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Z:\Strata LLC 1089\1089-13 Strata - BLM Subsidence 2024 Fall\3.0 Analysis\python\data\"/>
    </mc:Choice>
  </mc:AlternateContent>
  <xr:revisionPtr revIDLastSave="0" documentId="13_ncr:1_{FD73E03A-CAC5-4445-9B96-90CB25B7913D}" xr6:coauthVersionLast="47" xr6:coauthVersionMax="47" xr10:uidLastSave="{00000000-0000-0000-0000-000000000000}"/>
  <bookViews>
    <workbookView xWindow="28680" yWindow="-1695" windowWidth="29040" windowHeight="15720" tabRatio="860" firstSheet="1" activeTab="10" xr2:uid="{00000000-000D-0000-FFFF-FFFF00000000}"/>
  </bookViews>
  <sheets>
    <sheet name="SONRIS" sheetId="92" r:id="rId1"/>
    <sheet name="rates" sheetId="76" r:id="rId2"/>
    <sheet name="table_rate" sheetId="71" r:id="rId3"/>
    <sheet name="table_elev" sheetId="73" r:id="rId4"/>
    <sheet name="table_loc" sheetId="23" r:id="rId5"/>
    <sheet name="Loc" sheetId="85" r:id="rId6"/>
    <sheet name="proposedLOC" sheetId="80" r:id="rId7"/>
    <sheet name="DOE_Loc" sheetId="78" r:id="rId8"/>
    <sheet name="check" sheetId="87" r:id="rId9"/>
    <sheet name="2024B_rBM01" sheetId="97" r:id="rId10"/>
    <sheet name="2024A_rBM01" sheetId="96" r:id="rId11"/>
    <sheet name="2023B_rBM01" sheetId="95" r:id="rId12"/>
    <sheet name="2023A_rBM01" sheetId="94" r:id="rId13"/>
    <sheet name="2022B_rBM01" sheetId="93" r:id="rId14"/>
    <sheet name="2022A_rBM01" sheetId="91" r:id="rId15"/>
    <sheet name="2021B_rBM01" sheetId="90" r:id="rId16"/>
    <sheet name="2021A_rBM01" sheetId="89" r:id="rId17"/>
    <sheet name="2020B_rBM01" sheetId="88" r:id="rId18"/>
    <sheet name="2020B" sheetId="86" r:id="rId19"/>
    <sheet name="2020A" sheetId="84" r:id="rId20"/>
    <sheet name="2019A" sheetId="82" r:id="rId21"/>
    <sheet name="2018B" sheetId="77" r:id="rId22"/>
    <sheet name="2018A" sheetId="75" r:id="rId23"/>
    <sheet name="2017B" sheetId="61" r:id="rId24"/>
    <sheet name="2017A" sheetId="62" r:id="rId25"/>
    <sheet name="2016B" sheetId="63" r:id="rId26"/>
    <sheet name="2016A" sheetId="64" r:id="rId27"/>
    <sheet name="2015B" sheetId="65" r:id="rId28"/>
    <sheet name="2015A" sheetId="66" r:id="rId29"/>
    <sheet name="2014" sheetId="67" r:id="rId30"/>
    <sheet name="2013B" sheetId="68" r:id="rId31"/>
    <sheet name="2013A" sheetId="69" r:id="rId32"/>
    <sheet name="2012" sheetId="2" r:id="rId33"/>
  </sheets>
  <externalReferences>
    <externalReference r:id="rId34"/>
  </externalReferences>
  <definedNames>
    <definedName name="TIMESS4">[1]Regression!$O$5:$S$5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3" i="73" l="1"/>
  <c r="AC32" i="73"/>
  <c r="AC28" i="73"/>
  <c r="L2" i="97"/>
  <c r="M37" i="97"/>
  <c r="K37" i="97"/>
  <c r="M36" i="97"/>
  <c r="K36" i="97"/>
  <c r="M35" i="97"/>
  <c r="K35" i="97"/>
  <c r="M34" i="97"/>
  <c r="K34" i="97"/>
  <c r="M33" i="97"/>
  <c r="K33" i="97"/>
  <c r="M32" i="97"/>
  <c r="K32" i="97"/>
  <c r="M31" i="97"/>
  <c r="K31" i="97"/>
  <c r="M30" i="97"/>
  <c r="K30" i="97"/>
  <c r="M29" i="97"/>
  <c r="K29" i="97"/>
  <c r="M28" i="97"/>
  <c r="K28" i="97"/>
  <c r="M27" i="97"/>
  <c r="K27" i="97"/>
  <c r="M26" i="97"/>
  <c r="K26" i="97"/>
  <c r="M25" i="97"/>
  <c r="K25" i="97"/>
  <c r="M24" i="97"/>
  <c r="K24" i="97"/>
  <c r="M23" i="97"/>
  <c r="K23" i="97"/>
  <c r="M22" i="97"/>
  <c r="K22" i="97"/>
  <c r="M21" i="97"/>
  <c r="K21" i="97"/>
  <c r="M20" i="97"/>
  <c r="K20" i="97"/>
  <c r="M19" i="97"/>
  <c r="K19" i="97"/>
  <c r="M18" i="97"/>
  <c r="K18" i="97"/>
  <c r="M17" i="97"/>
  <c r="K17" i="97"/>
  <c r="M16" i="97"/>
  <c r="K16" i="97"/>
  <c r="M15" i="97"/>
  <c r="K15" i="97"/>
  <c r="M14" i="97"/>
  <c r="K14" i="97"/>
  <c r="M13" i="97"/>
  <c r="K13" i="97"/>
  <c r="M12" i="97"/>
  <c r="K12" i="97"/>
  <c r="M11" i="97"/>
  <c r="K11" i="97"/>
  <c r="M10" i="97"/>
  <c r="K10" i="97"/>
  <c r="M9" i="97"/>
  <c r="K9" i="97"/>
  <c r="M8" i="97"/>
  <c r="K8" i="97"/>
  <c r="M7" i="97"/>
  <c r="K7" i="97"/>
  <c r="M6" i="97"/>
  <c r="K6" i="97"/>
  <c r="C6" i="97"/>
  <c r="M5" i="97"/>
  <c r="K5" i="97"/>
  <c r="C5" i="97"/>
  <c r="M4" i="97"/>
  <c r="K4" i="97"/>
  <c r="C4" i="97"/>
  <c r="Q3" i="97"/>
  <c r="Q4" i="97" s="1"/>
  <c r="Q5" i="97" s="1"/>
  <c r="Q6" i="97" s="1"/>
  <c r="Q7" i="97" s="1"/>
  <c r="Q8" i="97" s="1"/>
  <c r="Q9" i="97" s="1"/>
  <c r="Q10" i="97" s="1"/>
  <c r="Q11" i="97" s="1"/>
  <c r="Q12" i="97" s="1"/>
  <c r="Q13" i="97" s="1"/>
  <c r="Q14" i="97" s="1"/>
  <c r="Q15" i="97" s="1"/>
  <c r="Q16" i="97" s="1"/>
  <c r="Q17" i="97" s="1"/>
  <c r="Q18" i="97" s="1"/>
  <c r="Q19" i="97" s="1"/>
  <c r="Q20" i="97" s="1"/>
  <c r="Q21" i="97" s="1"/>
  <c r="Q22" i="97" s="1"/>
  <c r="Q23" i="97" s="1"/>
  <c r="Q24" i="97" s="1"/>
  <c r="Q25" i="97" s="1"/>
  <c r="Q26" i="97" s="1"/>
  <c r="Q27" i="97" s="1"/>
  <c r="Q28" i="97" s="1"/>
  <c r="Q29" i="97" s="1"/>
  <c r="Q30" i="97" s="1"/>
  <c r="Q31" i="97" s="1"/>
  <c r="Q32" i="97" s="1"/>
  <c r="Q33" i="97" s="1"/>
  <c r="Q34" i="97" s="1"/>
  <c r="Q35" i="97" s="1"/>
  <c r="Q36" i="97" s="1"/>
  <c r="Q37" i="97" s="1"/>
  <c r="M3" i="97"/>
  <c r="K3" i="97"/>
  <c r="C3" i="97"/>
  <c r="M2" i="97"/>
  <c r="K2" i="97"/>
  <c r="AB33" i="73"/>
  <c r="AB32" i="73"/>
  <c r="AB28" i="73"/>
  <c r="K33" i="96"/>
  <c r="AC52" i="73"/>
  <c r="AC7" i="73"/>
  <c r="AB40" i="73"/>
  <c r="AB41" i="73"/>
  <c r="AB38" i="73"/>
  <c r="AB21" i="73"/>
  <c r="AB20" i="73"/>
  <c r="AC36" i="73"/>
  <c r="AC38" i="73"/>
  <c r="AB34" i="73"/>
  <c r="AB37" i="73"/>
  <c r="AB46" i="73"/>
  <c r="AB36" i="73"/>
  <c r="AB43" i="73"/>
  <c r="AC50" i="73"/>
  <c r="AC9" i="73"/>
  <c r="AC43" i="73"/>
  <c r="AB18" i="73"/>
  <c r="AB14" i="73"/>
  <c r="AC10" i="73"/>
  <c r="AC15" i="73"/>
  <c r="AC16" i="73"/>
  <c r="AC20" i="73"/>
  <c r="AC8" i="73"/>
  <c r="AC34" i="73"/>
  <c r="AB35" i="73"/>
  <c r="AB42" i="73"/>
  <c r="AB52" i="73"/>
  <c r="AB49" i="73"/>
  <c r="AB10" i="73"/>
  <c r="AC19" i="73"/>
  <c r="AC21" i="73"/>
  <c r="AC51" i="73"/>
  <c r="AC45" i="73"/>
  <c r="AC47" i="73"/>
  <c r="AC11" i="73"/>
  <c r="AB12" i="73"/>
  <c r="AB19" i="73"/>
  <c r="AB13" i="73"/>
  <c r="AB44" i="73"/>
  <c r="AC42" i="73"/>
  <c r="AC22" i="73"/>
  <c r="AC41" i="73"/>
  <c r="AC48" i="73"/>
  <c r="AC12" i="73"/>
  <c r="AB9" i="73"/>
  <c r="AB17" i="73"/>
  <c r="AC13" i="73"/>
  <c r="AB7" i="73"/>
  <c r="AB51" i="73"/>
  <c r="AB22" i="73"/>
  <c r="AC53" i="73"/>
  <c r="AC37" i="73"/>
  <c r="AC14" i="73"/>
  <c r="AB50" i="73"/>
  <c r="AB45" i="73"/>
  <c r="AC39" i="73"/>
  <c r="AB8" i="73"/>
  <c r="AC40" i="73"/>
  <c r="AB15" i="73"/>
  <c r="AB48" i="73"/>
  <c r="AB47" i="73"/>
  <c r="AC44" i="73"/>
  <c r="AC17" i="73"/>
  <c r="AB53" i="73"/>
  <c r="AB39" i="73"/>
  <c r="AC46" i="73"/>
  <c r="AC18" i="73"/>
  <c r="AB16" i="73"/>
  <c r="AC49" i="73"/>
  <c r="AC35" i="73"/>
  <c r="AB11" i="73"/>
  <c r="AD43" i="73" l="1"/>
  <c r="AD38" i="73"/>
  <c r="AD36" i="73"/>
  <c r="AD52" i="73"/>
  <c r="AD51" i="73"/>
  <c r="AD41" i="73"/>
  <c r="AD35" i="73"/>
  <c r="AD50" i="73"/>
  <c r="AD49" i="73"/>
  <c r="AD40" i="73"/>
  <c r="AD46" i="73"/>
  <c r="AD44" i="73"/>
  <c r="AD42" i="73"/>
  <c r="AD39" i="73"/>
  <c r="AD37" i="73"/>
  <c r="AD53" i="73"/>
  <c r="AD48" i="73"/>
  <c r="AD47" i="73"/>
  <c r="AD45" i="73"/>
  <c r="AD34" i="73"/>
  <c r="AD8" i="73"/>
  <c r="AD9" i="73"/>
  <c r="AD21" i="73"/>
  <c r="AD20" i="73"/>
  <c r="AD22" i="73"/>
  <c r="AD19" i="73"/>
  <c r="AD18" i="73"/>
  <c r="AD17" i="73"/>
  <c r="AD16" i="73"/>
  <c r="AD15" i="73"/>
  <c r="AD14" i="73"/>
  <c r="AD13" i="73"/>
  <c r="AD12" i="73"/>
  <c r="AD11" i="73"/>
  <c r="AD10" i="73"/>
  <c r="AD7" i="73"/>
  <c r="Q4" i="96"/>
  <c r="Q5" i="96" s="1"/>
  <c r="Q6" i="96" s="1"/>
  <c r="Q7" i="96" s="1"/>
  <c r="Q8" i="96" s="1"/>
  <c r="Q9" i="96" s="1"/>
  <c r="Q10" i="96" s="1"/>
  <c r="Q11" i="96" s="1"/>
  <c r="Q12" i="96" s="1"/>
  <c r="Q13" i="96" s="1"/>
  <c r="Q14" i="96" s="1"/>
  <c r="Q15" i="96" s="1"/>
  <c r="Q16" i="96" s="1"/>
  <c r="Q17" i="96" s="1"/>
  <c r="Q18" i="96" s="1"/>
  <c r="Q19" i="96" s="1"/>
  <c r="Q20" i="96" s="1"/>
  <c r="Q21" i="96" s="1"/>
  <c r="Q22" i="96" s="1"/>
  <c r="Q23" i="96" s="1"/>
  <c r="Q24" i="96" s="1"/>
  <c r="Q25" i="96" s="1"/>
  <c r="Q26" i="96" s="1"/>
  <c r="Q27" i="96" s="1"/>
  <c r="Q28" i="96" s="1"/>
  <c r="Q29" i="96" s="1"/>
  <c r="Q30" i="96" s="1"/>
  <c r="Q31" i="96" s="1"/>
  <c r="Q32" i="96" s="1"/>
  <c r="Q33" i="96" s="1"/>
  <c r="Q34" i="96" s="1"/>
  <c r="Q35" i="96" s="1"/>
  <c r="Q36" i="96" s="1"/>
  <c r="Q37" i="96" s="1"/>
  <c r="Q3" i="96"/>
  <c r="M37" i="96"/>
  <c r="K37" i="96"/>
  <c r="M36" i="96"/>
  <c r="K36" i="96"/>
  <c r="M35" i="96"/>
  <c r="K35" i="96"/>
  <c r="M34" i="96"/>
  <c r="K34" i="96"/>
  <c r="M33" i="96"/>
  <c r="M32" i="96"/>
  <c r="K32" i="96"/>
  <c r="M31" i="96"/>
  <c r="K31" i="96"/>
  <c r="M30" i="96"/>
  <c r="K30" i="96"/>
  <c r="M29" i="96"/>
  <c r="K29" i="96"/>
  <c r="M28" i="96"/>
  <c r="K28" i="96"/>
  <c r="M27" i="96"/>
  <c r="K27" i="96"/>
  <c r="M26" i="96"/>
  <c r="K26" i="96"/>
  <c r="M25" i="96"/>
  <c r="K25" i="96"/>
  <c r="M24" i="96"/>
  <c r="K24" i="96"/>
  <c r="M23" i="96"/>
  <c r="K23" i="96"/>
  <c r="M22" i="96"/>
  <c r="K22" i="96"/>
  <c r="M21" i="96"/>
  <c r="K21" i="96"/>
  <c r="M20" i="96"/>
  <c r="K20" i="96"/>
  <c r="M19" i="96"/>
  <c r="K19" i="96"/>
  <c r="M18" i="96"/>
  <c r="K18" i="96"/>
  <c r="M17" i="96"/>
  <c r="K17" i="96"/>
  <c r="M16" i="96"/>
  <c r="K16" i="96"/>
  <c r="M15" i="96"/>
  <c r="K15" i="96"/>
  <c r="M14" i="96"/>
  <c r="K14" i="96"/>
  <c r="M13" i="96"/>
  <c r="K13" i="96"/>
  <c r="M12" i="96"/>
  <c r="K12" i="96"/>
  <c r="M11" i="96"/>
  <c r="K11" i="96"/>
  <c r="M10" i="96"/>
  <c r="K10" i="96"/>
  <c r="M9" i="96"/>
  <c r="K9" i="96"/>
  <c r="M8" i="96"/>
  <c r="K8" i="96"/>
  <c r="M7" i="96"/>
  <c r="K7" i="96"/>
  <c r="M6" i="96"/>
  <c r="K6" i="96"/>
  <c r="C6" i="96"/>
  <c r="M5" i="96"/>
  <c r="K5" i="96"/>
  <c r="C5" i="96"/>
  <c r="M4" i="96"/>
  <c r="K4" i="96"/>
  <c r="C4" i="96"/>
  <c r="M3" i="96"/>
  <c r="K3" i="96"/>
  <c r="C3" i="96"/>
  <c r="M2" i="96"/>
  <c r="K2" i="96"/>
  <c r="AA33" i="73"/>
  <c r="Z32" i="73"/>
  <c r="AA32" i="73"/>
  <c r="AA28" i="73"/>
  <c r="M33" i="95"/>
  <c r="K10" i="95"/>
  <c r="AA13" i="73"/>
  <c r="AA42" i="73"/>
  <c r="AA39" i="73"/>
  <c r="AA8" i="73"/>
  <c r="AA12" i="73"/>
  <c r="AA15" i="73"/>
  <c r="AA38" i="73"/>
  <c r="AA43" i="73"/>
  <c r="AA10" i="73"/>
  <c r="AA53" i="73"/>
  <c r="AA36" i="73"/>
  <c r="AA19" i="73"/>
  <c r="AA50" i="73"/>
  <c r="AA18" i="73"/>
  <c r="AA44" i="73"/>
  <c r="AA22" i="73"/>
  <c r="AA41" i="73"/>
  <c r="AA11" i="73"/>
  <c r="AA48" i="73"/>
  <c r="AA34" i="73"/>
  <c r="AA17" i="73"/>
  <c r="AA7" i="73"/>
  <c r="AA16" i="73"/>
  <c r="AA35" i="73"/>
  <c r="AA20" i="73"/>
  <c r="AA49" i="73"/>
  <c r="AA9" i="73"/>
  <c r="AA40" i="73"/>
  <c r="AA37" i="73"/>
  <c r="AA51" i="73"/>
  <c r="AA46" i="73"/>
  <c r="AA21" i="73"/>
  <c r="AA14" i="73"/>
  <c r="AA52" i="73"/>
  <c r="AA45" i="73"/>
  <c r="AA47" i="73"/>
  <c r="M37" i="95" l="1"/>
  <c r="K37" i="95"/>
  <c r="M36" i="95"/>
  <c r="K36" i="95"/>
  <c r="M35" i="95"/>
  <c r="K35" i="95"/>
  <c r="M34" i="95"/>
  <c r="K34" i="95"/>
  <c r="M32" i="95"/>
  <c r="K32" i="95"/>
  <c r="M31" i="95"/>
  <c r="K31" i="95"/>
  <c r="M30" i="95"/>
  <c r="K30" i="95"/>
  <c r="M29" i="95"/>
  <c r="K29" i="95"/>
  <c r="M28" i="95"/>
  <c r="K28" i="95"/>
  <c r="M27" i="95"/>
  <c r="K27" i="95"/>
  <c r="M26" i="95"/>
  <c r="K26" i="95"/>
  <c r="M25" i="95"/>
  <c r="K25" i="95"/>
  <c r="M24" i="95"/>
  <c r="K24" i="95"/>
  <c r="M23" i="95"/>
  <c r="K23" i="95"/>
  <c r="M22" i="95"/>
  <c r="K22" i="95"/>
  <c r="M21" i="95"/>
  <c r="K21" i="95"/>
  <c r="M20" i="95"/>
  <c r="K20" i="95"/>
  <c r="M19" i="95"/>
  <c r="K19" i="95"/>
  <c r="M18" i="95"/>
  <c r="K18" i="95"/>
  <c r="M17" i="95"/>
  <c r="K17" i="95"/>
  <c r="M16" i="95"/>
  <c r="K16" i="95"/>
  <c r="M15" i="95"/>
  <c r="K15" i="95"/>
  <c r="M14" i="95"/>
  <c r="K14" i="95"/>
  <c r="M13" i="95"/>
  <c r="K13" i="95"/>
  <c r="M12" i="95"/>
  <c r="K12" i="95"/>
  <c r="M11" i="95"/>
  <c r="K11" i="95"/>
  <c r="M10" i="95"/>
  <c r="M9" i="95"/>
  <c r="K9" i="95"/>
  <c r="M8" i="95"/>
  <c r="K8" i="95"/>
  <c r="M7" i="95"/>
  <c r="K7" i="95"/>
  <c r="M6" i="95"/>
  <c r="K6" i="95"/>
  <c r="C6" i="95"/>
  <c r="M5" i="95"/>
  <c r="K5" i="95"/>
  <c r="C5" i="95"/>
  <c r="M4" i="95"/>
  <c r="K4" i="95"/>
  <c r="C4" i="95"/>
  <c r="M3" i="95"/>
  <c r="K3" i="95"/>
  <c r="C3" i="95"/>
  <c r="M2" i="95"/>
  <c r="K2" i="95"/>
  <c r="Z28" i="73"/>
  <c r="Z33" i="73"/>
  <c r="M6" i="71"/>
  <c r="M24" i="94"/>
  <c r="M25" i="94"/>
  <c r="M26" i="94"/>
  <c r="M27" i="94"/>
  <c r="M28" i="94"/>
  <c r="M29" i="94"/>
  <c r="M30" i="94"/>
  <c r="M31" i="94"/>
  <c r="M32" i="94"/>
  <c r="M33" i="94"/>
  <c r="M34" i="94"/>
  <c r="M35" i="94"/>
  <c r="M36" i="94"/>
  <c r="M37" i="94"/>
  <c r="M23" i="94"/>
  <c r="M22" i="94"/>
  <c r="K2" i="94"/>
  <c r="K3" i="94"/>
  <c r="K4" i="94"/>
  <c r="K5" i="94"/>
  <c r="K6" i="94"/>
  <c r="K7" i="94"/>
  <c r="K8" i="94"/>
  <c r="K9" i="94"/>
  <c r="K10" i="94"/>
  <c r="K11" i="94"/>
  <c r="K12" i="94"/>
  <c r="K13" i="94"/>
  <c r="K14" i="94"/>
  <c r="K15" i="94"/>
  <c r="K16" i="94"/>
  <c r="K17" i="94"/>
  <c r="K18" i="94"/>
  <c r="K19" i="94"/>
  <c r="K20" i="94"/>
  <c r="K21" i="94"/>
  <c r="K22" i="94"/>
  <c r="K23" i="94"/>
  <c r="K24" i="94"/>
  <c r="K25" i="94"/>
  <c r="K26" i="94"/>
  <c r="K27" i="94"/>
  <c r="K28" i="94"/>
  <c r="K29" i="94"/>
  <c r="K30" i="94"/>
  <c r="K31" i="94"/>
  <c r="K32" i="94"/>
  <c r="K33" i="94"/>
  <c r="K34" i="94"/>
  <c r="K35" i="94"/>
  <c r="K36" i="94"/>
  <c r="K37" i="94"/>
  <c r="M18" i="94"/>
  <c r="M21" i="94"/>
  <c r="M20" i="94"/>
  <c r="M19" i="94"/>
  <c r="M17" i="94"/>
  <c r="M16" i="94"/>
  <c r="M15" i="94"/>
  <c r="M14" i="94"/>
  <c r="M13" i="94"/>
  <c r="M12" i="94"/>
  <c r="M11" i="94"/>
  <c r="M10" i="94"/>
  <c r="M9" i="94"/>
  <c r="M8" i="94"/>
  <c r="M7" i="94"/>
  <c r="M6" i="94"/>
  <c r="C6" i="94"/>
  <c r="M5" i="94"/>
  <c r="C5" i="94"/>
  <c r="M4" i="94"/>
  <c r="C4" i="94"/>
  <c r="M3" i="94"/>
  <c r="C3" i="94"/>
  <c r="M2" i="94"/>
  <c r="Y28" i="73"/>
  <c r="Y32" i="73"/>
  <c r="Y33" i="73"/>
  <c r="M3" i="93"/>
  <c r="M4" i="93"/>
  <c r="M5" i="93"/>
  <c r="M6" i="93"/>
  <c r="M7" i="93"/>
  <c r="M8" i="93"/>
  <c r="M9" i="93"/>
  <c r="M10" i="93"/>
  <c r="M11" i="93"/>
  <c r="M12" i="93"/>
  <c r="M13" i="93"/>
  <c r="M14" i="93"/>
  <c r="M15" i="93"/>
  <c r="M16" i="93"/>
  <c r="M17" i="93"/>
  <c r="M18" i="93"/>
  <c r="M19" i="93"/>
  <c r="M20" i="93"/>
  <c r="M21" i="93"/>
  <c r="M2" i="93"/>
  <c r="M23" i="93"/>
  <c r="M24" i="93"/>
  <c r="M25" i="93"/>
  <c r="M26" i="93"/>
  <c r="M27" i="93"/>
  <c r="M28" i="93"/>
  <c r="M29" i="93"/>
  <c r="M30" i="93"/>
  <c r="M31" i="93"/>
  <c r="M32" i="93"/>
  <c r="M33" i="93"/>
  <c r="M34" i="93"/>
  <c r="M35" i="93"/>
  <c r="M36" i="93"/>
  <c r="M37" i="93"/>
  <c r="M22" i="93"/>
  <c r="K2" i="93"/>
  <c r="K3" i="93"/>
  <c r="K4" i="93"/>
  <c r="K5" i="93"/>
  <c r="K6" i="93"/>
  <c r="K7" i="93"/>
  <c r="K8" i="93"/>
  <c r="K9" i="93"/>
  <c r="K10" i="93"/>
  <c r="K11" i="93"/>
  <c r="K12" i="93"/>
  <c r="K13" i="93"/>
  <c r="K14" i="93"/>
  <c r="K15" i="93"/>
  <c r="K16" i="93"/>
  <c r="K17" i="93"/>
  <c r="K18" i="93"/>
  <c r="K19" i="93"/>
  <c r="K20" i="93"/>
  <c r="K21" i="93"/>
  <c r="K22" i="93"/>
  <c r="K23" i="93"/>
  <c r="K24" i="93"/>
  <c r="K25" i="93"/>
  <c r="K26" i="93"/>
  <c r="K27" i="93"/>
  <c r="K28" i="93"/>
  <c r="K29" i="93"/>
  <c r="K30" i="93"/>
  <c r="K31" i="93"/>
  <c r="K32" i="93"/>
  <c r="K33" i="93"/>
  <c r="K34" i="93"/>
  <c r="K35" i="93"/>
  <c r="K36" i="93"/>
  <c r="K37" i="93"/>
  <c r="C6" i="93"/>
  <c r="C5" i="93"/>
  <c r="C4" i="93"/>
  <c r="C3" i="93"/>
  <c r="Y16" i="73"/>
  <c r="Y20" i="73"/>
  <c r="Z48" i="73"/>
  <c r="Y41" i="73"/>
  <c r="Y14" i="73"/>
  <c r="Z19" i="73"/>
  <c r="Z7" i="73"/>
  <c r="Z18" i="73"/>
  <c r="Z13" i="73"/>
  <c r="Y15" i="73"/>
  <c r="Z46" i="73"/>
  <c r="Y12" i="73"/>
  <c r="Z34" i="73"/>
  <c r="Y34" i="73"/>
  <c r="Z15" i="73"/>
  <c r="Z50" i="73"/>
  <c r="Z49" i="73"/>
  <c r="Z12" i="73"/>
  <c r="Y22" i="73"/>
  <c r="Y40" i="73"/>
  <c r="Z22" i="73"/>
  <c r="Z17" i="73"/>
  <c r="Z11" i="73"/>
  <c r="Y10" i="73"/>
  <c r="Z47" i="73"/>
  <c r="Y9" i="73"/>
  <c r="Y18" i="73"/>
  <c r="Y7" i="73"/>
  <c r="Y11" i="73"/>
  <c r="Y19" i="73"/>
  <c r="Z9" i="73"/>
  <c r="Y13" i="73"/>
  <c r="Z21" i="73"/>
  <c r="Z16" i="73"/>
  <c r="Z10" i="73"/>
  <c r="Z20" i="73"/>
  <c r="Y21" i="73"/>
  <c r="Y47" i="73"/>
  <c r="Y39" i="73"/>
  <c r="Y8" i="73"/>
  <c r="Y17" i="73"/>
  <c r="Y48" i="73"/>
  <c r="Z14" i="73"/>
  <c r="Z8" i="73"/>
  <c r="F21" i="71" l="1"/>
  <c r="X28" i="73"/>
  <c r="X32" i="73"/>
  <c r="X33" i="73"/>
  <c r="Y36" i="73"/>
  <c r="Y43" i="73"/>
  <c r="Y45" i="73"/>
  <c r="Z43" i="73"/>
  <c r="Y53" i="73"/>
  <c r="Z40" i="73"/>
  <c r="Z39" i="73"/>
  <c r="Z41" i="73"/>
  <c r="Y37" i="73"/>
  <c r="Z53" i="73"/>
  <c r="Z42" i="73"/>
  <c r="Z52" i="73"/>
  <c r="Y51" i="73"/>
  <c r="Z44" i="73"/>
  <c r="Y52" i="73"/>
  <c r="Y50" i="73"/>
  <c r="X22" i="73"/>
  <c r="Z51" i="73"/>
  <c r="Y35" i="73"/>
  <c r="Y46" i="73"/>
  <c r="Y42" i="73"/>
  <c r="Z37" i="73"/>
  <c r="Z45" i="73"/>
  <c r="Z38" i="73"/>
  <c r="X7" i="73"/>
  <c r="Y38" i="73"/>
  <c r="X21" i="73"/>
  <c r="Y49" i="73"/>
  <c r="Y44" i="73"/>
  <c r="Z35" i="73"/>
  <c r="Z36" i="73"/>
  <c r="G38" i="85" l="1"/>
  <c r="F38" i="85"/>
  <c r="J11" i="85"/>
  <c r="J12" i="85"/>
  <c r="J13" i="85"/>
  <c r="J14" i="85"/>
  <c r="J15" i="85"/>
  <c r="J16" i="85"/>
  <c r="J17" i="85"/>
  <c r="J18" i="85"/>
  <c r="J19" i="85"/>
  <c r="J20" i="85"/>
  <c r="J21" i="85"/>
  <c r="J22" i="85"/>
  <c r="J23" i="85"/>
  <c r="J24" i="85"/>
  <c r="J25" i="85"/>
  <c r="J26" i="85"/>
  <c r="J27" i="85"/>
  <c r="J28" i="85"/>
  <c r="J29" i="85"/>
  <c r="J30" i="85"/>
  <c r="J31" i="85"/>
  <c r="J32" i="85"/>
  <c r="J33" i="85"/>
  <c r="J34" i="85"/>
  <c r="J35" i="85"/>
  <c r="J36" i="85"/>
  <c r="J37" i="85"/>
  <c r="J38" i="85"/>
  <c r="J39" i="85"/>
  <c r="J40" i="85"/>
  <c r="J41" i="85"/>
  <c r="J42" i="85"/>
  <c r="J43" i="85"/>
  <c r="J44" i="85"/>
  <c r="J45" i="85"/>
  <c r="J46" i="85"/>
  <c r="J47" i="85"/>
  <c r="J48" i="85"/>
  <c r="J49" i="85"/>
  <c r="J50" i="85"/>
  <c r="J51" i="85"/>
  <c r="J52" i="85"/>
  <c r="J53" i="85"/>
  <c r="J54" i="85"/>
  <c r="J55" i="85"/>
  <c r="J56" i="85"/>
  <c r="J57" i="85"/>
  <c r="J58" i="85"/>
  <c r="J59" i="85"/>
  <c r="J60" i="85"/>
  <c r="J61" i="85"/>
  <c r="J62" i="85"/>
  <c r="J63" i="85"/>
  <c r="J64" i="85"/>
  <c r="J65" i="85"/>
  <c r="J3" i="85"/>
  <c r="J4" i="85"/>
  <c r="J5" i="85"/>
  <c r="J6" i="85"/>
  <c r="J7" i="85"/>
  <c r="J8" i="85"/>
  <c r="J9" i="85"/>
  <c r="J10" i="85"/>
  <c r="J2" i="85"/>
  <c r="I45" i="85"/>
  <c r="I46" i="85"/>
  <c r="I47" i="85"/>
  <c r="I48" i="85"/>
  <c r="I49" i="85"/>
  <c r="I50" i="85"/>
  <c r="I51" i="85"/>
  <c r="I52" i="85"/>
  <c r="I53" i="85"/>
  <c r="I54" i="85"/>
  <c r="I55" i="85"/>
  <c r="I56" i="85"/>
  <c r="I57" i="85"/>
  <c r="I58" i="85"/>
  <c r="I59" i="85"/>
  <c r="I60" i="85"/>
  <c r="I61" i="85"/>
  <c r="I62" i="85"/>
  <c r="I63" i="85"/>
  <c r="I64" i="85"/>
  <c r="I65" i="85"/>
  <c r="I44" i="85"/>
  <c r="I37" i="85"/>
  <c r="I38" i="85"/>
  <c r="I39" i="85"/>
  <c r="I40" i="85"/>
  <c r="I41" i="85"/>
  <c r="I42" i="85"/>
  <c r="I43" i="85"/>
  <c r="I35" i="85"/>
  <c r="I36" i="85"/>
  <c r="I7" i="85"/>
  <c r="I8" i="85"/>
  <c r="I9" i="85"/>
  <c r="I10" i="85"/>
  <c r="I11" i="85"/>
  <c r="I12" i="85"/>
  <c r="I13" i="85"/>
  <c r="I14" i="85"/>
  <c r="I15" i="85"/>
  <c r="I16" i="85"/>
  <c r="I17" i="85"/>
  <c r="I18" i="85"/>
  <c r="I19" i="85"/>
  <c r="I20" i="85"/>
  <c r="I3" i="85"/>
  <c r="I4" i="85"/>
  <c r="I5" i="85"/>
  <c r="I6" i="85"/>
  <c r="I2" i="85"/>
  <c r="K35" i="91" l="1"/>
  <c r="M35" i="91"/>
  <c r="X20" i="73"/>
  <c r="M34" i="91" l="1"/>
  <c r="K34" i="91"/>
  <c r="M33" i="91"/>
  <c r="K33" i="91"/>
  <c r="M32" i="91"/>
  <c r="K32" i="91"/>
  <c r="M31" i="91"/>
  <c r="K31" i="91"/>
  <c r="M30" i="91"/>
  <c r="K30" i="91"/>
  <c r="M29" i="91"/>
  <c r="K29" i="91"/>
  <c r="M28" i="91"/>
  <c r="K28" i="91"/>
  <c r="M27" i="91"/>
  <c r="K27" i="91"/>
  <c r="M26" i="91"/>
  <c r="K26" i="91"/>
  <c r="M25" i="91"/>
  <c r="K25" i="91"/>
  <c r="M24" i="91"/>
  <c r="K24" i="91"/>
  <c r="M23" i="91"/>
  <c r="K23" i="91"/>
  <c r="M21" i="91"/>
  <c r="K21" i="91"/>
  <c r="M20" i="91"/>
  <c r="K20" i="91"/>
  <c r="M19" i="91"/>
  <c r="K19" i="91"/>
  <c r="M18" i="91"/>
  <c r="K18" i="91"/>
  <c r="M17" i="91"/>
  <c r="K17" i="91"/>
  <c r="M16" i="91"/>
  <c r="K16" i="91"/>
  <c r="M15" i="91"/>
  <c r="K15" i="91"/>
  <c r="M14" i="91"/>
  <c r="K14" i="91"/>
  <c r="M13" i="91"/>
  <c r="K13" i="91"/>
  <c r="M12" i="91"/>
  <c r="K12" i="91"/>
  <c r="M11" i="91"/>
  <c r="K11" i="91"/>
  <c r="M10" i="91"/>
  <c r="K10" i="91"/>
  <c r="M9" i="91"/>
  <c r="K9" i="91"/>
  <c r="M8" i="91"/>
  <c r="K8" i="91"/>
  <c r="M7" i="91"/>
  <c r="K7" i="91"/>
  <c r="M6" i="91"/>
  <c r="K6" i="91"/>
  <c r="C6" i="91"/>
  <c r="M5" i="91"/>
  <c r="K5" i="91"/>
  <c r="C5" i="91"/>
  <c r="M4" i="91"/>
  <c r="K4" i="91"/>
  <c r="C4" i="91"/>
  <c r="M3" i="91"/>
  <c r="K3" i="91"/>
  <c r="C3" i="91"/>
  <c r="M2" i="91"/>
  <c r="K2" i="91"/>
  <c r="M10" i="71"/>
  <c r="M11" i="71"/>
  <c r="M12" i="71"/>
  <c r="M13" i="71"/>
  <c r="M14" i="71"/>
  <c r="M15" i="71"/>
  <c r="M16" i="71"/>
  <c r="M17" i="71"/>
  <c r="M18" i="71"/>
  <c r="M19" i="71"/>
  <c r="M20" i="71"/>
  <c r="M21" i="71"/>
  <c r="M22" i="71"/>
  <c r="M23" i="71"/>
  <c r="M24" i="71"/>
  <c r="M25" i="71"/>
  <c r="Q28" i="73"/>
  <c r="R28" i="73"/>
  <c r="S28" i="73"/>
  <c r="T28" i="73"/>
  <c r="U28" i="73"/>
  <c r="V28" i="73"/>
  <c r="W28" i="73"/>
  <c r="P28" i="73"/>
  <c r="W32" i="73"/>
  <c r="W33" i="73"/>
  <c r="K22" i="90"/>
  <c r="K23" i="90"/>
  <c r="K30" i="90"/>
  <c r="K31" i="90"/>
  <c r="K24" i="90"/>
  <c r="K25" i="90"/>
  <c r="K26" i="90"/>
  <c r="K27" i="90"/>
  <c r="K28" i="90"/>
  <c r="K29" i="90"/>
  <c r="K32" i="90"/>
  <c r="K33" i="90"/>
  <c r="K34" i="90"/>
  <c r="M34" i="90"/>
  <c r="M33" i="90"/>
  <c r="M32" i="90"/>
  <c r="M31" i="90"/>
  <c r="M30" i="90"/>
  <c r="M29" i="90"/>
  <c r="M28" i="90"/>
  <c r="M27" i="90"/>
  <c r="M26" i="90"/>
  <c r="M25" i="90"/>
  <c r="M24" i="90"/>
  <c r="M23" i="90"/>
  <c r="M22" i="90"/>
  <c r="M21" i="90"/>
  <c r="K21" i="90"/>
  <c r="M20" i="90"/>
  <c r="K20" i="90"/>
  <c r="M19" i="90"/>
  <c r="K19" i="90"/>
  <c r="M18" i="90"/>
  <c r="K18" i="90"/>
  <c r="M17" i="90"/>
  <c r="K17" i="90"/>
  <c r="M16" i="90"/>
  <c r="K16" i="90"/>
  <c r="M15" i="90"/>
  <c r="K15" i="90"/>
  <c r="M14" i="90"/>
  <c r="K14" i="90"/>
  <c r="M13" i="90"/>
  <c r="K13" i="90"/>
  <c r="M12" i="90"/>
  <c r="K12" i="90"/>
  <c r="M11" i="90"/>
  <c r="K11" i="90"/>
  <c r="M10" i="90"/>
  <c r="K10" i="90"/>
  <c r="M9" i="90"/>
  <c r="K9" i="90"/>
  <c r="M8" i="90"/>
  <c r="K8" i="90"/>
  <c r="M7" i="90"/>
  <c r="K7" i="90"/>
  <c r="M6" i="90"/>
  <c r="K6" i="90"/>
  <c r="C6" i="90"/>
  <c r="M5" i="90"/>
  <c r="K5" i="90"/>
  <c r="C5" i="90"/>
  <c r="M4" i="90"/>
  <c r="K4" i="90"/>
  <c r="C4" i="90"/>
  <c r="M3" i="90"/>
  <c r="K3" i="90"/>
  <c r="C3" i="90"/>
  <c r="M2" i="90"/>
  <c r="K2" i="90"/>
  <c r="V32" i="73"/>
  <c r="V33" i="73"/>
  <c r="W13" i="73"/>
  <c r="V16" i="73"/>
  <c r="W38" i="73"/>
  <c r="W34" i="73"/>
  <c r="X11" i="73"/>
  <c r="X46" i="73"/>
  <c r="V8" i="73"/>
  <c r="W53" i="73"/>
  <c r="X48" i="73"/>
  <c r="V48" i="73"/>
  <c r="W19" i="73"/>
  <c r="V19" i="73"/>
  <c r="X8" i="73"/>
  <c r="X51" i="73"/>
  <c r="W51" i="73"/>
  <c r="V53" i="73"/>
  <c r="W45" i="73"/>
  <c r="W7" i="73"/>
  <c r="W40" i="73"/>
  <c r="X50" i="73"/>
  <c r="W43" i="73"/>
  <c r="W47" i="73"/>
  <c r="W16" i="73"/>
  <c r="V42" i="73"/>
  <c r="X52" i="73"/>
  <c r="W42" i="73"/>
  <c r="V46" i="73"/>
  <c r="V51" i="73"/>
  <c r="W14" i="73"/>
  <c r="V18" i="73"/>
  <c r="V40" i="73"/>
  <c r="V35" i="73"/>
  <c r="X9" i="73"/>
  <c r="X34" i="73"/>
  <c r="W35" i="73"/>
  <c r="V45" i="73"/>
  <c r="X53" i="73"/>
  <c r="V7" i="73"/>
  <c r="W8" i="73"/>
  <c r="W15" i="73"/>
  <c r="W11" i="73"/>
  <c r="V39" i="73"/>
  <c r="W50" i="73"/>
  <c r="W46" i="73"/>
  <c r="V11" i="73"/>
  <c r="X12" i="73"/>
  <c r="W17" i="73"/>
  <c r="W48" i="73"/>
  <c r="V44" i="73"/>
  <c r="V13" i="73"/>
  <c r="V34" i="73"/>
  <c r="X49" i="73"/>
  <c r="X17" i="73"/>
  <c r="W18" i="73"/>
  <c r="V10" i="73"/>
  <c r="X15" i="73"/>
  <c r="X35" i="73"/>
  <c r="X44" i="73"/>
  <c r="V12" i="73"/>
  <c r="V15" i="73"/>
  <c r="V38" i="73"/>
  <c r="W44" i="73"/>
  <c r="X47" i="73"/>
  <c r="V43" i="73"/>
  <c r="W52" i="73"/>
  <c r="X13" i="73"/>
  <c r="V49" i="73"/>
  <c r="V50" i="73"/>
  <c r="V52" i="73"/>
  <c r="X19" i="73"/>
  <c r="X41" i="73"/>
  <c r="X36" i="73"/>
  <c r="W49" i="73"/>
  <c r="V37" i="73"/>
  <c r="W12" i="73"/>
  <c r="V9" i="73"/>
  <c r="X18" i="73"/>
  <c r="X39" i="73"/>
  <c r="X42" i="73"/>
  <c r="W41" i="73"/>
  <c r="X10" i="73"/>
  <c r="V14" i="73"/>
  <c r="V47" i="73"/>
  <c r="X14" i="73"/>
  <c r="W10" i="73"/>
  <c r="V41" i="73"/>
  <c r="X16" i="73"/>
  <c r="X43" i="73"/>
  <c r="V36" i="73"/>
  <c r="X38" i="73"/>
  <c r="W36" i="73"/>
  <c r="V17" i="73"/>
  <c r="X40" i="73"/>
  <c r="W9" i="73"/>
  <c r="X37" i="73"/>
  <c r="X45" i="73"/>
  <c r="W39" i="73"/>
  <c r="M34" i="89" l="1"/>
  <c r="K34" i="89"/>
  <c r="M33" i="89"/>
  <c r="K33" i="89"/>
  <c r="M32" i="89"/>
  <c r="K32" i="89"/>
  <c r="M31" i="89"/>
  <c r="K31" i="89"/>
  <c r="M30" i="89"/>
  <c r="K30" i="89"/>
  <c r="M29" i="89"/>
  <c r="K29" i="89"/>
  <c r="M28" i="89"/>
  <c r="K28" i="89"/>
  <c r="M27" i="89"/>
  <c r="K27" i="89"/>
  <c r="M26" i="89"/>
  <c r="K26" i="89"/>
  <c r="M25" i="89"/>
  <c r="K25" i="89"/>
  <c r="M24" i="89"/>
  <c r="K24" i="89"/>
  <c r="M23" i="89"/>
  <c r="K23" i="89"/>
  <c r="M22" i="89"/>
  <c r="K22" i="89"/>
  <c r="M21" i="89"/>
  <c r="K21" i="89"/>
  <c r="M20" i="89"/>
  <c r="K20" i="89"/>
  <c r="M19" i="89"/>
  <c r="K19" i="89"/>
  <c r="M18" i="89"/>
  <c r="K18" i="89"/>
  <c r="M17" i="89"/>
  <c r="K17" i="89"/>
  <c r="M16" i="89"/>
  <c r="K16" i="89"/>
  <c r="M15" i="89"/>
  <c r="K15" i="89"/>
  <c r="M14" i="89"/>
  <c r="K14" i="89"/>
  <c r="M13" i="89"/>
  <c r="K13" i="89"/>
  <c r="M12" i="89"/>
  <c r="K12" i="89"/>
  <c r="M11" i="89"/>
  <c r="K11" i="89"/>
  <c r="M10" i="89"/>
  <c r="K10" i="89"/>
  <c r="M9" i="89"/>
  <c r="K9" i="89"/>
  <c r="M8" i="89"/>
  <c r="K8" i="89"/>
  <c r="M7" i="89"/>
  <c r="K7" i="89"/>
  <c r="M6" i="89"/>
  <c r="K6" i="89"/>
  <c r="C6" i="89"/>
  <c r="M5" i="89"/>
  <c r="K5" i="89"/>
  <c r="C5" i="89"/>
  <c r="M4" i="89"/>
  <c r="K4" i="89"/>
  <c r="C4" i="89"/>
  <c r="M3" i="89"/>
  <c r="K3" i="89"/>
  <c r="C3" i="89"/>
  <c r="M2" i="89"/>
  <c r="K2" i="89"/>
  <c r="M7" i="71"/>
  <c r="M8" i="71"/>
  <c r="M9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6" i="71"/>
  <c r="U33" i="73"/>
  <c r="W37" i="73"/>
  <c r="P2" i="71" l="1"/>
  <c r="P3" i="71"/>
  <c r="H21" i="85"/>
  <c r="T38" i="73"/>
  <c r="H22" i="85" l="1"/>
  <c r="I21" i="85"/>
  <c r="K33" i="86"/>
  <c r="H23" i="85" l="1"/>
  <c r="I22" i="85"/>
  <c r="K20" i="82"/>
  <c r="H24" i="85" l="1"/>
  <c r="I23" i="85"/>
  <c r="M22" i="88"/>
  <c r="M3" i="88"/>
  <c r="M4" i="88"/>
  <c r="M5" i="88"/>
  <c r="M6" i="88"/>
  <c r="M7" i="88"/>
  <c r="M8" i="88"/>
  <c r="M9" i="88"/>
  <c r="M10" i="88"/>
  <c r="M11" i="88"/>
  <c r="M12" i="88"/>
  <c r="M13" i="88"/>
  <c r="M14" i="88"/>
  <c r="M15" i="88"/>
  <c r="M16" i="88"/>
  <c r="M17" i="88"/>
  <c r="M18" i="88"/>
  <c r="M19" i="88"/>
  <c r="M20" i="88"/>
  <c r="M21" i="88"/>
  <c r="M23" i="88"/>
  <c r="M24" i="88"/>
  <c r="M25" i="88"/>
  <c r="M26" i="88"/>
  <c r="M27" i="88"/>
  <c r="M28" i="88"/>
  <c r="M29" i="88"/>
  <c r="M30" i="88"/>
  <c r="M31" i="88"/>
  <c r="M32" i="88"/>
  <c r="M33" i="88"/>
  <c r="M34" i="88"/>
  <c r="M2" i="88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2" i="88"/>
  <c r="U38" i="73"/>
  <c r="H25" i="85" l="1"/>
  <c r="I24" i="85"/>
  <c r="M2" i="86"/>
  <c r="M8" i="86"/>
  <c r="M9" i="86"/>
  <c r="M10" i="86"/>
  <c r="M11" i="86"/>
  <c r="M12" i="86"/>
  <c r="M13" i="86"/>
  <c r="M14" i="86"/>
  <c r="M15" i="86"/>
  <c r="M16" i="86"/>
  <c r="M17" i="86"/>
  <c r="M18" i="86"/>
  <c r="M19" i="86"/>
  <c r="M20" i="86"/>
  <c r="M21" i="86"/>
  <c r="M7" i="86"/>
  <c r="C6" i="88"/>
  <c r="C5" i="88"/>
  <c r="C4" i="88"/>
  <c r="C3" i="88"/>
  <c r="U8" i="73"/>
  <c r="U46" i="73"/>
  <c r="U39" i="73"/>
  <c r="U43" i="73"/>
  <c r="U49" i="73"/>
  <c r="U18" i="73"/>
  <c r="U7" i="73"/>
  <c r="U42" i="73"/>
  <c r="U17" i="73"/>
  <c r="U11" i="73"/>
  <c r="U44" i="73"/>
  <c r="U41" i="73"/>
  <c r="U15" i="73"/>
  <c r="U48" i="73"/>
  <c r="U19" i="73"/>
  <c r="U12" i="73"/>
  <c r="U16" i="73"/>
  <c r="U9" i="73"/>
  <c r="U45" i="73"/>
  <c r="U40" i="73"/>
  <c r="U53" i="73"/>
  <c r="U14" i="73"/>
  <c r="U13" i="73"/>
  <c r="U36" i="73"/>
  <c r="U10" i="73"/>
  <c r="U47" i="73"/>
  <c r="U50" i="73"/>
  <c r="AE18" i="73" l="1"/>
  <c r="H26" i="85"/>
  <c r="I25" i="85"/>
  <c r="F23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18" i="87"/>
  <c r="F19" i="87"/>
  <c r="F20" i="87"/>
  <c r="F21" i="87"/>
  <c r="F22" i="87"/>
  <c r="F4" i="87"/>
  <c r="U52" i="73"/>
  <c r="U37" i="73"/>
  <c r="U51" i="73"/>
  <c r="H27" i="85" l="1"/>
  <c r="I26" i="85"/>
  <c r="M34" i="86"/>
  <c r="M6" i="86"/>
  <c r="C6" i="86"/>
  <c r="M5" i="86"/>
  <c r="C5" i="86"/>
  <c r="M4" i="86"/>
  <c r="C4" i="86"/>
  <c r="M3" i="86"/>
  <c r="C3" i="86"/>
  <c r="M33" i="86"/>
  <c r="M32" i="86"/>
  <c r="M31" i="86"/>
  <c r="M30" i="86"/>
  <c r="M29" i="86"/>
  <c r="M28" i="86"/>
  <c r="M27" i="86"/>
  <c r="M26" i="86"/>
  <c r="M25" i="86"/>
  <c r="M24" i="86"/>
  <c r="M23" i="86"/>
  <c r="M22" i="86"/>
  <c r="T15" i="73"/>
  <c r="T45" i="73"/>
  <c r="T41" i="73"/>
  <c r="T11" i="73"/>
  <c r="T43" i="73"/>
  <c r="T40" i="73"/>
  <c r="T8" i="73"/>
  <c r="T36" i="73"/>
  <c r="T12" i="73"/>
  <c r="T7" i="73"/>
  <c r="T46" i="73"/>
  <c r="T19" i="73"/>
  <c r="T10" i="73"/>
  <c r="T34" i="73"/>
  <c r="T51" i="73"/>
  <c r="T17" i="73"/>
  <c r="T16" i="73"/>
  <c r="T14" i="73"/>
  <c r="T18" i="73"/>
  <c r="T13" i="73"/>
  <c r="T39" i="73"/>
  <c r="T49" i="73"/>
  <c r="T48" i="73"/>
  <c r="T52" i="73"/>
  <c r="T42" i="73"/>
  <c r="T44" i="73"/>
  <c r="T9" i="73"/>
  <c r="T35" i="73"/>
  <c r="T53" i="73"/>
  <c r="T47" i="73"/>
  <c r="T50" i="73"/>
  <c r="H28" i="85" l="1"/>
  <c r="I27" i="85"/>
  <c r="M18" i="84"/>
  <c r="M17" i="84"/>
  <c r="C17" i="84"/>
  <c r="B17" i="84"/>
  <c r="M16" i="84"/>
  <c r="C16" i="84"/>
  <c r="B16" i="84"/>
  <c r="M15" i="84"/>
  <c r="C15" i="84"/>
  <c r="B15" i="84"/>
  <c r="M14" i="84"/>
  <c r="C14" i="84"/>
  <c r="B14" i="84"/>
  <c r="M13" i="84"/>
  <c r="M12" i="84"/>
  <c r="M11" i="84"/>
  <c r="M10" i="84"/>
  <c r="M9" i="84"/>
  <c r="M8" i="84"/>
  <c r="M7" i="84"/>
  <c r="M6" i="84"/>
  <c r="M5" i="84"/>
  <c r="M4" i="84"/>
  <c r="M3" i="84"/>
  <c r="M2" i="84"/>
  <c r="R7" i="73"/>
  <c r="T37" i="73"/>
  <c r="S34" i="73"/>
  <c r="R16" i="73"/>
  <c r="S10" i="73"/>
  <c r="S18" i="73"/>
  <c r="R13" i="73"/>
  <c r="S9" i="73"/>
  <c r="S37" i="73"/>
  <c r="R8" i="73"/>
  <c r="S35" i="73"/>
  <c r="R14" i="73"/>
  <c r="S11" i="73"/>
  <c r="S7" i="73"/>
  <c r="R10" i="73"/>
  <c r="R15" i="73"/>
  <c r="S8" i="73"/>
  <c r="S36" i="73"/>
  <c r="S16" i="73"/>
  <c r="S13" i="73"/>
  <c r="R17" i="73"/>
  <c r="S12" i="73"/>
  <c r="S17" i="73"/>
  <c r="S15" i="73"/>
  <c r="R12" i="73"/>
  <c r="R11" i="73"/>
  <c r="S19" i="73"/>
  <c r="R9" i="73"/>
  <c r="S14" i="73"/>
  <c r="R18" i="73"/>
  <c r="H29" i="85" l="1"/>
  <c r="I28" i="85"/>
  <c r="M18" i="82"/>
  <c r="M17" i="82"/>
  <c r="C17" i="82"/>
  <c r="B17" i="82"/>
  <c r="M16" i="82"/>
  <c r="C16" i="82"/>
  <c r="B16" i="82"/>
  <c r="M15" i="82"/>
  <c r="C15" i="82"/>
  <c r="B15" i="82"/>
  <c r="M14" i="82"/>
  <c r="C14" i="82"/>
  <c r="B14" i="82"/>
  <c r="M13" i="82"/>
  <c r="M12" i="82"/>
  <c r="M11" i="82"/>
  <c r="M10" i="82"/>
  <c r="M9" i="82"/>
  <c r="M8" i="82"/>
  <c r="M7" i="82"/>
  <c r="M6" i="82"/>
  <c r="M5" i="82"/>
  <c r="M4" i="82"/>
  <c r="M3" i="82"/>
  <c r="M2" i="82"/>
  <c r="R19" i="73"/>
  <c r="H30" i="85" l="1"/>
  <c r="I29" i="85"/>
  <c r="J3" i="80"/>
  <c r="J4" i="80"/>
  <c r="J5" i="80"/>
  <c r="J6" i="80"/>
  <c r="J7" i="80"/>
  <c r="J8" i="80"/>
  <c r="J9" i="80"/>
  <c r="J10" i="80"/>
  <c r="J11" i="80"/>
  <c r="J12" i="80"/>
  <c r="J13" i="80"/>
  <c r="J14" i="80"/>
  <c r="J15" i="80"/>
  <c r="J2" i="80"/>
  <c r="H31" i="85" l="1"/>
  <c r="I30" i="85"/>
  <c r="M6" i="73"/>
  <c r="N6" i="73"/>
  <c r="O6" i="73"/>
  <c r="P6" i="73"/>
  <c r="P33" i="73" s="1"/>
  <c r="Q6" i="73"/>
  <c r="Q33" i="73" s="1"/>
  <c r="R6" i="73"/>
  <c r="R33" i="73" s="1"/>
  <c r="S6" i="73"/>
  <c r="S33" i="73" s="1"/>
  <c r="T6" i="73"/>
  <c r="T33" i="73" s="1"/>
  <c r="F6" i="73"/>
  <c r="G6" i="73"/>
  <c r="H6" i="73"/>
  <c r="I6" i="73"/>
  <c r="J6" i="73"/>
  <c r="K6" i="73"/>
  <c r="L6" i="73"/>
  <c r="Q16" i="73"/>
  <c r="K11" i="73"/>
  <c r="M9" i="73"/>
  <c r="J11" i="73"/>
  <c r="F12" i="73"/>
  <c r="H13" i="73"/>
  <c r="G13" i="73"/>
  <c r="G12" i="73"/>
  <c r="M16" i="73"/>
  <c r="N13" i="73"/>
  <c r="H18" i="73"/>
  <c r="J9" i="73"/>
  <c r="I12" i="73"/>
  <c r="O8" i="73"/>
  <c r="K14" i="73"/>
  <c r="J12" i="73"/>
  <c r="L16" i="73"/>
  <c r="H10" i="73"/>
  <c r="M15" i="73"/>
  <c r="Q17" i="73"/>
  <c r="N10" i="73"/>
  <c r="K7" i="73"/>
  <c r="M13" i="73"/>
  <c r="L14" i="73"/>
  <c r="Q12" i="73"/>
  <c r="F15" i="73"/>
  <c r="H12" i="73"/>
  <c r="Q18" i="73"/>
  <c r="J18" i="73"/>
  <c r="H11" i="73"/>
  <c r="G11" i="73"/>
  <c r="G14" i="73"/>
  <c r="K18" i="73"/>
  <c r="K10" i="73"/>
  <c r="O11" i="73"/>
  <c r="M11" i="73"/>
  <c r="G9" i="73"/>
  <c r="L8" i="73"/>
  <c r="O10" i="73"/>
  <c r="M7" i="73"/>
  <c r="O13" i="73"/>
  <c r="J16" i="73"/>
  <c r="I15" i="73"/>
  <c r="F16" i="73"/>
  <c r="G15" i="73"/>
  <c r="N12" i="73"/>
  <c r="L13" i="73"/>
  <c r="K16" i="73"/>
  <c r="M12" i="73"/>
  <c r="I18" i="73"/>
  <c r="Q13" i="73"/>
  <c r="Q9" i="73"/>
  <c r="L18" i="73"/>
  <c r="M18" i="73"/>
  <c r="N11" i="73"/>
  <c r="H14" i="73"/>
  <c r="G18" i="73"/>
  <c r="I10" i="73"/>
  <c r="G7" i="73"/>
  <c r="H15" i="73"/>
  <c r="M10" i="73"/>
  <c r="N15" i="73"/>
  <c r="J10" i="73"/>
  <c r="N16" i="73"/>
  <c r="L12" i="73"/>
  <c r="F7" i="73"/>
  <c r="N7" i="73"/>
  <c r="I8" i="73"/>
  <c r="O18" i="73"/>
  <c r="Q10" i="73"/>
  <c r="G10" i="73"/>
  <c r="N14" i="73"/>
  <c r="H9" i="73"/>
  <c r="J15" i="73"/>
  <c r="I9" i="73"/>
  <c r="O16" i="73"/>
  <c r="F14" i="73"/>
  <c r="J13" i="73"/>
  <c r="J7" i="73"/>
  <c r="K13" i="73"/>
  <c r="R34" i="73"/>
  <c r="I11" i="73"/>
  <c r="L10" i="73"/>
  <c r="O14" i="73"/>
  <c r="O12" i="73"/>
  <c r="L7" i="73"/>
  <c r="Q15" i="73"/>
  <c r="F13" i="73"/>
  <c r="F11" i="73"/>
  <c r="K8" i="73"/>
  <c r="M8" i="73"/>
  <c r="O15" i="73"/>
  <c r="M14" i="73"/>
  <c r="J14" i="73"/>
  <c r="K15" i="73"/>
  <c r="N8" i="73"/>
  <c r="L9" i="73"/>
  <c r="Q7" i="73"/>
  <c r="F8" i="73"/>
  <c r="L15" i="73"/>
  <c r="H8" i="73"/>
  <c r="F9" i="73"/>
  <c r="I16" i="73"/>
  <c r="J8" i="73"/>
  <c r="L11" i="73"/>
  <c r="N18" i="73"/>
  <c r="Q11" i="73"/>
  <c r="G16" i="73"/>
  <c r="H7" i="73"/>
  <c r="Q8" i="73"/>
  <c r="O7" i="73"/>
  <c r="K9" i="73"/>
  <c r="N9" i="73"/>
  <c r="G8" i="73"/>
  <c r="R35" i="73"/>
  <c r="O9" i="73"/>
  <c r="I13" i="73"/>
  <c r="I7" i="73"/>
  <c r="F10" i="73"/>
  <c r="H16" i="73"/>
  <c r="K12" i="73"/>
  <c r="I14" i="73"/>
  <c r="F18" i="73"/>
  <c r="H32" i="85" l="1"/>
  <c r="I31" i="85"/>
  <c r="K9" i="77"/>
  <c r="M3" i="77"/>
  <c r="M4" i="77"/>
  <c r="M5" i="77"/>
  <c r="M6" i="77"/>
  <c r="M7" i="77"/>
  <c r="M8" i="77"/>
  <c r="M9" i="77"/>
  <c r="M10" i="77"/>
  <c r="M11" i="77"/>
  <c r="M12" i="77"/>
  <c r="M13" i="77"/>
  <c r="M14" i="77"/>
  <c r="M15" i="77"/>
  <c r="M16" i="77"/>
  <c r="M17" i="77"/>
  <c r="M18" i="77"/>
  <c r="M2" i="77"/>
  <c r="Q14" i="73"/>
  <c r="H33" i="85" l="1"/>
  <c r="I32" i="85"/>
  <c r="C17" i="77"/>
  <c r="B17" i="77"/>
  <c r="C16" i="77"/>
  <c r="B16" i="77"/>
  <c r="C15" i="77"/>
  <c r="B15" i="77"/>
  <c r="C14" i="77"/>
  <c r="B14" i="77"/>
  <c r="Q36" i="73"/>
  <c r="R36" i="73"/>
  <c r="Q35" i="73"/>
  <c r="Q19" i="73"/>
  <c r="Q37" i="73"/>
  <c r="R37" i="73"/>
  <c r="H34" i="85" l="1"/>
  <c r="I34" i="85" s="1"/>
  <c r="I33" i="85"/>
  <c r="L14" i="75"/>
  <c r="L15" i="75"/>
  <c r="L16" i="75"/>
  <c r="L17" i="75"/>
  <c r="B15" i="75"/>
  <c r="B16" i="75"/>
  <c r="B17" i="75"/>
  <c r="B14" i="75"/>
  <c r="C15" i="75"/>
  <c r="C16" i="75"/>
  <c r="C17" i="75"/>
  <c r="C14" i="75"/>
  <c r="L3" i="75"/>
  <c r="L4" i="75"/>
  <c r="L5" i="75"/>
  <c r="L6" i="75"/>
  <c r="L7" i="75"/>
  <c r="L8" i="75"/>
  <c r="L9" i="75"/>
  <c r="L10" i="75"/>
  <c r="L11" i="75"/>
  <c r="L12" i="75"/>
  <c r="L13" i="75"/>
  <c r="L2" i="75"/>
  <c r="K9" i="75"/>
  <c r="K8" i="75"/>
  <c r="K3" i="75"/>
  <c r="K4" i="75"/>
  <c r="K5" i="75"/>
  <c r="K6" i="75"/>
  <c r="K7" i="75"/>
  <c r="K10" i="75"/>
  <c r="K11" i="75"/>
  <c r="K12" i="75"/>
  <c r="K13" i="75"/>
  <c r="K2" i="75"/>
  <c r="P10" i="73"/>
  <c r="P17" i="73"/>
  <c r="P36" i="73"/>
  <c r="P16" i="73"/>
  <c r="P9" i="73"/>
  <c r="P13" i="73"/>
  <c r="P8" i="73"/>
  <c r="P15" i="73"/>
  <c r="P18" i="73"/>
  <c r="P12" i="73"/>
  <c r="P35" i="73"/>
  <c r="P14" i="73"/>
  <c r="P7" i="73"/>
  <c r="P11" i="73"/>
  <c r="P37" i="73"/>
  <c r="P34" i="73"/>
  <c r="Q34" i="73"/>
  <c r="H3" i="71" l="1"/>
  <c r="H2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tc={EAF97272-A44E-43AF-8685-B4B39D5BB3F2}</author>
  </authors>
  <commentList>
    <comment ref="M28" authorId="0" shapeId="0" xr:uid="{EAF97272-A44E-43AF-8685-B4B39D5BB3F2}">
      <text>
        <t>[Threaded comment]
Your version of Excel allows you to read this threaded comment; however, any edits to it will get removed if the file is opened in a newer version of Excel. Learn more: https://go.microsoft.com/fwlink/?linkid=870924
Comment:
    Storing ethylene</t>
      </text>
    </comment>
  </commentList>
</comments>
</file>

<file path=xl/sharedStrings.xml><?xml version="1.0" encoding="utf-8"?>
<sst xmlns="http://schemas.openxmlformats.org/spreadsheetml/2006/main" count="12412" uniqueCount="766">
  <si>
    <t>monument_name</t>
  </si>
  <si>
    <t>monument_operator</t>
  </si>
  <si>
    <t>elevation_ft</t>
  </si>
  <si>
    <t>flange_ft</t>
  </si>
  <si>
    <t>final_elevation_ft</t>
  </si>
  <si>
    <t>excel_date</t>
  </si>
  <si>
    <t>excel_date_num</t>
  </si>
  <si>
    <t>monument_type</t>
  </si>
  <si>
    <t>NA</t>
  </si>
  <si>
    <t>monument_description</t>
  </si>
  <si>
    <t>survey_count</t>
  </si>
  <si>
    <t>monument_API</t>
  </si>
  <si>
    <t>Map Identifier</t>
  </si>
  <si>
    <t>Easting</t>
  </si>
  <si>
    <t>Northing</t>
  </si>
  <si>
    <t>map_id</t>
  </si>
  <si>
    <t>survey_id</t>
  </si>
  <si>
    <t>monument_property</t>
  </si>
  <si>
    <t>well_number</t>
  </si>
  <si>
    <t>Well Name</t>
  </si>
  <si>
    <t>Well Num</t>
  </si>
  <si>
    <t>Well Status Code</t>
  </si>
  <si>
    <t>Permit Date</t>
  </si>
  <si>
    <t>Township</t>
  </si>
  <si>
    <t>Well</t>
  </si>
  <si>
    <t>Name</t>
  </si>
  <si>
    <t>Number</t>
  </si>
  <si>
    <t>Serial Number</t>
  </si>
  <si>
    <t>Monument</t>
  </si>
  <si>
    <t>24</t>
  </si>
  <si>
    <t>25</t>
  </si>
  <si>
    <t>B367</t>
  </si>
  <si>
    <t>UNDERGROUND STORAGE</t>
  </si>
  <si>
    <t>09S</t>
  </si>
  <si>
    <t>11E</t>
  </si>
  <si>
    <t>BAYOU CHOCTAW</t>
  </si>
  <si>
    <t>UNDERGROUND STORAGE J</t>
  </si>
  <si>
    <t>UNDERGROUND STORAGE N</t>
  </si>
  <si>
    <t>STORAGE WELL</t>
  </si>
  <si>
    <t>WILBERT STORAGE</t>
  </si>
  <si>
    <t>WILBERT BRINE</t>
  </si>
  <si>
    <t>WILBERT BRINE PRODUCTION</t>
  </si>
  <si>
    <t>CHOCTAW STORAGE</t>
  </si>
  <si>
    <t>SM01</t>
  </si>
  <si>
    <t>nad83_easting_ft</t>
  </si>
  <si>
    <t>nad83_northing_ft</t>
  </si>
  <si>
    <t>SM02</t>
  </si>
  <si>
    <t>SM03</t>
  </si>
  <si>
    <t>SM04</t>
  </si>
  <si>
    <t>6A</t>
  </si>
  <si>
    <t>16A</t>
  </si>
  <si>
    <t>WELL#1</t>
  </si>
  <si>
    <t>WELL#2</t>
  </si>
  <si>
    <t>WELL#3</t>
  </si>
  <si>
    <t>WELL#6A</t>
  </si>
  <si>
    <t>WELL#16A</t>
  </si>
  <si>
    <t>WELL#24</t>
  </si>
  <si>
    <t>WELL#25</t>
  </si>
  <si>
    <t>WELL#26</t>
  </si>
  <si>
    <t>WELL#27</t>
  </si>
  <si>
    <t>WELL#28</t>
  </si>
  <si>
    <t>WELL#30</t>
  </si>
  <si>
    <t>BOARDWALK LOUISIANA MIDSTREAM, LLC</t>
  </si>
  <si>
    <t>W01</t>
  </si>
  <si>
    <t>W02</t>
  </si>
  <si>
    <t>W03</t>
  </si>
  <si>
    <t>W06A</t>
  </si>
  <si>
    <t>W16A</t>
  </si>
  <si>
    <t>W24</t>
  </si>
  <si>
    <t>W25</t>
  </si>
  <si>
    <t>W26</t>
  </si>
  <si>
    <t>W27</t>
  </si>
  <si>
    <t>W28</t>
  </si>
  <si>
    <t>W30</t>
  </si>
  <si>
    <t>WELL 1</t>
  </si>
  <si>
    <t>WELL 2</t>
  </si>
  <si>
    <t>WELL 3</t>
  </si>
  <si>
    <t>WELL 6A</t>
  </si>
  <si>
    <t>WELL 16A</t>
  </si>
  <si>
    <t>WELL 24</t>
  </si>
  <si>
    <t>WELL 25</t>
  </si>
  <si>
    <t>WELL 26</t>
  </si>
  <si>
    <t>WELL 27</t>
  </si>
  <si>
    <t>WELL 28</t>
  </si>
  <si>
    <t>WELL 30</t>
  </si>
  <si>
    <t>Coordinate (NAD 83)</t>
  </si>
  <si>
    <t>SURFACE MONUMENT</t>
  </si>
  <si>
    <t>WELLHEAD</t>
  </si>
  <si>
    <t>1</t>
  </si>
  <si>
    <t>2</t>
  </si>
  <si>
    <t>3</t>
  </si>
  <si>
    <t>26</t>
  </si>
  <si>
    <t>27</t>
  </si>
  <si>
    <t>28</t>
  </si>
  <si>
    <t>30</t>
  </si>
  <si>
    <t>(feet)</t>
  </si>
  <si>
    <t>Survey</t>
  </si>
  <si>
    <t>Service Type</t>
  </si>
  <si>
    <t>WELL 29</t>
  </si>
  <si>
    <t>W29</t>
  </si>
  <si>
    <t>W31</t>
  </si>
  <si>
    <t xml:space="preserve">Underground Storage 1 WO 1 </t>
  </si>
  <si>
    <t xml:space="preserve">Underground Storage J 2  W02 </t>
  </si>
  <si>
    <t>Underground Storage N 3 W03</t>
  </si>
  <si>
    <t>Underground Storage 6A W06A</t>
  </si>
  <si>
    <t>Underground Storage 16A W16A</t>
  </si>
  <si>
    <t>Storage Well 24 W24</t>
  </si>
  <si>
    <t>Wilbert Storage 25 W25</t>
  </si>
  <si>
    <t>Wilbert Brine 26 W26</t>
  </si>
  <si>
    <t>Wilbert Brine Production 27 W27</t>
  </si>
  <si>
    <t>Wilbert Brine Production 28 W28</t>
  </si>
  <si>
    <t>Choctaw Storage 29 W29</t>
  </si>
  <si>
    <t>Choctaw Storage 30 W30</t>
  </si>
  <si>
    <t>elev adj up</t>
  </si>
  <si>
    <t>(inch/year)</t>
  </si>
  <si>
    <t>Rate of Elevation Change</t>
  </si>
  <si>
    <t>Well Serial Num</t>
  </si>
  <si>
    <t>Parish Code</t>
  </si>
  <si>
    <t>PARSONS-BRINKERHOFF</t>
  </si>
  <si>
    <t>D O E CORE HOLE</t>
  </si>
  <si>
    <t>TOTAL MINATOME CORPORATION</t>
  </si>
  <si>
    <t>GAY UNION CORPORATION SWD</t>
  </si>
  <si>
    <t>BCHT FRIO 5 RA VU; GU CORP</t>
  </si>
  <si>
    <t>WILBERTS MYRTLEGROVE</t>
  </si>
  <si>
    <t>U.S. DEPARTMENT OF ENERGY</t>
  </si>
  <si>
    <t>102A</t>
  </si>
  <si>
    <t>102B</t>
  </si>
  <si>
    <t>DOE - SPR</t>
  </si>
  <si>
    <t>DOE BAYOU CHOCTAW</t>
  </si>
  <si>
    <t>017A</t>
  </si>
  <si>
    <t>101-A</t>
  </si>
  <si>
    <t>101-B</t>
  </si>
  <si>
    <t>DOE SPR</t>
  </si>
  <si>
    <t>015A</t>
  </si>
  <si>
    <t>018A</t>
  </si>
  <si>
    <t>019A</t>
  </si>
  <si>
    <t>020A</t>
  </si>
  <si>
    <t>U S DOE</t>
  </si>
  <si>
    <t>008-A</t>
  </si>
  <si>
    <t>WILBERT</t>
  </si>
  <si>
    <t>WILBERT MINERAL CORP</t>
  </si>
  <si>
    <t>WILBERT SALTWELL</t>
  </si>
  <si>
    <t>INACTIVE OPERATOR</t>
  </si>
  <si>
    <t>GAY UNION CORP</t>
  </si>
  <si>
    <t>WILBERT SALT</t>
  </si>
  <si>
    <t>WILBERT SALT WELL</t>
  </si>
  <si>
    <t>BPR ENERGY, INC.</t>
  </si>
  <si>
    <t>B172</t>
  </si>
  <si>
    <t>E B SCHWING B SL 2249 SWD</t>
  </si>
  <si>
    <t>BLIGH PETROLEUM, INC.</t>
  </si>
  <si>
    <t>B209</t>
  </si>
  <si>
    <t>WILBERT MINERAL CORP SWD</t>
  </si>
  <si>
    <t>WILBERT MINERALS CORP SWD</t>
  </si>
  <si>
    <t>006A</t>
  </si>
  <si>
    <t>016A</t>
  </si>
  <si>
    <t>METAIRIE ENERGY COMPANY, INC.</t>
  </si>
  <si>
    <t>M215</t>
  </si>
  <si>
    <t>NORTHWIND OIL &amp; GAS, LLC</t>
  </si>
  <si>
    <t>N116</t>
  </si>
  <si>
    <t>PETROLOGISTICS OLEFINS, LLC</t>
  </si>
  <si>
    <t>P248</t>
  </si>
  <si>
    <t>PL OLEFINS, LLC</t>
  </si>
  <si>
    <t>P286</t>
  </si>
  <si>
    <t>J G DUPONT BRINE DISPOSAL</t>
  </si>
  <si>
    <t>12E</t>
  </si>
  <si>
    <t>PERMIT EXPIRED</t>
  </si>
  <si>
    <t>Choctaw Storage 31 WO31</t>
  </si>
  <si>
    <t>WELL 31</t>
  </si>
  <si>
    <t>NEW IN FALL 2018</t>
  </si>
  <si>
    <t>DOE_102A</t>
  </si>
  <si>
    <t>DOE_102B</t>
  </si>
  <si>
    <t>DOE_17</t>
  </si>
  <si>
    <t>DOE_017A</t>
  </si>
  <si>
    <t>DOE_101-A</t>
  </si>
  <si>
    <t>DOE_101-B</t>
  </si>
  <si>
    <t>DOE_15</t>
  </si>
  <si>
    <t>DOE_18</t>
  </si>
  <si>
    <t>DOE_19</t>
  </si>
  <si>
    <t>DOE_20</t>
  </si>
  <si>
    <t>DOE_015A</t>
  </si>
  <si>
    <t>DOE_018A</t>
  </si>
  <si>
    <t>DOE_019A</t>
  </si>
  <si>
    <t>DOE_020A</t>
  </si>
  <si>
    <t>DOE_4</t>
  </si>
  <si>
    <t>DOE_008-A</t>
  </si>
  <si>
    <t>DOE_1</t>
  </si>
  <si>
    <t>DOE_13</t>
  </si>
  <si>
    <t>DOE_2</t>
  </si>
  <si>
    <t>DOE_3</t>
  </si>
  <si>
    <t>DOE_10</t>
  </si>
  <si>
    <t>2013A</t>
  </si>
  <si>
    <t>2013B</t>
  </si>
  <si>
    <t>2015A</t>
  </si>
  <si>
    <t>2015B</t>
  </si>
  <si>
    <t>2016A</t>
  </si>
  <si>
    <t>2016B</t>
  </si>
  <si>
    <t>2017A</t>
  </si>
  <si>
    <t>2017B</t>
  </si>
  <si>
    <t>2018A</t>
  </si>
  <si>
    <t>2018B</t>
  </si>
  <si>
    <t>2019A</t>
  </si>
  <si>
    <t xml:space="preserve"> - </t>
  </si>
  <si>
    <t>Field ID</t>
  </si>
  <si>
    <t>Operator Name</t>
  </si>
  <si>
    <t>Operator ID</t>
  </si>
  <si>
    <t>Field Name</t>
  </si>
  <si>
    <t>Well Status Code Description</t>
  </si>
  <si>
    <t>Classification</t>
  </si>
  <si>
    <t>Well Class Type Code</t>
  </si>
  <si>
    <t>API Num</t>
  </si>
  <si>
    <t>Effective Date</t>
  </si>
  <si>
    <t>Spud Date</t>
  </si>
  <si>
    <t>Well Status Date</t>
  </si>
  <si>
    <t>Section</t>
  </si>
  <si>
    <t>Range</t>
  </si>
  <si>
    <t>Meridian</t>
  </si>
  <si>
    <t>Parish Name</t>
  </si>
  <si>
    <t>District Code</t>
  </si>
  <si>
    <t>District Name</t>
  </si>
  <si>
    <t>Ground Elevation</t>
  </si>
  <si>
    <t>Latitude</t>
  </si>
  <si>
    <t>Longitude</t>
  </si>
  <si>
    <t>Product Type Code</t>
  </si>
  <si>
    <t>Product Type Code Description</t>
  </si>
  <si>
    <t>USDW Value</t>
  </si>
  <si>
    <t>Area USDW Value</t>
  </si>
  <si>
    <t>Source Area USDW Value</t>
  </si>
  <si>
    <t>INACTIVE INJECTION WELL (COMMERCIAL OR OTHER)</t>
  </si>
  <si>
    <t>II</t>
  </si>
  <si>
    <t>11-L</t>
  </si>
  <si>
    <t>LPG STORAGE SALT DOME</t>
  </si>
  <si>
    <t>-</t>
  </si>
  <si>
    <t>IBERVILLE</t>
  </si>
  <si>
    <t>LAFAYETTE</t>
  </si>
  <si>
    <t>NO PRODUCT SPECIFIED</t>
  </si>
  <si>
    <t>TOL @ 580 (GAMMA LOG)</t>
  </si>
  <si>
    <t>ACTIVE- INJECTION</t>
  </si>
  <si>
    <t>USDW PER JSB 06/01/2009</t>
  </si>
  <si>
    <t>USDW PER JSB 06/02/2009</t>
  </si>
  <si>
    <t>11-N</t>
  </si>
  <si>
    <t>NATURAL GAS STORAGE SALT DOME</t>
  </si>
  <si>
    <t>W</t>
  </si>
  <si>
    <t>USDW VALUE MARKED @ 650' FROM E LOG OF SN 55310 PER LUZMA L</t>
  </si>
  <si>
    <t>USDW VALUE PER H BORDEN 07/19/2016</t>
  </si>
  <si>
    <t>III</t>
  </si>
  <si>
    <t>12-B</t>
  </si>
  <si>
    <t>BRINE SOLUTION MINING</t>
  </si>
  <si>
    <t>USDW VALUE PER K MCGILLIS 6/11/2014</t>
  </si>
  <si>
    <t>USDW PER COREYS 3/9/2019</t>
  </si>
  <si>
    <t>E</t>
  </si>
  <si>
    <t>AREA USDW VALUE FROM SN 55310 PER T ROUGON 07/28/2017</t>
  </si>
  <si>
    <t>SN</t>
  </si>
  <si>
    <t>MapID</t>
  </si>
  <si>
    <t>COMMENT</t>
  </si>
  <si>
    <t>UTP14</t>
  </si>
  <si>
    <t>SONRIS</t>
  </si>
  <si>
    <t>Lease Num</t>
  </si>
  <si>
    <t>ALLIED CHEMICAL CORP., I.C.D.</t>
  </si>
  <si>
    <t>WILBERT &amp; BRINE</t>
  </si>
  <si>
    <t>ZZZZZ</t>
  </si>
  <si>
    <t>VIRTUAL/BAD DATA</t>
  </si>
  <si>
    <t>BAYOU CHOCTAW, INC.</t>
  </si>
  <si>
    <t>PLUGGED AND ABANDONED</t>
  </si>
  <si>
    <t>OIL</t>
  </si>
  <si>
    <t>TOL @ 824'</t>
  </si>
  <si>
    <t>MORLEY CYPRESS</t>
  </si>
  <si>
    <t>08S</t>
  </si>
  <si>
    <t>WEST BATON ROUGE</t>
  </si>
  <si>
    <t>TOL @ 2027'</t>
  </si>
  <si>
    <t>BEAU COUP WILBERT</t>
  </si>
  <si>
    <t>TOL @ 2380 FT</t>
  </si>
  <si>
    <t>DRY AND PLUGGED</t>
  </si>
  <si>
    <t>BIG SKY OPERATING COMPANIES, INC.</t>
  </si>
  <si>
    <t>B3401</t>
  </si>
  <si>
    <t>BAYOU CHOCTAW, NW</t>
  </si>
  <si>
    <t>E B SCHWING A</t>
  </si>
  <si>
    <t>REVERTED TO SINGLE COMPLETION</t>
  </si>
  <si>
    <t>TOL@2581'</t>
  </si>
  <si>
    <t>NWBCHT BM RA SU;E B SCHWING A</t>
  </si>
  <si>
    <t>001D</t>
  </si>
  <si>
    <t>SHUT-IN PRODUCTIVE -FUTURE UTILITY</t>
  </si>
  <si>
    <t>J H SCHWING SWD</t>
  </si>
  <si>
    <t>PRODUCED SALT WATER</t>
  </si>
  <si>
    <t>E-LOG OF SN 073788</t>
  </si>
  <si>
    <t>NWBCHT MT RA SU;E B SCHWING A</t>
  </si>
  <si>
    <t>TOL@4010'</t>
  </si>
  <si>
    <t>USDW VALUE PER LCB 01/27/2000</t>
  </si>
  <si>
    <t>5-C</t>
  </si>
  <si>
    <t>COMMUNITY SALT WATER DISPOSAL</t>
  </si>
  <si>
    <t>USDW VALUE PER LCB 01/31/2000</t>
  </si>
  <si>
    <t>BLUE MILL FARMS, INC.</t>
  </si>
  <si>
    <t>E B SCHWING SL 2249 B</t>
  </si>
  <si>
    <t>ACT 404 ORPHAN WELL-ENG</t>
  </si>
  <si>
    <t>TOL@1661'</t>
  </si>
  <si>
    <t>LEVERT HEIRS BRINE B</t>
  </si>
  <si>
    <t>001-D</t>
  </si>
  <si>
    <t>USDW VALUE PER SHL 11/16/2005</t>
  </si>
  <si>
    <t>LEVERT HEIRS B BRINE DISPOSAL</t>
  </si>
  <si>
    <t>5-SC</t>
  </si>
  <si>
    <t>SWD FOR SALT CAVERN</t>
  </si>
  <si>
    <t>USDW VALUE PER C OZOL</t>
  </si>
  <si>
    <t>GASSIE BRINE DISPOSAL</t>
  </si>
  <si>
    <t>TOL@1816'</t>
  </si>
  <si>
    <t>SL 26926</t>
  </si>
  <si>
    <t>A0215</t>
  </si>
  <si>
    <t>ACTIVE - PRODUCING</t>
  </si>
  <si>
    <t>TOL @ 1835'</t>
  </si>
  <si>
    <t>E B SCHWING ET AL B</t>
  </si>
  <si>
    <t>TOL @ 1439'</t>
  </si>
  <si>
    <t>BRITISH-AMERICAN OIL PROD CO</t>
  </si>
  <si>
    <t>B196</t>
  </si>
  <si>
    <t>TOL @ 1472'</t>
  </si>
  <si>
    <t>E B SCHWING ETAL</t>
  </si>
  <si>
    <t>B-7</t>
  </si>
  <si>
    <t>TOL @ 2000'</t>
  </si>
  <si>
    <t>BROCK EXPLORATION CORPORATION</t>
  </si>
  <si>
    <t>LEVERT HEIRS C</t>
  </si>
  <si>
    <t>EB SCHWING JR ET AL</t>
  </si>
  <si>
    <t>TOL@4500'</t>
  </si>
  <si>
    <t>E B SCHWING JR ET AL</t>
  </si>
  <si>
    <t>WILBERT MINERALS CORP</t>
  </si>
  <si>
    <t>CELIA BAIST ET AL</t>
  </si>
  <si>
    <t>WILBERT MINERALS CORPORATION</t>
  </si>
  <si>
    <t>UNABLE TO LOCATE WELL-NO PLUGGED AND ABANDONED</t>
  </si>
  <si>
    <t>A WILBERT'S SONS L&amp;S CO</t>
  </si>
  <si>
    <t>CABOT PETROLEUM CORPORATION</t>
  </si>
  <si>
    <t>CLK ENERGY PARTNERS, LLC</t>
  </si>
  <si>
    <t>C335</t>
  </si>
  <si>
    <t>TOL @ 1653'</t>
  </si>
  <si>
    <t>TOL @ 1436'</t>
  </si>
  <si>
    <t>TOL @ 1630'</t>
  </si>
  <si>
    <t>TOL @ 90'</t>
  </si>
  <si>
    <t>TOL @ 92'</t>
  </si>
  <si>
    <t>TOL @ 100'</t>
  </si>
  <si>
    <t>NO E-LOG FOUND</t>
  </si>
  <si>
    <t>TOL @ 932' (REVISED)</t>
  </si>
  <si>
    <t>031D</t>
  </si>
  <si>
    <t>033-D</t>
  </si>
  <si>
    <t>035-D</t>
  </si>
  <si>
    <t>GAS</t>
  </si>
  <si>
    <t>USDW PER COREYS (8/15/18)</t>
  </si>
  <si>
    <t>041D</t>
  </si>
  <si>
    <t>043-D</t>
  </si>
  <si>
    <t>TOL @ 84'</t>
  </si>
  <si>
    <t>TOL @ 70'</t>
  </si>
  <si>
    <t>056-D</t>
  </si>
  <si>
    <t>TOL @ 842'</t>
  </si>
  <si>
    <t>TOL @ 697'</t>
  </si>
  <si>
    <t>072D</t>
  </si>
  <si>
    <t>VICTORY FINANCIAL GROUP</t>
  </si>
  <si>
    <t>COASTAL OIL &amp; GAS CORP.</t>
  </si>
  <si>
    <t>NWBCHT BM RA SU</t>
  </si>
  <si>
    <t>TOL@2587'</t>
  </si>
  <si>
    <t>NWBCHT MT RA SU</t>
  </si>
  <si>
    <t>A002D</t>
  </si>
  <si>
    <t>DELTA DEVELOPMENT CO. INC.</t>
  </si>
  <si>
    <t>WILBERT MINERAL CORPORATION</t>
  </si>
  <si>
    <t>USDW VALUE PER H BORDEN 06/15/2011</t>
  </si>
  <si>
    <t>DYNAMIC EXPLORATION, INC.</t>
  </si>
  <si>
    <t>E B SCHWING</t>
  </si>
  <si>
    <t>TOL@2505'</t>
  </si>
  <si>
    <t>FALCON ENERGY, INC.</t>
  </si>
  <si>
    <t>F030</t>
  </si>
  <si>
    <t>ANGELLOZ HEIRS</t>
  </si>
  <si>
    <t>FREEPORT OIL COMPANY</t>
  </si>
  <si>
    <t>001A</t>
  </si>
  <si>
    <t>TOL @ 664'</t>
  </si>
  <si>
    <t>WILBERTS MINERAL CORP</t>
  </si>
  <si>
    <t>TOL @ 2350'</t>
  </si>
  <si>
    <t>WILBERTS MIN CORP</t>
  </si>
  <si>
    <t>TOL @ 121'</t>
  </si>
  <si>
    <t>TOL @ 88'</t>
  </si>
  <si>
    <t>TOL @ 1596'</t>
  </si>
  <si>
    <t>TOL @ 89'</t>
  </si>
  <si>
    <t>TOL @ 1628'</t>
  </si>
  <si>
    <t>TOL @ 678'</t>
  </si>
  <si>
    <t>TOL @ 82'</t>
  </si>
  <si>
    <t>TOL @ 1055'</t>
  </si>
  <si>
    <t>WILBERTS MINERAL CORPORATION</t>
  </si>
  <si>
    <t>TOL @ 872'</t>
  </si>
  <si>
    <t>USDW PER ESTUDEBAKER 09/04/2014</t>
  </si>
  <si>
    <t>USDW VALUE PER H BORDEN 07/20/2016</t>
  </si>
  <si>
    <t>063D</t>
  </si>
  <si>
    <t>TOL@2005'</t>
  </si>
  <si>
    <t>FREEPORT SULPHUR CO.</t>
  </si>
  <si>
    <t>TOL@ 2270'</t>
  </si>
  <si>
    <t>TOL @ 954'</t>
  </si>
  <si>
    <t>GULF OIL CORP.</t>
  </si>
  <si>
    <t>USDW VALUE PER SHL 01/11/2006</t>
  </si>
  <si>
    <t>HENDERSON PETROLEUM CORP.</t>
  </si>
  <si>
    <t>HUMBLE OIL AND REFINING CO.</t>
  </si>
  <si>
    <t>GAY UNION CORPORATION</t>
  </si>
  <si>
    <t>TOL @ 814'</t>
  </si>
  <si>
    <t>WILBERTS MYRTLE GROVE</t>
  </si>
  <si>
    <t>043D</t>
  </si>
  <si>
    <t>TOL @ 811'</t>
  </si>
  <si>
    <t>HUNT PETROLEUM CORP.</t>
  </si>
  <si>
    <t>ICON OIL NL-BAYOU CHOCTAW INC.</t>
  </si>
  <si>
    <t>WILBERTS MYRTLE GRO PLT CO</t>
  </si>
  <si>
    <t>WILBERTS MYRTLE GRO PH CO</t>
  </si>
  <si>
    <t>WILBERTS MYRTLE GROVE PLTG CO</t>
  </si>
  <si>
    <t>NO E -LOG FOUND</t>
  </si>
  <si>
    <t>WILBERTS M GROVE PLTG &amp; MFG</t>
  </si>
  <si>
    <t>WILBERTS MYRTLE GROVE PLTG</t>
  </si>
  <si>
    <t>WILBERT'S MYRTLE GROVE</t>
  </si>
  <si>
    <t>WILBERT MYRTLE GROVE</t>
  </si>
  <si>
    <t>WILBERT'S MG</t>
  </si>
  <si>
    <t>GAY-UNION CORP</t>
  </si>
  <si>
    <t>MORLEY CYPRESS CO</t>
  </si>
  <si>
    <t>E B SCHWING ET AL</t>
  </si>
  <si>
    <t>TOL @ 47'</t>
  </si>
  <si>
    <t>TOL @ 1250'</t>
  </si>
  <si>
    <t>MORLEY CYPRESS CO (CANCELLED)</t>
  </si>
  <si>
    <t>TOL @ 295'</t>
  </si>
  <si>
    <t>TOL @ 556'</t>
  </si>
  <si>
    <t>TOL @ 655'</t>
  </si>
  <si>
    <t>LEVERT HEIRS</t>
  </si>
  <si>
    <t>SCHWING SL 2249 UNIT</t>
  </si>
  <si>
    <t>B001</t>
  </si>
  <si>
    <t>TOL @ 119'</t>
  </si>
  <si>
    <t>C-1</t>
  </si>
  <si>
    <t>GAY UNION UNIT 1</t>
  </si>
  <si>
    <t>TOL @ 1445'</t>
  </si>
  <si>
    <t>GAY UNION CORP B</t>
  </si>
  <si>
    <t>USDW VALUE PER SHL 10/17/2002</t>
  </si>
  <si>
    <t>TOL @ 725'</t>
  </si>
  <si>
    <t>TOL @ 1549'</t>
  </si>
  <si>
    <t>LEVERT HEIRS /D/</t>
  </si>
  <si>
    <t>MORLEY CYPRESS B</t>
  </si>
  <si>
    <t>LEVERT ET AL</t>
  </si>
  <si>
    <t>GAY UNION</t>
  </si>
  <si>
    <t>JANE H SCHWING ETAL</t>
  </si>
  <si>
    <t>LEVERT</t>
  </si>
  <si>
    <t>TOL@3018'</t>
  </si>
  <si>
    <t>L V O CORPORATION</t>
  </si>
  <si>
    <t>KLEIN G WILBERT ET AL</t>
  </si>
  <si>
    <t>LATEX PETROLEUM CORP.</t>
  </si>
  <si>
    <t>L033</t>
  </si>
  <si>
    <t>TOL @ 4142'</t>
  </si>
  <si>
    <t>BCHT 8300 FRIO RA VU;GU CORP</t>
  </si>
  <si>
    <t>USDW VALUE PER H BORDEN 09/20/2016 (REVISED)</t>
  </si>
  <si>
    <t>USDW VALUE PER H BORDEN 07/19/2016 (REVISED)</t>
  </si>
  <si>
    <t>BCHT WILBERTS RB VU;WMG</t>
  </si>
  <si>
    <t>TOL @ 646'</t>
  </si>
  <si>
    <t>USDW VALUE PER H BORDEN 07/20/2016 (REVISED)</t>
  </si>
  <si>
    <t>BCHT HET 1 RA VU;GU CORP</t>
  </si>
  <si>
    <t>TOL @ 1666'</t>
  </si>
  <si>
    <t>BCHT WILBERTS RA VU;WMG</t>
  </si>
  <si>
    <t>A-27</t>
  </si>
  <si>
    <t>BCHT 5000 RA VU;WMG</t>
  </si>
  <si>
    <t>TOL @ 719'</t>
  </si>
  <si>
    <t>TOL @ 726' (REVISED)</t>
  </si>
  <si>
    <t>TOL @ 801'</t>
  </si>
  <si>
    <t>BCHT 4000 C RC VU;WMG</t>
  </si>
  <si>
    <t>TOL @ 750'</t>
  </si>
  <si>
    <t>TOL @ 821'</t>
  </si>
  <si>
    <t>BCHT 4000 D RD VU;WMG</t>
  </si>
  <si>
    <t>TOL @ 804'</t>
  </si>
  <si>
    <t>TOL @ 800'</t>
  </si>
  <si>
    <t>TOL @ 710'</t>
  </si>
  <si>
    <t>041-D</t>
  </si>
  <si>
    <t>BCHT FRIO 3A RA VU;GU CORP</t>
  </si>
  <si>
    <t>018-D</t>
  </si>
  <si>
    <t>036-D</t>
  </si>
  <si>
    <t>TOL @ 1405'</t>
  </si>
  <si>
    <t>TOL @ 791'</t>
  </si>
  <si>
    <t>042-D</t>
  </si>
  <si>
    <t>TOL @ 746'</t>
  </si>
  <si>
    <t>TOL @ 700'</t>
  </si>
  <si>
    <t>TOL @ 1104'</t>
  </si>
  <si>
    <t>LAVINO OIL AND GAS COMPANY</t>
  </si>
  <si>
    <t>AUGUST J LEVERT ET AL</t>
  </si>
  <si>
    <t>LEA EXPLORATION, INC.</t>
  </si>
  <si>
    <t>E B SCHWING JR ET AL SWD</t>
  </si>
  <si>
    <t>ANNULAR SWD</t>
  </si>
  <si>
    <t>TOL@9870'</t>
  </si>
  <si>
    <t>MT RC SUA;WILBERT &amp; SONS</t>
  </si>
  <si>
    <t>TOL@3480'</t>
  </si>
  <si>
    <t>LEAR PETROLEUM EXPLORATION INC</t>
  </si>
  <si>
    <t>U MT RA SUA;SCHWING</t>
  </si>
  <si>
    <t>TOL@3969'</t>
  </si>
  <si>
    <t>LIBERTY OIL AND GAS CORP.</t>
  </si>
  <si>
    <t>LIBERTY RESOURCES, INC.</t>
  </si>
  <si>
    <t>MT-BM RA SUA;EB SCHWINGJR ETAL</t>
  </si>
  <si>
    <t>LONGHORN OIL &amp; GAS COMPANY</t>
  </si>
  <si>
    <t>LOUARK PRODUCING CO.</t>
  </si>
  <si>
    <t>L223</t>
  </si>
  <si>
    <t>TOL @ 3168'</t>
  </si>
  <si>
    <t>LOUIS J. ROUSSEL</t>
  </si>
  <si>
    <t>LEVERT LAND CO</t>
  </si>
  <si>
    <t>MARTIN EXPLORATION CO.</t>
  </si>
  <si>
    <t>JANE H SCHWING ET AL</t>
  </si>
  <si>
    <t>TOL@2510'</t>
  </si>
  <si>
    <t>BCHT FRIO 4 RA SU;GAY UNION CO</t>
  </si>
  <si>
    <t>TOL @ 666'</t>
  </si>
  <si>
    <t>TOL @ 738'</t>
  </si>
  <si>
    <t>TOL @ 714'</t>
  </si>
  <si>
    <t>ACT 404 ORPHAN WELL-INJECTION AND MINING</t>
  </si>
  <si>
    <t>FROM E-LOG FOR SN 972750</t>
  </si>
  <si>
    <t>AREA USDW FROM ELOG OF SN 92240 PER K MCGILLIS 7/2/2013</t>
  </si>
  <si>
    <t>USDW VALUE PER K MCGILLIS 4/13/2013</t>
  </si>
  <si>
    <t>BCHT FRIO 5 RA SU;GAY UNION CO</t>
  </si>
  <si>
    <t>011-D</t>
  </si>
  <si>
    <t>TOL 3010'; AREA USDW VALUE FROM E-LOG SN 94274 PER DDUHE 03/08/2013</t>
  </si>
  <si>
    <t>NEWPARK ENVIRONMENTAL SERVICES LLC</t>
  </si>
  <si>
    <t>N107</t>
  </si>
  <si>
    <t>NID BAYOU CHOCTAW DISPOSAL</t>
  </si>
  <si>
    <t>I</t>
  </si>
  <si>
    <t>2-C</t>
  </si>
  <si>
    <t>COMMERCIAL NONHAZARDOUS INDUSTRIAL</t>
  </si>
  <si>
    <t>WELLS</t>
  </si>
  <si>
    <t>TOL @ 926'</t>
  </si>
  <si>
    <t>TOL @ 817' (REVISED)</t>
  </si>
  <si>
    <t>TOL @ 985'</t>
  </si>
  <si>
    <t>TOL @ 830'</t>
  </si>
  <si>
    <t>TOL @ 743' (REVISED)</t>
  </si>
  <si>
    <t>057-D</t>
  </si>
  <si>
    <t>052-D</t>
  </si>
  <si>
    <t>037-D</t>
  </si>
  <si>
    <t>USDW VALUE PER H BORDEN 02/17/2011</t>
  </si>
  <si>
    <t>TOL @ 1750'</t>
  </si>
  <si>
    <t>TOL @ 2003'</t>
  </si>
  <si>
    <t>MARLBOURGH OIL &amp; GAS LLC</t>
  </si>
  <si>
    <t>MARLBOROUGH OIL &amp; GAS LLC</t>
  </si>
  <si>
    <t>9-O</t>
  </si>
  <si>
    <t>ER -- OBSERVATION</t>
  </si>
  <si>
    <t>PAXTON OIL COMPANY</t>
  </si>
  <si>
    <t>TOL @ 741'</t>
  </si>
  <si>
    <t>TOL @ 742'</t>
  </si>
  <si>
    <t>TOL @ 702'</t>
  </si>
  <si>
    <t>AREA VALUE FROM E-LOG OF SN 60443 PER H BORDEN 06/08/2011</t>
  </si>
  <si>
    <t>AREA VALUE FROM E-LOG OF SN 60443 PER H BORDEN 06/14/2011</t>
  </si>
  <si>
    <t>AREA VALUE FROM E-LOG OF SN 154478 PER H BORDEN 06/15/2011</t>
  </si>
  <si>
    <t>PRECISE EXPLORATION CORP.</t>
  </si>
  <si>
    <t>WILBERTMINERAL CORP</t>
  </si>
  <si>
    <t>TOL @ 1047'</t>
  </si>
  <si>
    <t>TOL @ 1759'</t>
  </si>
  <si>
    <t>PROGRESS PETROLEUM CO.</t>
  </si>
  <si>
    <t>QUALITY PETROLEUM CORP.</t>
  </si>
  <si>
    <t>QUEST EXPLORATION L.L.C.</t>
  </si>
  <si>
    <t>Q007</t>
  </si>
  <si>
    <t>SHIELD ENERGY RESOURCES, LLC</t>
  </si>
  <si>
    <t>S7143</t>
  </si>
  <si>
    <t>WILBERT MINERAL CORP A</t>
  </si>
  <si>
    <t>WILBERT MINERAL CORP B SWD</t>
  </si>
  <si>
    <t>PER LB 1/13/2015</t>
  </si>
  <si>
    <t>WILBERT MINERAL CORP B</t>
  </si>
  <si>
    <t>TOL @ 2200'</t>
  </si>
  <si>
    <t>U 18 RA SUA;WILBERTS B</t>
  </si>
  <si>
    <t>TOL @ 2000 FT</t>
  </si>
  <si>
    <t>TOL @ 2040'</t>
  </si>
  <si>
    <t>TOL @ 3045'</t>
  </si>
  <si>
    <t>SPARTAN OPERATING COMPANY, INC.</t>
  </si>
  <si>
    <t>S254</t>
  </si>
  <si>
    <t>SCHWING</t>
  </si>
  <si>
    <t>CBL</t>
  </si>
  <si>
    <t>SCHWING A</t>
  </si>
  <si>
    <t>TOL@2724'</t>
  </si>
  <si>
    <t>TOL@3000'</t>
  </si>
  <si>
    <t>STANDARD OIL CO. OF LA.</t>
  </si>
  <si>
    <t>S242</t>
  </si>
  <si>
    <t>WILBERT'S MYRTLE GROVE PLANTNG</t>
  </si>
  <si>
    <t>GAY UNION CORPN</t>
  </si>
  <si>
    <t>TOL @ 3156'</t>
  </si>
  <si>
    <t>STRATA ENERGY, INC.</t>
  </si>
  <si>
    <t>F B SCHWING JR ETAL</t>
  </si>
  <si>
    <t>TOL@2997'</t>
  </si>
  <si>
    <t>TEXACO, INC.</t>
  </si>
  <si>
    <t>H J LEVY ET AL</t>
  </si>
  <si>
    <t>TOL @ 3198'</t>
  </si>
  <si>
    <t>TOL@2607'</t>
  </si>
  <si>
    <t>TOL@2516'</t>
  </si>
  <si>
    <t>TEXAS GAS EXPLORATION CORP.</t>
  </si>
  <si>
    <t>TOL @ 34'</t>
  </si>
  <si>
    <t>BC 5000 RA VU;GU CORP</t>
  </si>
  <si>
    <t>USDW PER J BALL 6-1-2009</t>
  </si>
  <si>
    <t>TOL @ 1094'</t>
  </si>
  <si>
    <t>USDW VALUE PER H BORDEN 06/08/2011</t>
  </si>
  <si>
    <t>TOL @ 830' (REVISED)</t>
  </si>
  <si>
    <t>9-IW</t>
  </si>
  <si>
    <t>ER -- INJECTION (WATER)</t>
  </si>
  <si>
    <t>USDW VALUE PER SHL 02/09/2006</t>
  </si>
  <si>
    <t>BCHT FRIO 4 RA VU; GU CORP</t>
  </si>
  <si>
    <t>044D</t>
  </si>
  <si>
    <t>WILBERTS</t>
  </si>
  <si>
    <t>THE CARTER OIL COMPANY</t>
  </si>
  <si>
    <t>C377</t>
  </si>
  <si>
    <t>TOL @ 1717'</t>
  </si>
  <si>
    <t>BCHT FRIO 4 RA VU;GAY UNION CO</t>
  </si>
  <si>
    <t>TOL @ 110'</t>
  </si>
  <si>
    <t>SALT TEST WILBERT</t>
  </si>
  <si>
    <t>HYDROCARBON STO (LIQUID @ STP)</t>
  </si>
  <si>
    <t>TOL @ 542'</t>
  </si>
  <si>
    <t>DOE SWD</t>
  </si>
  <si>
    <t>USDW VALUE PER THR 11/06/2003</t>
  </si>
  <si>
    <t>USDW VALUE PER C OZOL 4/21/2010</t>
  </si>
  <si>
    <t>AREA VALUE FROM SN 970013 PER MELISSAA 6/13/2017</t>
  </si>
  <si>
    <t>USDW VALUE PER K GARRETT 12/15/05</t>
  </si>
  <si>
    <t>TOL 1400</t>
  </si>
  <si>
    <t>AREA USDW VALUE FROM E-LOG OF SN 970011 PER C OZOL 4/21/2010</t>
  </si>
  <si>
    <t>FROM E-LOG OF SN 970691 PER MELISSAA 6/13/2017</t>
  </si>
  <si>
    <t>AREA VALUE FROM ELOG OF SN 970011 PER MELISSAA 6/22/2017</t>
  </si>
  <si>
    <t>TOL 5072</t>
  </si>
  <si>
    <t>TOL 1410</t>
  </si>
  <si>
    <t>FROM E-LOG OF SN 970013 PER THR 11/06/2003</t>
  </si>
  <si>
    <t>USDW VALUE PER MELISSAA 3/8/2016</t>
  </si>
  <si>
    <t>D.O.E STORAGE</t>
  </si>
  <si>
    <t>002-A</t>
  </si>
  <si>
    <t>USDW VALUE FROM SN 971285 (WELLCAVERN102A) APPROX 75 FT AWAY</t>
  </si>
  <si>
    <t>UNION TEXAS PETROLEUM CORP.</t>
  </si>
  <si>
    <t>VERNON E. FAULCONER</t>
  </si>
  <si>
    <t>11 RA SUA;WILBERTS</t>
  </si>
  <si>
    <t>WOOLF &amp; MAGEE, INC.</t>
  </si>
  <si>
    <t>WILBERT B</t>
  </si>
  <si>
    <t>LPG STORAGE</t>
  </si>
  <si>
    <t>NATURAL GAS STORAGE</t>
  </si>
  <si>
    <t>WN3</t>
  </si>
  <si>
    <t>WJ2</t>
  </si>
  <si>
    <t>SM05</t>
  </si>
  <si>
    <t>SM06</t>
  </si>
  <si>
    <t>SM07</t>
  </si>
  <si>
    <t>SM08</t>
  </si>
  <si>
    <t>SM09</t>
  </si>
  <si>
    <t>SM10</t>
  </si>
  <si>
    <t>SM11</t>
  </si>
  <si>
    <t>SM12</t>
  </si>
  <si>
    <t>SM13</t>
  </si>
  <si>
    <t>SM14</t>
  </si>
  <si>
    <t>SM15</t>
  </si>
  <si>
    <t>SM16</t>
  </si>
  <si>
    <t>SM17</t>
  </si>
  <si>
    <t>SM18</t>
  </si>
  <si>
    <t>SM19</t>
  </si>
  <si>
    <t>SM20</t>
  </si>
  <si>
    <t>SM21</t>
  </si>
  <si>
    <t>SM22</t>
  </si>
  <si>
    <t>SM23</t>
  </si>
  <si>
    <t>SM24</t>
  </si>
  <si>
    <t>SM25</t>
  </si>
  <si>
    <t>SM26</t>
  </si>
  <si>
    <t>SM27</t>
  </si>
  <si>
    <t>SM28</t>
  </si>
  <si>
    <t>SM29</t>
  </si>
  <si>
    <t>SMUTP14</t>
  </si>
  <si>
    <t>LEGEND</t>
  </si>
  <si>
    <t>SM ON P&amp;A WELLHEAD</t>
  </si>
  <si>
    <t>SM30</t>
  </si>
  <si>
    <t>SM31</t>
  </si>
  <si>
    <t>SM32</t>
  </si>
  <si>
    <t>SM33</t>
  </si>
  <si>
    <t>SM34</t>
  </si>
  <si>
    <t>SM35</t>
  </si>
  <si>
    <t>SM36</t>
  </si>
  <si>
    <t>SM37</t>
  </si>
  <si>
    <t>BENCHMARK</t>
  </si>
  <si>
    <t xml:space="preserve">SURFACE MONUMENT </t>
  </si>
  <si>
    <t>SM38</t>
  </si>
  <si>
    <t>SM39</t>
  </si>
  <si>
    <t>2020A</t>
  </si>
  <si>
    <t>min</t>
  </si>
  <si>
    <t>max</t>
  </si>
  <si>
    <t>BM1</t>
  </si>
  <si>
    <t>NEAR P&amp;A CAVERN WELLHEAD</t>
  </si>
  <si>
    <t>BM01</t>
  </si>
  <si>
    <t>W32</t>
  </si>
  <si>
    <t>W33</t>
  </si>
  <si>
    <t>W34</t>
  </si>
  <si>
    <t>C32</t>
  </si>
  <si>
    <t>C33</t>
  </si>
  <si>
    <t>C34</t>
  </si>
  <si>
    <t>C29</t>
  </si>
  <si>
    <t>C31</t>
  </si>
  <si>
    <t>C27</t>
  </si>
  <si>
    <t>C28</t>
  </si>
  <si>
    <t>Surface Monuments</t>
  </si>
  <si>
    <t>Elevation (ft.)</t>
  </si>
  <si>
    <t>Survey Date</t>
  </si>
  <si>
    <t>X</t>
  </si>
  <si>
    <t>relative to BM01</t>
  </si>
  <si>
    <t>relative to BM02</t>
  </si>
  <si>
    <t>relative to SM01</t>
  </si>
  <si>
    <t>difference</t>
  </si>
  <si>
    <t>FUTURE REFERENCE</t>
  </si>
  <si>
    <t>REFERENCE FOR 2020 SURVEY</t>
  </si>
  <si>
    <t xml:space="preserve">new refrence point </t>
  </si>
  <si>
    <t>2020B</t>
  </si>
  <si>
    <t>Brine Solution Mining</t>
  </si>
  <si>
    <t>Natural Gas Storage</t>
  </si>
  <si>
    <t>LPG Storage</t>
  </si>
  <si>
    <t>15A</t>
  </si>
  <si>
    <t>2020B_rBM01</t>
  </si>
  <si>
    <t>(2020B)</t>
  </si>
  <si>
    <t>rate_in_per_yr</t>
  </si>
  <si>
    <t>rate_ft_per_yr</t>
  </si>
  <si>
    <t>accel_in_per_yr2</t>
  </si>
  <si>
    <t>count</t>
  </si>
  <si>
    <t>SE_A</t>
  </si>
  <si>
    <t>SE_B</t>
  </si>
  <si>
    <t>pval_A</t>
  </si>
  <si>
    <t>pval_B</t>
  </si>
  <si>
    <t>f_pvalue</t>
  </si>
  <si>
    <t>tval_A</t>
  </si>
  <si>
    <t>tval_B</t>
  </si>
  <si>
    <t>fval</t>
  </si>
  <si>
    <t>condition_number</t>
  </si>
  <si>
    <t>conf_int_LB</t>
  </si>
  <si>
    <t>conf_int_UB</t>
  </si>
  <si>
    <t>rsquared</t>
  </si>
  <si>
    <t>easting_ft</t>
  </si>
  <si>
    <t>northing_ft</t>
  </si>
  <si>
    <t>Choctaw Storage 28 W28</t>
  </si>
  <si>
    <t>Choctaw Storage 30 W30A</t>
  </si>
  <si>
    <t>2021A_rBM01</t>
  </si>
  <si>
    <t>(2021A)</t>
  </si>
  <si>
    <t>SM01 Held</t>
  </si>
  <si>
    <t>2021B_rBM01</t>
  </si>
  <si>
    <t>Choctaw Storage 32 W32</t>
  </si>
  <si>
    <t>WELL 32</t>
  </si>
  <si>
    <t>Well Class Type Code Description</t>
  </si>
  <si>
    <t>E-LOG OF SN 138983</t>
  </si>
  <si>
    <t>APPLICATION 40672</t>
  </si>
  <si>
    <t>COMPENSATED NEUTRON LOG 3/11/2021 - SN 975715 PER CDUNN</t>
  </si>
  <si>
    <t>LOG OF SN 975714</t>
  </si>
  <si>
    <t>APPROVAL TO CONSTRUCT INJECTION WELL</t>
  </si>
  <si>
    <t>BURRITE OPERATING, LLC</t>
  </si>
  <si>
    <t>B9046</t>
  </si>
  <si>
    <t>BLACKSTONE MINERALS</t>
  </si>
  <si>
    <t>WILBERT MINERAL GROUP LLC</t>
  </si>
  <si>
    <t>SHUT-IN DRY HOLE - NO FUTURE UTILITY</t>
  </si>
  <si>
    <t>PERMITTED</t>
  </si>
  <si>
    <t>DOE-BC-MOW</t>
  </si>
  <si>
    <t>V</t>
  </si>
  <si>
    <t>INJECTION MONITOR WELL</t>
  </si>
  <si>
    <t>AREA USDW FROM E LOG OF SN 972000 (675' AWAY) PER BYRONE</t>
  </si>
  <si>
    <t>Key</t>
  </si>
  <si>
    <t>Surface Monument</t>
  </si>
  <si>
    <t>Benchmark</t>
  </si>
  <si>
    <t>LPG - Storage Wellhead</t>
  </si>
  <si>
    <t>Brine-Mining Wellhead</t>
  </si>
  <si>
    <t>Gas-Storage Wellhead</t>
  </si>
  <si>
    <t>No Rate: Surface Monument</t>
  </si>
  <si>
    <t>No Rate: Wellhead</t>
  </si>
  <si>
    <t>No Rate: Casing Shoe Location</t>
  </si>
  <si>
    <t>No Rate: Proposed Wellhead Location</t>
  </si>
  <si>
    <t>No Rate: DOE Wellhead</t>
  </si>
  <si>
    <t>Legend Label</t>
  </si>
  <si>
    <t>2022A_rBM01</t>
  </si>
  <si>
    <t>(2022A)</t>
  </si>
  <si>
    <t>Choctaw Storage 33 W33</t>
  </si>
  <si>
    <t>Choctaw Storage 34 W34</t>
  </si>
  <si>
    <t>WELL 33</t>
  </si>
  <si>
    <t>WELL 34</t>
  </si>
  <si>
    <t>11/30/2022</t>
  </si>
  <si>
    <t>12/02/2022</t>
  </si>
  <si>
    <t>12/01/2022</t>
  </si>
  <si>
    <t>NEW IN FALL 2022</t>
  </si>
  <si>
    <t>(2022B)</t>
  </si>
  <si>
    <t>2022B_rBM01</t>
  </si>
  <si>
    <t>2023A_rBM01</t>
  </si>
  <si>
    <t>(2023A)</t>
  </si>
  <si>
    <t>(2023B)</t>
  </si>
  <si>
    <r>
      <t>2023</t>
    </r>
    <r>
      <rPr>
        <sz val="11"/>
        <color theme="4"/>
        <rFont val="Calibri"/>
        <family val="2"/>
        <scheme val="minor"/>
      </rPr>
      <t>B</t>
    </r>
    <r>
      <rPr>
        <b/>
        <sz val="11"/>
        <color theme="4"/>
        <rFont val="Calibri"/>
        <family val="2"/>
        <scheme val="minor"/>
      </rPr>
      <t>_rBM01</t>
    </r>
  </si>
  <si>
    <t>2024A_rBM01</t>
  </si>
  <si>
    <t>(2024A)</t>
  </si>
  <si>
    <t>(2024B)</t>
  </si>
  <si>
    <t>2024B_rBM01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</si>
</sst>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0" fontId="1" fillId="0" borderId="0"/>
  </cellStyleXfs>
  <cellXfs count="87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164" fontId="0" fillId="0" borderId="0" xfId="0" applyNumberFormat="1"/>
    <xf numFmtId="1" fontId="0" fillId="0" borderId="0" xfId="1" applyNumberFormat="1" applyFont="1" applyFill="1"/>
    <xf numFmtId="3" fontId="0" fillId="0" borderId="0" xfId="0" applyNumberFormat="1"/>
    <xf numFmtId="165" fontId="0" fillId="0" borderId="0" xfId="26" applyNumberFormat="1" applyFont="1"/>
    <xf numFmtId="14" fontId="0" fillId="0" borderId="0" xfId="1" applyNumberFormat="1" applyFont="1" applyFill="1"/>
    <xf numFmtId="1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4" fillId="0" borderId="0" xfId="0" applyFont="1"/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5" fontId="2" fillId="0" borderId="0" xfId="26" applyNumberFormat="1" applyFont="1"/>
    <xf numFmtId="0" fontId="5" fillId="0" borderId="0" xfId="0" applyFont="1" applyAlignment="1">
      <alignment horizontal="center"/>
    </xf>
    <xf numFmtId="15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165" fontId="0" fillId="0" borderId="0" xfId="26" applyNumberFormat="1" applyFont="1" applyFill="1"/>
    <xf numFmtId="2" fontId="0" fillId="0" borderId="0" xfId="0" applyNumberFormat="1"/>
    <xf numFmtId="3" fontId="0" fillId="0" borderId="0" xfId="26" applyNumberFormat="1" applyFont="1" applyAlignment="1">
      <alignment horizontal="center"/>
    </xf>
    <xf numFmtId="14" fontId="0" fillId="0" borderId="0" xfId="1" applyNumberFormat="1" applyFont="1" applyFill="1" applyAlignment="1">
      <alignment horizontal="center"/>
    </xf>
    <xf numFmtId="1" fontId="0" fillId="0" borderId="0" xfId="1" applyNumberFormat="1" applyFont="1" applyFill="1" applyAlignment="1">
      <alignment horizontal="center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right"/>
    </xf>
    <xf numFmtId="3" fontId="0" fillId="0" borderId="0" xfId="26" applyNumberFormat="1" applyFont="1" applyFill="1" applyAlignment="1">
      <alignment horizontal="right"/>
    </xf>
    <xf numFmtId="2" fontId="0" fillId="0" borderId="0" xfId="1" applyNumberFormat="1" applyFont="1" applyFill="1" applyAlignment="1">
      <alignment horizontal="center"/>
    </xf>
    <xf numFmtId="2" fontId="0" fillId="0" borderId="0" xfId="26" applyNumberFormat="1" applyFont="1" applyFill="1" applyAlignment="1">
      <alignment horizontal="center"/>
    </xf>
    <xf numFmtId="1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8" fillId="0" borderId="1" xfId="27" applyFont="1" applyBorder="1"/>
    <xf numFmtId="0" fontId="8" fillId="0" borderId="1" xfId="27" applyFont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3" fontId="0" fillId="2" borderId="0" xfId="26" applyNumberFormat="1" applyFont="1" applyFill="1" applyAlignment="1">
      <alignment horizontal="right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" fontId="0" fillId="2" borderId="0" xfId="1" applyNumberFormat="1" applyFont="1" applyFill="1" applyAlignment="1">
      <alignment horizontal="center"/>
    </xf>
    <xf numFmtId="0" fontId="0" fillId="2" borderId="0" xfId="0" applyFill="1"/>
    <xf numFmtId="0" fontId="8" fillId="2" borderId="1" xfId="27" applyFont="1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" fontId="0" fillId="3" borderId="0" xfId="0" applyNumberFormat="1" applyFill="1"/>
    <xf numFmtId="0" fontId="6" fillId="3" borderId="0" xfId="0" applyFont="1" applyFill="1" applyAlignment="1">
      <alignment vertical="center"/>
    </xf>
    <xf numFmtId="0" fontId="6" fillId="3" borderId="0" xfId="0" applyFont="1" applyFill="1" applyAlignment="1">
      <alignment horizontal="center" vertical="center"/>
    </xf>
    <xf numFmtId="165" fontId="0" fillId="0" borderId="0" xfId="26" applyNumberFormat="1" applyFont="1" applyAlignment="1"/>
    <xf numFmtId="165" fontId="0" fillId="3" borderId="0" xfId="26" applyNumberFormat="1" applyFont="1" applyFill="1" applyAlignment="1"/>
    <xf numFmtId="165" fontId="0" fillId="3" borderId="0" xfId="0" applyNumberFormat="1" applyFill="1"/>
    <xf numFmtId="3" fontId="0" fillId="0" borderId="0" xfId="26" applyNumberFormat="1" applyFont="1" applyFill="1" applyAlignment="1">
      <alignment horizontal="center"/>
    </xf>
    <xf numFmtId="3" fontId="0" fillId="2" borderId="0" xfId="26" applyNumberFormat="1" applyFont="1" applyFill="1" applyAlignment="1">
      <alignment horizontal="center"/>
    </xf>
    <xf numFmtId="165" fontId="0" fillId="0" borderId="0" xfId="26" applyNumberFormat="1" applyFont="1" applyAlignment="1">
      <alignment horizontal="center"/>
    </xf>
    <xf numFmtId="16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8" fillId="0" borderId="0" xfId="27" applyFont="1" applyAlignment="1">
      <alignment horizontal="center"/>
    </xf>
    <xf numFmtId="166" fontId="1" fillId="0" borderId="0" xfId="27" applyNumberFormat="1" applyAlignment="1">
      <alignment horizontal="center"/>
    </xf>
    <xf numFmtId="0" fontId="8" fillId="2" borderId="0" xfId="27" applyFont="1" applyFill="1" applyAlignment="1">
      <alignment horizontal="center"/>
    </xf>
    <xf numFmtId="0" fontId="8" fillId="2" borderId="0" xfId="27" applyFont="1" applyFill="1" applyAlignment="1">
      <alignment horizontal="center" wrapText="1"/>
    </xf>
    <xf numFmtId="166" fontId="1" fillId="2" borderId="0" xfId="27" applyNumberFormat="1" applyFill="1" applyAlignment="1">
      <alignment horizontal="center"/>
    </xf>
    <xf numFmtId="164" fontId="8" fillId="0" borderId="0" xfId="27" applyNumberFormat="1" applyFont="1" applyAlignment="1">
      <alignment horizontal="center"/>
    </xf>
    <xf numFmtId="164" fontId="8" fillId="2" borderId="0" xfId="27" applyNumberFormat="1" applyFont="1" applyFill="1" applyAlignment="1">
      <alignment horizontal="center"/>
    </xf>
    <xf numFmtId="164" fontId="8" fillId="2" borderId="0" xfId="27" applyNumberFormat="1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166" fontId="1" fillId="0" borderId="1" xfId="27" applyNumberFormat="1" applyBorder="1" applyAlignment="1">
      <alignment horizontal="center"/>
    </xf>
    <xf numFmtId="166" fontId="1" fillId="2" borderId="1" xfId="27" applyNumberFormat="1" applyFill="1" applyBorder="1" applyAlignment="1">
      <alignment horizontal="center"/>
    </xf>
    <xf numFmtId="166" fontId="1" fillId="2" borderId="1" xfId="0" applyNumberFormat="1" applyFont="1" applyFill="1" applyBorder="1" applyAlignment="1">
      <alignment horizontal="center" vertical="center"/>
    </xf>
    <xf numFmtId="164" fontId="0" fillId="4" borderId="0" xfId="0" applyNumberFormat="1" applyFill="1" applyAlignment="1">
      <alignment horizontal="center"/>
    </xf>
    <xf numFmtId="164" fontId="8" fillId="4" borderId="0" xfId="27" applyNumberFormat="1" applyFont="1" applyFill="1" applyAlignment="1">
      <alignment horizontal="center"/>
    </xf>
    <xf numFmtId="164" fontId="8" fillId="4" borderId="0" xfId="27" applyNumberFormat="1" applyFont="1" applyFill="1" applyAlignment="1">
      <alignment horizontal="center" wrapText="1"/>
    </xf>
    <xf numFmtId="166" fontId="1" fillId="4" borderId="1" xfId="27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2" borderId="0" xfId="0" applyNumberFormat="1" applyFill="1"/>
    <xf numFmtId="2" fontId="0" fillId="2" borderId="0" xfId="0" applyNumberFormat="1" applyFill="1" applyAlignment="1">
      <alignment horizontal="center"/>
    </xf>
    <xf numFmtId="2" fontId="0" fillId="2" borderId="0" xfId="0" applyNumberFormat="1" applyFill="1"/>
  </cellXfs>
  <cellStyles count="28">
    <cellStyle name="Comma" xfId="26" builtinId="3"/>
    <cellStyle name="Comma 2" xfId="3" xr:uid="{00000000-0005-0000-0000-000001000000}"/>
    <cellStyle name="Normal" xfId="0" builtinId="0"/>
    <cellStyle name="Normal 10" xfId="18" xr:uid="{00000000-0005-0000-0000-000003000000}"/>
    <cellStyle name="Normal 12" xfId="13" xr:uid="{00000000-0005-0000-0000-000004000000}"/>
    <cellStyle name="Normal 13" xfId="15" xr:uid="{00000000-0005-0000-0000-000005000000}"/>
    <cellStyle name="Normal 14" xfId="19" xr:uid="{00000000-0005-0000-0000-000006000000}"/>
    <cellStyle name="Normal 15" xfId="16" xr:uid="{00000000-0005-0000-0000-000007000000}"/>
    <cellStyle name="Normal 17" xfId="17" xr:uid="{00000000-0005-0000-0000-000008000000}"/>
    <cellStyle name="Normal 18" xfId="20" xr:uid="{00000000-0005-0000-0000-000009000000}"/>
    <cellStyle name="Normal 19" xfId="21" xr:uid="{00000000-0005-0000-0000-00000A000000}"/>
    <cellStyle name="Normal 2" xfId="2" xr:uid="{00000000-0005-0000-0000-00000B000000}"/>
    <cellStyle name="Normal 2 2" xfId="27" xr:uid="{00000000-0005-0000-0000-00000C000000}"/>
    <cellStyle name="Normal 20" xfId="11" xr:uid="{00000000-0005-0000-0000-00000D000000}"/>
    <cellStyle name="Normal 21" xfId="12" xr:uid="{00000000-0005-0000-0000-00000E000000}"/>
    <cellStyle name="Normal 22" xfId="10" xr:uid="{00000000-0005-0000-0000-00000F000000}"/>
    <cellStyle name="Normal 23" xfId="9" xr:uid="{00000000-0005-0000-0000-000010000000}"/>
    <cellStyle name="Normal 24" xfId="25" xr:uid="{00000000-0005-0000-0000-000011000000}"/>
    <cellStyle name="Normal 25" xfId="24" xr:uid="{00000000-0005-0000-0000-000012000000}"/>
    <cellStyle name="Normal 3" xfId="4" xr:uid="{00000000-0005-0000-0000-000013000000}"/>
    <cellStyle name="Normal 3 2" xfId="22" xr:uid="{00000000-0005-0000-0000-000014000000}"/>
    <cellStyle name="Normal 4" xfId="8" xr:uid="{00000000-0005-0000-0000-000015000000}"/>
    <cellStyle name="Normal 5" xfId="7" xr:uid="{00000000-0005-0000-0000-000016000000}"/>
    <cellStyle name="Normal 6" xfId="6" xr:uid="{00000000-0005-0000-0000-000017000000}"/>
    <cellStyle name="Normal 7" xfId="5" xr:uid="{00000000-0005-0000-0000-000018000000}"/>
    <cellStyle name="Normal 8" xfId="23" xr:uid="{00000000-0005-0000-0000-000019000000}"/>
    <cellStyle name="Normal 9" xfId="14" xr:uid="{00000000-0005-0000-0000-00001A000000}"/>
    <cellStyle name="Percent" xfId="1" builtinId="5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numFmt numFmtId="3" formatCode="#,##0"/>
      <alignment horizontal="righ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164" formatCode="0.000"/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" formatCode="0"/>
    </dxf>
    <dxf>
      <numFmt numFmtId="20" formatCode="d\-mmm\-yy"/>
    </dxf>
    <dxf>
      <numFmt numFmtId="20" formatCode="d\-mmm\-yy"/>
    </dxf>
    <dxf>
      <numFmt numFmtId="20" formatCode="d\-mmm\-yy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mpe\Documents\OffNetwork\192060_MultipleOperators_Napoleanville_Subsidence\B_2017\fromJoe\New%20-%20Non_GPS_NAP2016-Deskt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5 Horizontals"/>
      <sheetName val="Sheet2"/>
      <sheetName val="2nd Fenstermaker Data Rpt-2000"/>
      <sheetName val="Fenstermaker Data Rpt-2001"/>
      <sheetName val="Fensterfmaker Data Rpt-2001-GPS"/>
      <sheetName val="Fenstermaker Data Rpt-2002"/>
      <sheetName val="Fenstermaker Data Rpt-2003"/>
      <sheetName val="Fenstermaker Data Rpt-2004"/>
      <sheetName val="Fenstermaker Data Rpt-2005"/>
      <sheetName val="Fenstermaker Data - 2008"/>
      <sheetName val="Fenstermaker Data - 2009"/>
      <sheetName val="Fenstermaker - 2010"/>
      <sheetName val="Fenstermaker Results - 2011"/>
      <sheetName val="Fenstermaker Results - 2012"/>
      <sheetName val="Fenstermaker 2013 Survey"/>
      <sheetName val="Fenstermaker 2014 Survey"/>
      <sheetName val="Fenstermaker 2016 Survey"/>
      <sheetName val="Level Surveys"/>
      <sheetName val="Sheet1"/>
      <sheetName val="non-annua level surveys"/>
      <sheetName val="Non-Annual"/>
      <sheetName val="GPS Surveys"/>
      <sheetName val="Wellhead Calipers"/>
      <sheetName val="Elevations Rel to GPS1"/>
      <sheetName val="Regression"/>
      <sheetName val="OG3 Subsidence Since 2012"/>
      <sheetName val="OG1 Subsidence Since 2002"/>
      <sheetName val="Sheet5"/>
      <sheetName val="Subsidence Since 2000"/>
      <sheetName val="Subsidence Since 2012"/>
      <sheetName val="Benchmark Plots"/>
      <sheetName val="Linear Intercepts"/>
      <sheetName val="Subsidence Rates"/>
      <sheetName val="Sub Acceleration Model"/>
      <sheetName val="Chart1"/>
      <sheetName val="plt_data"/>
      <sheetName val="Closure Rates"/>
      <sheetName val="VOLUME"/>
      <sheetName val="SS-NAP95"/>
      <sheetName val="Installed and Surveyed BMs-2015"/>
      <sheetName val="GPS Benchmarks-2015"/>
      <sheetName val="Storage Wells-2015"/>
      <sheetName val="Brine Disposal Well-2015"/>
      <sheetName val="Module1"/>
      <sheetName val="Total Subsidence"/>
      <sheetName val="Sheet3"/>
      <sheetName val="Dow Promix Acadian Wells"/>
      <sheetName val="Survey Points - Wells"/>
      <sheetName val="Survey Points - BMs"/>
      <sheetName val="Sheet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5">
          <cell r="O5">
            <v>0</v>
          </cell>
          <cell r="P5">
            <v>1.0712328767123287</v>
          </cell>
          <cell r="Q5">
            <v>2.0712328767123287</v>
          </cell>
          <cell r="R5">
            <v>3.0739726027397261</v>
          </cell>
          <cell r="S5">
            <v>4.0273972602739727</v>
          </cell>
        </row>
      </sheetData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/>
      <sheetData sheetId="32"/>
      <sheetData sheetId="33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randon Lampe" id="{E06D3B55-9BD0-436F-88DA-C19D8832719D}" userId="S::lampe@agapito.com::a69dac28-3dcb-424f-b5e0-5aa1cd499bd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922040-2AB2-444F-A0FF-8775860EE9FF}" name="Table1" displayName="Table1" ref="A1:AH428" totalsRowShown="0">
  <autoFilter ref="A1:AH428" xr:uid="{23150A0E-1D7D-4456-86F9-BFE971F5BF81}"/>
  <tableColumns count="34">
    <tableColumn id="1" xr3:uid="{F8123083-3B7A-4878-887F-909823DD8C84}" name="Operator Name"/>
    <tableColumn id="2" xr3:uid="{7DC51923-3563-4D6E-AF2E-B60A5A5810CA}" name="Operator ID"/>
    <tableColumn id="3" xr3:uid="{769E451D-FBD8-45C6-BDE7-35C86EB958A4}" name="Field ID"/>
    <tableColumn id="4" xr3:uid="{2656F6B8-687B-4412-9D5D-9208055D2A8F}" name="Field Name"/>
    <tableColumn id="5" xr3:uid="{FE49647D-8DB2-4F0F-B040-8ADEEAA4D304}" name="Well Serial Num"/>
    <tableColumn id="6" xr3:uid="{F2CF1ADB-2779-4CBF-803F-484D1C4B737D}" name="Well Name"/>
    <tableColumn id="7" xr3:uid="{C78CC585-BC86-48EC-B440-34D4236098FB}" name="Well Num"/>
    <tableColumn id="8" xr3:uid="{AD833CBA-4428-4F06-808E-F100C2493AB2}" name="Lease Num"/>
    <tableColumn id="9" xr3:uid="{AD89AAD7-5BE8-4FAA-B996-7B5198D16BC1}" name="Well Status Code"/>
    <tableColumn id="10" xr3:uid="{BEC7244C-F647-406C-A07D-E0CAB8A313BB}" name="Well Status Code Description"/>
    <tableColumn id="11" xr3:uid="{5CD3CA25-9116-4095-AC3F-2DBC99F1F8C8}" name="Classification"/>
    <tableColumn id="12" xr3:uid="{135F1949-E3D9-4849-B13A-D03FF01D83D4}" name="Well Class Type Code"/>
    <tableColumn id="13" xr3:uid="{0AF31788-6314-4DF0-AC22-B1A21C8BE53F}" name="Well Class Type Code Description"/>
    <tableColumn id="14" xr3:uid="{FC0C5F64-D998-469E-B2A9-647077BDAC29}" name="API Num"/>
    <tableColumn id="15" xr3:uid="{6A0313D0-35D8-4728-B074-05FEEF101148}" name="Effective Date" dataDxfId="231"/>
    <tableColumn id="16" xr3:uid="{B5DA1A60-A89C-4229-A6D7-7DAA63B07A75}" name="Permit Date" dataDxfId="230"/>
    <tableColumn id="17" xr3:uid="{CACAD33B-3CFB-4C42-A6A3-4DCBF32452C6}" name="Spud Date" dataDxfId="229"/>
    <tableColumn id="18" xr3:uid="{1FC2F2B2-58D5-4810-9C14-CCCB32CE64C0}" name="Well Status Date" dataDxfId="228"/>
    <tableColumn id="19" xr3:uid="{6DD15B63-0496-4FA9-A1F5-8B9DE372399C}" name="Section"/>
    <tableColumn id="20" xr3:uid="{6F51BE8E-B404-459E-A5C5-68CDAC01A936}" name="Township"/>
    <tableColumn id="21" xr3:uid="{01D26938-A5F5-469E-8B80-7CB594743AC0}" name="Range"/>
    <tableColumn id="22" xr3:uid="{B631BD27-5781-4449-892F-2ADFAC4D2B59}" name="Meridian"/>
    <tableColumn id="23" xr3:uid="{1CFEB38D-A3DA-4F83-9AE5-98C0D2F38FB5}" name="Parish Code"/>
    <tableColumn id="24" xr3:uid="{CEB4D6E4-C08A-4C60-8E1C-4F02C1CDA7D3}" name="Parish Name"/>
    <tableColumn id="25" xr3:uid="{50FBFB43-C808-4933-9FCE-5E02649FCC53}" name="District Code"/>
    <tableColumn id="26" xr3:uid="{E1BDC119-1574-485F-BC60-F19DDB3F078B}" name="District Name"/>
    <tableColumn id="27" xr3:uid="{BDDDFB88-9A90-433F-930C-29153777F9E6}" name="Ground Elevation"/>
    <tableColumn id="28" xr3:uid="{23A683B9-236E-430F-ABB9-6E6E51EE39BE}" name="Latitude"/>
    <tableColumn id="29" xr3:uid="{BFBEAD0E-FDAA-4806-87F9-06AA9C6BB863}" name="Longitude"/>
    <tableColumn id="30" xr3:uid="{B11DAF1F-5013-4F36-9490-C353B307AEB6}" name="Product Type Code"/>
    <tableColumn id="31" xr3:uid="{13F23992-72B1-4FDB-B799-C75CAC18B429}" name="Product Type Code Description"/>
    <tableColumn id="32" xr3:uid="{55D72F7A-16C7-43E6-B4E5-D302D3B9B6C8}" name="USDW Value"/>
    <tableColumn id="33" xr3:uid="{6FDF09CC-EFD5-4F47-A0D5-A2735B8E5A32}" name="Area USDW Value"/>
    <tableColumn id="34" xr3:uid="{0E59990D-CB41-4DEF-BB5E-5CB3BF2A1EFE}" name="Source Area USDW Valu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A11E0B-0AD3-4B30-839A-9485BAD605A9}" name="Table246" displayName="Table246" ref="A1:Q34" totalsRowShown="0" headerRowDxfId="87" dataDxfId="86">
  <autoFilter ref="A1:Q34" xr:uid="{7DEA6099-4D14-4F69-BD62-5FFC99D9F262}"/>
  <sortState xmlns:xlrd2="http://schemas.microsoft.com/office/spreadsheetml/2017/richdata2" ref="A2:Q34">
    <sortCondition ref="C1:C34"/>
  </sortState>
  <tableColumns count="17">
    <tableColumn id="1" xr3:uid="{C692E639-98ED-4571-BC3A-928C904D503B}" name="survey_id" dataDxfId="85"/>
    <tableColumn id="2" xr3:uid="{81CF7425-02C2-474A-B77E-045581A07E50}" name="monument_name" dataDxfId="84"/>
    <tableColumn id="3" xr3:uid="{7A83DC35-5D67-4016-9194-9F51758885D6}" name="map_id" dataDxfId="83"/>
    <tableColumn id="4" xr3:uid="{D96EA20C-6710-464E-B168-7A9C90E643CE}" name="monument_property" dataDxfId="82"/>
    <tableColumn id="5" xr3:uid="{F09974CE-6963-4367-BA72-66562A5E49DE}" name="monument_operator" dataDxfId="81"/>
    <tableColumn id="6" xr3:uid="{EC196C35-EC3B-434D-8B91-26A8FAF5F910}" name="monument_API" dataDxfId="80"/>
    <tableColumn id="7" xr3:uid="{125A24F8-2CF9-4805-8FD1-3A381EB286CC}" name="nad83_easting_ft" dataDxfId="79"/>
    <tableColumn id="8" xr3:uid="{066FFF99-A5F8-4EEC-865F-66E9FCFC5D83}" name="nad83_northing_ft" dataDxfId="78"/>
    <tableColumn id="9" xr3:uid="{0F5C8761-BAA8-4098-8AC5-856146771437}" name="elevation_ft" dataDxfId="77">
      <calculatedColumnFormula>INDEX(#REF!,MATCH(Table246[[#This Row],[survey_id]],#REF!,0))</calculatedColumnFormula>
    </tableColumn>
    <tableColumn id="10" xr3:uid="{1414881F-AC20-4F0B-B76E-A88A7CF9DF02}" name="flange_ft" dataDxfId="76"/>
    <tableColumn id="11" xr3:uid="{D7B45091-5A57-418A-80AF-807154B88F5A}" name="final_elevation_ft" dataDxfId="75">
      <calculatedColumnFormula>Table246[[#This Row],[elevation_ft]]-Table246[[#This Row],[flange_ft]]</calculatedColumnFormula>
    </tableColumn>
    <tableColumn id="12" xr3:uid="{0CA446FD-CBB0-41C3-A122-272E3325762E}" name="excel_date" dataDxfId="74" dataCellStyle="Percent">
      <calculatedColumnFormula>INDEX(#REF!,MATCH(Table246[[#This Row],[survey_id]],#REF!,0))</calculatedColumnFormula>
    </tableColumn>
    <tableColumn id="13" xr3:uid="{8AE6DE5A-DE2C-4952-8AF4-F1101DB24DC1}" name="excel_date_num" dataDxfId="73" dataCellStyle="Percent">
      <calculatedColumnFormula>Table246[[#This Row],[excel_date]]</calculatedColumnFormula>
    </tableColumn>
    <tableColumn id="14" xr3:uid="{CE822E9E-AAAA-4E78-884B-75DAD7CB8519}" name="monument_type" dataDxfId="72"/>
    <tableColumn id="15" xr3:uid="{E7AE606F-1986-4C3A-90F1-5E27B269EFC8}" name="monument_description" dataDxfId="71"/>
    <tableColumn id="16" xr3:uid="{A5C37A9E-2FEE-4874-A6B7-B8056181B19B}" name="well_number" dataDxfId="70"/>
    <tableColumn id="17" xr3:uid="{3E7E0E9B-8D5E-40A8-8109-E740BB353509}" name="survey_count" dataDxfId="69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6DE4D6-AA3C-4DBB-B6A4-00F383F115A3}" name="Table24" displayName="Table24" ref="A1:Q34" totalsRowShown="0" headerRowDxfId="68" dataDxfId="67">
  <autoFilter ref="A1:Q34" xr:uid="{7DEA6099-4D14-4F69-BD62-5FFC99D9F262}"/>
  <sortState xmlns:xlrd2="http://schemas.microsoft.com/office/spreadsheetml/2017/richdata2" ref="A2:Q34">
    <sortCondition ref="C1:C34"/>
  </sortState>
  <tableColumns count="17">
    <tableColumn id="1" xr3:uid="{378D5C90-EAC8-4EC6-948F-76FDFF691B82}" name="survey_id" dataDxfId="66"/>
    <tableColumn id="2" xr3:uid="{9461F655-F392-4384-B8B9-469E6AB27640}" name="monument_name" dataDxfId="65"/>
    <tableColumn id="3" xr3:uid="{06C305F5-6EB4-4B80-A23B-F3B6C4647A4F}" name="map_id" dataDxfId="64"/>
    <tableColumn id="4" xr3:uid="{89D077CF-3BB1-4AE3-B819-8E1CB9F1C62D}" name="monument_property" dataDxfId="63"/>
    <tableColumn id="5" xr3:uid="{B425A70B-E243-460C-8EC7-2AF8EA2D3948}" name="monument_operator" dataDxfId="62"/>
    <tableColumn id="6" xr3:uid="{917B3870-E003-4CDB-AAF3-9403CD7C680C}" name="monument_API" dataDxfId="61"/>
    <tableColumn id="7" xr3:uid="{35F9F9E5-5C20-4680-AA1A-15733A1CCF0A}" name="nad83_easting_ft" dataDxfId="60"/>
    <tableColumn id="8" xr3:uid="{3EC168B0-BB04-4451-B2CA-90F4801BF7D1}" name="nad83_northing_ft" dataDxfId="59"/>
    <tableColumn id="9" xr3:uid="{E4906056-6A50-41FD-8EBD-8A3A1E2ABC8F}" name="elevation_ft" dataDxfId="58"/>
    <tableColumn id="10" xr3:uid="{53C1DAC5-3E33-4314-BE0F-65E6E99686ED}" name="flange_ft" dataDxfId="57"/>
    <tableColumn id="11" xr3:uid="{1BD7FA81-3683-4EC6-8754-9E62AF6A8B65}" name="final_elevation_ft" dataDxfId="56">
      <calculatedColumnFormula>Table24[[#This Row],[elevation_ft]]-Table24[[#This Row],[flange_ft]]</calculatedColumnFormula>
    </tableColumn>
    <tableColumn id="12" xr3:uid="{1826E601-DBFB-4D63-8D5F-BFE1E4F00319}" name="excel_date" dataDxfId="55" dataCellStyle="Percent"/>
    <tableColumn id="13" xr3:uid="{92496F4B-7B7A-4729-A03E-32582CD1DB60}" name="excel_date_num" dataDxfId="54" dataCellStyle="Percent">
      <calculatedColumnFormula>Table24[[#This Row],[excel_date]]</calculatedColumnFormula>
    </tableColumn>
    <tableColumn id="14" xr3:uid="{E3A907B3-800F-42F8-91B7-36D448C5284C}" name="monument_type" dataDxfId="53"/>
    <tableColumn id="15" xr3:uid="{B03354BB-B3F0-4C5C-A7C5-71C6F2A904BA}" name="monument_description" dataDxfId="52"/>
    <tableColumn id="16" xr3:uid="{D1295F29-31A2-47BC-9044-773292F78453}" name="well_number" dataDxfId="51"/>
    <tableColumn id="17" xr3:uid="{6579AE03-2583-4E83-A0B1-EB1B50648C60}" name="survey_count" dataDxfId="50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E5C4B0-0609-4A54-B246-FCA40AE825B4}" name="Table2" displayName="Table2" ref="A1:Q34" totalsRowShown="0" headerRowDxfId="49" dataDxfId="48">
  <autoFilter ref="A1:Q34" xr:uid="{7DEA6099-4D14-4F69-BD62-5FFC99D9F262}"/>
  <sortState xmlns:xlrd2="http://schemas.microsoft.com/office/spreadsheetml/2017/richdata2" ref="A2:Q34">
    <sortCondition ref="C1:C34"/>
  </sortState>
  <tableColumns count="17">
    <tableColumn id="1" xr3:uid="{10D01928-D91C-4E80-9B81-ECE9EEF00540}" name="survey_id" dataDxfId="47"/>
    <tableColumn id="2" xr3:uid="{7B454626-A1CD-4DEF-A68C-6B1C2E060B85}" name="monument_name" dataDxfId="46"/>
    <tableColumn id="3" xr3:uid="{DDE8363C-8E40-4082-A328-4FA79F7DEBA6}" name="map_id" dataDxfId="45"/>
    <tableColumn id="4" xr3:uid="{5BD7C53E-9E38-445C-816C-B92C88B34EAB}" name="monument_property" dataDxfId="44"/>
    <tableColumn id="5" xr3:uid="{498FBB67-7013-40BF-BFB5-E7B2AACCA161}" name="monument_operator" dataDxfId="43"/>
    <tableColumn id="6" xr3:uid="{3B6D9696-C468-4A96-8503-5ADD971DA1C7}" name="monument_API" dataDxfId="42"/>
    <tableColumn id="7" xr3:uid="{DCBE8900-604C-4126-92C8-69F08DE336AC}" name="nad83_easting_ft" dataDxfId="41"/>
    <tableColumn id="8" xr3:uid="{B7DCDB8F-5A85-4D89-B448-61AE36B5C8FF}" name="nad83_northing_ft" dataDxfId="40"/>
    <tableColumn id="9" xr3:uid="{1D5D2B3B-B256-4F35-BF03-D8BBDE31E7A9}" name="elevation_ft" dataDxfId="39"/>
    <tableColumn id="10" xr3:uid="{CF8C57EE-8314-4372-B751-7821E48CF00C}" name="flange_ft" dataDxfId="38"/>
    <tableColumn id="11" xr3:uid="{3819F7FE-98C0-4901-94BA-6F29A8B688E0}" name="final_elevation_ft" dataDxfId="37"/>
    <tableColumn id="12" xr3:uid="{285C7EE9-AD60-40AF-AC94-BF0194146433}" name="excel_date" dataDxfId="36" dataCellStyle="Percent"/>
    <tableColumn id="13" xr3:uid="{1C0A6B9B-8BEE-4533-AAA2-76DE22EBC2C9}" name="excel_date_num" dataDxfId="35" dataCellStyle="Percent"/>
    <tableColumn id="14" xr3:uid="{B0EFC61F-53C5-487F-9A9E-C54B432260B0}" name="monument_type" dataDxfId="34"/>
    <tableColumn id="15" xr3:uid="{8A34F439-C0A2-4092-A717-7E521DDEDCC8}" name="monument_description" dataDxfId="33"/>
    <tableColumn id="16" xr3:uid="{CF7EC12D-C61F-45D1-A793-13FF021594AC}" name="well_number" dataDxfId="32"/>
    <tableColumn id="17" xr3:uid="{E155E98E-1B44-4C03-B280-95E35437C352}" name="survey_cou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C5E668-D800-426D-80D1-789FB9B72A36}" name="Table4" displayName="Table4" ref="A1:J65" totalsRowShown="0">
  <autoFilter ref="A1:J65" xr:uid="{DDC1CCDF-90CB-4372-B6CF-A566A57936DA}"/>
  <sortState xmlns:xlrd2="http://schemas.microsoft.com/office/spreadsheetml/2017/richdata2" ref="A2:J44">
    <sortCondition ref="H1:H44"/>
  </sortState>
  <tableColumns count="10">
    <tableColumn id="1" xr3:uid="{A70A5A00-5E81-4205-92A4-A9A2777AB55E}" name="Name" dataDxfId="227"/>
    <tableColumn id="2" xr3:uid="{3293627E-554A-4483-8414-1238EE983242}" name="Number" dataDxfId="226"/>
    <tableColumn id="3" xr3:uid="{9927BCF6-8A04-4F5A-9612-6E6A245EF725}" name="Service Type"/>
    <tableColumn id="4" xr3:uid="{B266C902-53CB-4441-AB72-412478CF252D}" name="SN" dataDxfId="225"/>
    <tableColumn id="5" xr3:uid="{2212ED65-7B71-4F80-BD79-1389D69D04C1}" name="MapID" dataDxfId="224"/>
    <tableColumn id="6" xr3:uid="{BF59F4C0-440E-47D0-A7CE-44783978CF54}" name="nad83_easting_ft" dataDxfId="223" dataCellStyle="Comma"/>
    <tableColumn id="7" xr3:uid="{913955AF-026B-428B-8BC9-984649078654}" name="nad83_northing_ft" dataDxfId="222" dataCellStyle="Comma"/>
    <tableColumn id="8" xr3:uid="{D49A07BD-7729-4E9D-962D-51FE7F07E6B7}" name="LEGEND" dataDxfId="221"/>
    <tableColumn id="9" xr3:uid="{C3CCDB22-DE8C-4002-A8C7-18BB8323A628}" name="Legend Label">
      <calculatedColumnFormula>INDEX($M$2:$M$12,MATCH(Table4[[#This Row],[LEGEND]],$L$2:$L$12,0))</calculatedColumnFormula>
    </tableColumn>
    <tableColumn id="10" xr3:uid="{10C34C25-4EB8-458D-86AD-9C33D517F466}" name="SONRIS">
      <calculatedColumnFormula>INDEX(Table1[Well Class Type Code Description],MATCH(Table4[[#This Row],[SN]],Table1[Well Serial Num],0))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52D25CE-82E6-417C-A61B-E2D669CF6DF0}" name="Table24678910111213" displayName="Table24678910111213" ref="A1:Q37" totalsRowShown="0" headerRowDxfId="220" dataDxfId="219">
  <autoFilter ref="A1:Q37" xr:uid="{7DEA6099-4D14-4F69-BD62-5FFC99D9F262}"/>
  <sortState xmlns:xlrd2="http://schemas.microsoft.com/office/spreadsheetml/2017/richdata2" ref="A2:Q34">
    <sortCondition ref="C1:C34"/>
  </sortState>
  <tableColumns count="17">
    <tableColumn id="1" xr3:uid="{9EE0159C-D2C5-437F-9795-EC5BB2C61F40}" name="survey_id" dataDxfId="218"/>
    <tableColumn id="2" xr3:uid="{DC3F126E-3E71-42EE-8658-D01ECD837094}" name="monument_name" dataDxfId="217"/>
    <tableColumn id="3" xr3:uid="{28632956-0C1B-4E37-85E4-38580A20FE40}" name="map_id" dataDxfId="216"/>
    <tableColumn id="4" xr3:uid="{FB56A15B-295C-496D-82BB-D0E45B6D354E}" name="monument_property" dataDxfId="215"/>
    <tableColumn id="5" xr3:uid="{0819EC15-1FB9-4C87-A039-90A30951E8B5}" name="monument_operator" dataDxfId="214"/>
    <tableColumn id="6" xr3:uid="{7A42E58F-7CE7-440B-9A70-14EB2B833DC6}" name="monument_API" dataDxfId="213"/>
    <tableColumn id="7" xr3:uid="{BC84E521-0070-4801-BE3B-E8B65FFA2D55}" name="nad83_easting_ft" dataDxfId="212"/>
    <tableColumn id="8" xr3:uid="{84E3416A-3266-40CC-AC01-FDD97E6632DA}" name="nad83_northing_ft" dataDxfId="211"/>
    <tableColumn id="9" xr3:uid="{DCAB0370-C2A0-4B85-ADF4-E9A121571370}" name="elevation_ft" dataDxfId="210"/>
    <tableColumn id="10" xr3:uid="{EA5252BB-DD1A-4A76-83A6-C919E207AAFE}" name="flange_ft" dataDxfId="209">
      <calculatedColumnFormula>IF(Table24678910111213[[#This Row],[elevation_ft]]=Table24678910111213[[#This Row],[survey_id]],1,0)</calculatedColumnFormula>
    </tableColumn>
    <tableColumn id="11" xr3:uid="{6B919CC9-4B70-4FD3-838F-00619BCCBF15}" name="final_elevation_ft" dataDxfId="208">
      <calculatedColumnFormula>Table24678910111213[[#This Row],[elevation_ft]]-Table24678910111213[[#This Row],[flange_ft]]</calculatedColumnFormula>
    </tableColumn>
    <tableColumn id="12" xr3:uid="{0BA5B73D-6D1B-440B-A998-2E9C87715573}" name="excel_date" dataDxfId="207" dataCellStyle="Normal 2 2"/>
    <tableColumn id="13" xr3:uid="{56275C6F-2195-4DC9-83F8-343358397950}" name="excel_date_num" dataDxfId="206" dataCellStyle="Percent">
      <calculatedColumnFormula>Table24678910111213[[#This Row],[excel_date]]</calculatedColumnFormula>
    </tableColumn>
    <tableColumn id="14" xr3:uid="{EAD2F93B-C33E-4288-BB36-EA011EDA481A}" name="monument_type" dataDxfId="205"/>
    <tableColumn id="15" xr3:uid="{47B242CF-DB9A-4537-B341-5390E479AF05}" name="monument_description" dataDxfId="204"/>
    <tableColumn id="16" xr3:uid="{2DBEA24C-21AA-4202-8EC0-33484F718720}" name="well_number" dataDxfId="203"/>
    <tableColumn id="17" xr3:uid="{9B85816E-A889-49C5-B66B-AA1A27BC3037}" name="survey_count" dataDxfId="202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E9AE4B-96B3-4FB0-9D53-E678601F6211}" name="Table246789101112" displayName="Table246789101112" ref="A1:Q37" totalsRowShown="0" headerRowDxfId="201" dataDxfId="200">
  <autoFilter ref="A1:Q37" xr:uid="{7DEA6099-4D14-4F69-BD62-5FFC99D9F262}"/>
  <sortState xmlns:xlrd2="http://schemas.microsoft.com/office/spreadsheetml/2017/richdata2" ref="A2:Q34">
    <sortCondition ref="C1:C34"/>
  </sortState>
  <tableColumns count="17">
    <tableColumn id="1" xr3:uid="{5885D6F9-1931-4E69-B418-16B4DACA5C0F}" name="survey_id" dataDxfId="199"/>
    <tableColumn id="2" xr3:uid="{36E849CD-F73F-498C-BF6A-465849CDF738}" name="monument_name" dataDxfId="198"/>
    <tableColumn id="3" xr3:uid="{D6503632-A144-4594-9C67-3CC66794F6AA}" name="map_id" dataDxfId="197"/>
    <tableColumn id="4" xr3:uid="{DF5B8A53-0D4A-42C6-829A-A05D1DB56C28}" name="monument_property" dataDxfId="196"/>
    <tableColumn id="5" xr3:uid="{6D4C211F-8933-4B82-AEF5-9E7E04CA6B38}" name="monument_operator" dataDxfId="195"/>
    <tableColumn id="6" xr3:uid="{EFFDD772-56C9-4228-8491-499CF5771B0A}" name="monument_API" dataDxfId="194"/>
    <tableColumn id="7" xr3:uid="{68C3E35A-0425-400F-B1C8-B37D0DA4693E}" name="nad83_easting_ft" dataDxfId="193"/>
    <tableColumn id="8" xr3:uid="{85C7F69E-208A-44F6-AF1F-5FD0AB88CBE4}" name="nad83_northing_ft" dataDxfId="192"/>
    <tableColumn id="9" xr3:uid="{38B888BB-04B6-4BEF-8226-4F59E8845940}" name="elevation_ft" dataDxfId="191"/>
    <tableColumn id="10" xr3:uid="{390481FC-C75F-4467-A866-3BB09B2F58F9}" name="flange_ft" dataDxfId="190">
      <calculatedColumnFormula>IF(Table246789101112[[#This Row],[elevation_ft]]=Table246789101112[[#This Row],[survey_id]],1,0)</calculatedColumnFormula>
    </tableColumn>
    <tableColumn id="11" xr3:uid="{6534528C-7C69-451C-94DF-9E940381C706}" name="final_elevation_ft" dataDxfId="189">
      <calculatedColumnFormula>Table246789101112[[#This Row],[elevation_ft]]-Table246789101112[[#This Row],[flange_ft]]</calculatedColumnFormula>
    </tableColumn>
    <tableColumn id="12" xr3:uid="{7A19DA96-A86A-4C2A-B514-C0A5B39B6D93}" name="excel_date" dataDxfId="188" dataCellStyle="Normal 2 2"/>
    <tableColumn id="13" xr3:uid="{0494BB32-6F5E-4611-A9C9-6E62CD68DA6C}" name="excel_date_num" dataDxfId="187" dataCellStyle="Percent">
      <calculatedColumnFormula>Table246789101112[[#This Row],[excel_date]]</calculatedColumnFormula>
    </tableColumn>
    <tableColumn id="14" xr3:uid="{A91C6D06-6426-405C-8020-75C8814F7AD4}" name="monument_type" dataDxfId="186"/>
    <tableColumn id="15" xr3:uid="{55361E53-622A-4A76-B126-449B1563A352}" name="monument_description" dataDxfId="185"/>
    <tableColumn id="16" xr3:uid="{DF9C90DF-CE28-4B3B-B0FB-3678DC057B58}" name="well_number" dataDxfId="184"/>
    <tableColumn id="17" xr3:uid="{AB5E103E-B673-4333-9F20-1CA92A81F6B8}" name="survey_count" dataDxfId="183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4B22CDB-698C-4513-9038-F49972908B60}" name="Table2467891011" displayName="Table2467891011" ref="A1:Q37" totalsRowShown="0" headerRowDxfId="182" dataDxfId="181">
  <autoFilter ref="A1:Q37" xr:uid="{7DEA6099-4D14-4F69-BD62-5FFC99D9F262}"/>
  <sortState xmlns:xlrd2="http://schemas.microsoft.com/office/spreadsheetml/2017/richdata2" ref="A2:Q34">
    <sortCondition ref="C1:C34"/>
  </sortState>
  <tableColumns count="17">
    <tableColumn id="1" xr3:uid="{73DBCC70-2AE5-4D65-85C1-22D4319B6F9F}" name="survey_id" dataDxfId="180"/>
    <tableColumn id="2" xr3:uid="{8CF41806-06A8-4908-A483-3B6F859EE685}" name="monument_name" dataDxfId="179"/>
    <tableColumn id="3" xr3:uid="{94C88EB2-31A0-489F-BA27-5CC17EB8252D}" name="map_id" dataDxfId="178"/>
    <tableColumn id="4" xr3:uid="{0947716E-79C0-4BF6-8FAA-D1DEF0E21D86}" name="monument_property" dataDxfId="177"/>
    <tableColumn id="5" xr3:uid="{950E3646-771E-4E76-A20F-35E66D62CCE1}" name="monument_operator" dataDxfId="176"/>
    <tableColumn id="6" xr3:uid="{5B031BA2-F88C-45A1-943F-F82B57DE6F6F}" name="monument_API" dataDxfId="175"/>
    <tableColumn id="7" xr3:uid="{C38C6ECB-2356-44B9-8BC9-B3475CB9F28C}" name="nad83_easting_ft" dataDxfId="174"/>
    <tableColumn id="8" xr3:uid="{3FF09456-627F-43C0-B80C-E3C88D174D01}" name="nad83_northing_ft" dataDxfId="173"/>
    <tableColumn id="9" xr3:uid="{7FD1B277-48DD-4D5B-971F-0C90CE08C6E2}" name="elevation_ft" dataDxfId="172"/>
    <tableColumn id="10" xr3:uid="{EE507E92-986F-4E68-9FE7-1F5CC0D899B9}" name="flange_ft" dataDxfId="171">
      <calculatedColumnFormula>IF(Table2467891011[[#This Row],[elevation_ft]]=Table2467891011[[#This Row],[survey_id]],1,0)</calculatedColumnFormula>
    </tableColumn>
    <tableColumn id="11" xr3:uid="{68C3AF2B-0888-487E-8D39-DCE987CCD114}" name="final_elevation_ft" dataDxfId="170">
      <calculatedColumnFormula>Table2467891011[[#This Row],[elevation_ft]]-Table2467891011[[#This Row],[flange_ft]]</calculatedColumnFormula>
    </tableColumn>
    <tableColumn id="12" xr3:uid="{C9FBDFD1-2181-45C7-B12E-FA35C9A99F4B}" name="excel_date" dataDxfId="169" dataCellStyle="Normal 2 2"/>
    <tableColumn id="13" xr3:uid="{86ABAD78-651A-4EEB-871D-46E4482A6191}" name="excel_date_num" dataDxfId="168" dataCellStyle="Percent">
      <calculatedColumnFormula>Table2467891011[[#This Row],[excel_date]]</calculatedColumnFormula>
    </tableColumn>
    <tableColumn id="14" xr3:uid="{6808258A-2D7A-481B-BFEA-4A316A1301FE}" name="monument_type" dataDxfId="167"/>
    <tableColumn id="15" xr3:uid="{5DF8C271-FF7A-4296-A509-83ABDB4AB504}" name="monument_description" dataDxfId="166"/>
    <tableColumn id="16" xr3:uid="{FC359127-8FB2-4613-8EC2-037C5BC2D846}" name="well_number" dataDxfId="165"/>
    <tableColumn id="17" xr3:uid="{3C967F7B-CBB4-4099-991E-A87CDC8551E2}" name="survey_count" dataDxfId="164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2E5C73-BA4B-4CC4-8AC7-56F83C62A965}" name="Table24678910" displayName="Table24678910" ref="A1:Q37" totalsRowShown="0" headerRowDxfId="163" dataDxfId="162">
  <autoFilter ref="A1:Q37" xr:uid="{7DEA6099-4D14-4F69-BD62-5FFC99D9F262}"/>
  <sortState xmlns:xlrd2="http://schemas.microsoft.com/office/spreadsheetml/2017/richdata2" ref="A2:Q34">
    <sortCondition ref="C1:C34"/>
  </sortState>
  <tableColumns count="17">
    <tableColumn id="1" xr3:uid="{2A5D4DFB-134A-4C89-B605-6C54AB16975F}" name="survey_id" dataDxfId="161"/>
    <tableColumn id="2" xr3:uid="{06596ED7-E39F-4559-89A5-9A3609320A9E}" name="monument_name" dataDxfId="160"/>
    <tableColumn id="3" xr3:uid="{C755D2EE-19E3-4983-9226-315096308F32}" name="map_id" dataDxfId="159"/>
    <tableColumn id="4" xr3:uid="{B17C1F58-B71F-4333-AB7F-F878D497D4E3}" name="monument_property" dataDxfId="158"/>
    <tableColumn id="5" xr3:uid="{07BBEA3D-C4BE-4C08-A3CA-60410F06EE06}" name="monument_operator" dataDxfId="157"/>
    <tableColumn id="6" xr3:uid="{AE97839D-4036-4802-B543-91CFEA8BD258}" name="monument_API" dataDxfId="156"/>
    <tableColumn id="7" xr3:uid="{4E6BDC25-8503-4CEF-B268-6E43524DD75E}" name="nad83_easting_ft" dataDxfId="155"/>
    <tableColumn id="8" xr3:uid="{33D43BB7-FED9-41A6-A7BF-D99A975B8D18}" name="nad83_northing_ft" dataDxfId="154"/>
    <tableColumn id="9" xr3:uid="{0B30FFC9-F3C6-45A4-AFFB-E6678B6B4C22}" name="elevation_ft" dataDxfId="153"/>
    <tableColumn id="10" xr3:uid="{B33258BA-ADB8-46AC-96DA-216AEEEDDF92}" name="flange_ft" dataDxfId="152">
      <calculatedColumnFormula>IF(Table24678910[[#This Row],[elevation_ft]]=Table24678910[[#This Row],[survey_id]],1,0)</calculatedColumnFormula>
    </tableColumn>
    <tableColumn id="11" xr3:uid="{93505A6B-8CE3-4564-B12D-CBF2B15F4951}" name="final_elevation_ft" dataDxfId="151">
      <calculatedColumnFormula>Table24678910[[#This Row],[elevation_ft]]-Table24678910[[#This Row],[flange_ft]]</calculatedColumnFormula>
    </tableColumn>
    <tableColumn id="12" xr3:uid="{D9C27483-0A6E-4584-9CFE-B2EAC07344C1}" name="excel_date" dataDxfId="150" dataCellStyle="Percent"/>
    <tableColumn id="13" xr3:uid="{0E78642A-3544-468D-9A4B-53E9A1558099}" name="excel_date_num" dataDxfId="149" dataCellStyle="Percent">
      <calculatedColumnFormula>Table24678910[[#This Row],[excel_date]]</calculatedColumnFormula>
    </tableColumn>
    <tableColumn id="14" xr3:uid="{8ED61140-B096-44FD-BF4E-97FBB7E4D7D5}" name="monument_type" dataDxfId="148"/>
    <tableColumn id="15" xr3:uid="{9169A744-47CA-4930-BD4B-70B0A8D69C9A}" name="monument_description" dataDxfId="147"/>
    <tableColumn id="16" xr3:uid="{898EFCCE-AF08-4471-843B-242C0BB25EFB}" name="well_number" dataDxfId="146"/>
    <tableColumn id="17" xr3:uid="{BCA48226-0C06-45AB-94B8-4024E7E72AF7}" name="survey_count" dataDxfId="145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78E7DB-7650-4666-8676-FFC1341F4CBE}" name="Table246789" displayName="Table246789" ref="A1:Q37" totalsRowShown="0" headerRowDxfId="144" dataDxfId="143">
  <autoFilter ref="A1:Q37" xr:uid="{7DEA6099-4D14-4F69-BD62-5FFC99D9F262}"/>
  <sortState xmlns:xlrd2="http://schemas.microsoft.com/office/spreadsheetml/2017/richdata2" ref="A2:Q34">
    <sortCondition ref="C1:C34"/>
  </sortState>
  <tableColumns count="17">
    <tableColumn id="1" xr3:uid="{780029C7-0114-4322-A25C-6126BA32DB95}" name="survey_id" dataDxfId="142"/>
    <tableColumn id="2" xr3:uid="{6BC379D1-9F40-4829-AFA8-D409A4BEDE87}" name="monument_name" dataDxfId="141"/>
    <tableColumn id="3" xr3:uid="{DC75054A-98C6-43CB-9AAB-7EA2FF13ACDB}" name="map_id" dataDxfId="140"/>
    <tableColumn id="4" xr3:uid="{E1FCF52B-A9EE-4658-B664-2E964BD664BC}" name="monument_property" dataDxfId="139"/>
    <tableColumn id="5" xr3:uid="{59A3F133-4E81-414D-9DBF-2E4C99E3D5CC}" name="monument_operator" dataDxfId="138"/>
    <tableColumn id="6" xr3:uid="{EB432F10-384A-4F6D-8B88-4FAD2198E1B8}" name="monument_API" dataDxfId="137"/>
    <tableColumn id="7" xr3:uid="{E7EC031D-4D84-455C-8299-FE30D223B371}" name="nad83_easting_ft" dataDxfId="136"/>
    <tableColumn id="8" xr3:uid="{D857FD4C-129E-458F-AD98-233F72023859}" name="nad83_northing_ft" dataDxfId="135"/>
    <tableColumn id="9" xr3:uid="{FCF005CD-2D85-4E69-A651-BFA25AAC83E5}" name="elevation_ft" dataDxfId="134"/>
    <tableColumn id="10" xr3:uid="{92DAD19F-5CD3-4895-B92C-3C2A3490B8EC}" name="flange_ft" dataDxfId="133"/>
    <tableColumn id="11" xr3:uid="{E6CA0E15-82C9-4178-93C3-029C31B22474}" name="final_elevation_ft" dataDxfId="132">
      <calculatedColumnFormula>Table246789[[#This Row],[elevation_ft]]-Table246789[[#This Row],[flange_ft]]</calculatedColumnFormula>
    </tableColumn>
    <tableColumn id="12" xr3:uid="{3B2D8FCB-AE6D-49D2-B065-E54AA5FD5B6E}" name="excel_date" dataDxfId="131" dataCellStyle="Percent"/>
    <tableColumn id="13" xr3:uid="{F087355B-12D1-4A4A-B339-3B0077603D14}" name="excel_date_num" dataDxfId="130" dataCellStyle="Percent">
      <calculatedColumnFormula>Table246789[[#This Row],[excel_date]]</calculatedColumnFormula>
    </tableColumn>
    <tableColumn id="14" xr3:uid="{3256E71B-6A2F-495E-AEFA-7B4B9F4293ED}" name="monument_type" dataDxfId="129"/>
    <tableColumn id="15" xr3:uid="{B9C0252B-A388-40EC-B680-8558F564FAA0}" name="monument_description" dataDxfId="128"/>
    <tableColumn id="16" xr3:uid="{02DA5BD5-4AF6-4594-AF33-161E7420DF77}" name="well_number" dataDxfId="127"/>
    <tableColumn id="17" xr3:uid="{10143DD6-5739-48FE-84D9-33E6392292A9}" name="survey_count" dataDxfId="126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99F9DED-3B4C-4C94-BAA7-BFE2E292BC50}" name="Table24678" displayName="Table24678" ref="A1:Q35" totalsRowShown="0" headerRowDxfId="125" dataDxfId="124">
  <autoFilter ref="A1:Q35" xr:uid="{7DEA6099-4D14-4F69-BD62-5FFC99D9F262}"/>
  <sortState xmlns:xlrd2="http://schemas.microsoft.com/office/spreadsheetml/2017/richdata2" ref="A2:Q34">
    <sortCondition ref="C1:C34"/>
  </sortState>
  <tableColumns count="17">
    <tableColumn id="1" xr3:uid="{2C8FCBAD-A52B-4F6C-9B52-541501D8512D}" name="survey_id" dataDxfId="123"/>
    <tableColumn id="2" xr3:uid="{CE7DF594-FA84-431A-BC96-E90D47A60A0F}" name="monument_name" dataDxfId="122"/>
    <tableColumn id="3" xr3:uid="{A8BE6CC6-6529-42D6-95E4-C193A0C7CCD0}" name="map_id" dataDxfId="121"/>
    <tableColumn id="4" xr3:uid="{501D6210-FAFC-4DB6-88B7-E758C8A6135B}" name="monument_property" dataDxfId="120"/>
    <tableColumn id="5" xr3:uid="{CF728084-44C2-4F46-954E-1B306F93E169}" name="monument_operator" dataDxfId="119"/>
    <tableColumn id="6" xr3:uid="{9694DC5B-1CDA-494E-BE26-47888C522152}" name="monument_API" dataDxfId="118"/>
    <tableColumn id="7" xr3:uid="{40D65C47-9D2F-45C9-8F1E-FCA47A719DBF}" name="nad83_easting_ft" dataDxfId="117"/>
    <tableColumn id="8" xr3:uid="{91CCBB6A-258A-4B89-A262-C316CCA26CF3}" name="nad83_northing_ft" dataDxfId="116"/>
    <tableColumn id="9" xr3:uid="{CB50E7C9-7D20-4D74-924D-A675EFA66B8B}" name="elevation_ft" dataDxfId="115"/>
    <tableColumn id="10" xr3:uid="{9DF25DC3-5FEA-4EB4-AB6A-D1C9C4F2E8D4}" name="flange_ft" dataDxfId="114"/>
    <tableColumn id="11" xr3:uid="{F7A66056-0D0A-4E2A-8F44-395822FCD95B}" name="final_elevation_ft" dataDxfId="113">
      <calculatedColumnFormula>Table24678[[#This Row],[elevation_ft]]-Table24678[[#This Row],[flange_ft]]</calculatedColumnFormula>
    </tableColumn>
    <tableColumn id="12" xr3:uid="{1B86518C-4FEF-4973-B5C5-2E0CDCD1C890}" name="excel_date" dataDxfId="112" dataCellStyle="Percent"/>
    <tableColumn id="13" xr3:uid="{E6885B93-E34B-4F7E-B33A-B71130248CB4}" name="excel_date_num" dataDxfId="111" dataCellStyle="Percent">
      <calculatedColumnFormula>Table24678[[#This Row],[excel_date]]</calculatedColumnFormula>
    </tableColumn>
    <tableColumn id="14" xr3:uid="{74712E2E-C5F1-4349-AD3E-6522EC9EF376}" name="monument_type" dataDxfId="110"/>
    <tableColumn id="15" xr3:uid="{8AD35C0E-55E0-4748-AD8B-91C6DFE615C4}" name="monument_description" dataDxfId="109"/>
    <tableColumn id="16" xr3:uid="{8184A7DE-F1C8-43A0-A53F-00330ED7B953}" name="well_number" dataDxfId="108"/>
    <tableColumn id="17" xr3:uid="{F548C900-DF4C-453D-B4EA-4E20F1BFBEA0}" name="survey_count" dataDxfId="107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5C11B8-6A6F-49CD-94F1-80A76031DA61}" name="Table2467" displayName="Table2467" ref="A1:Q34" totalsRowShown="0" headerRowDxfId="106" dataDxfId="105">
  <autoFilter ref="A1:Q34" xr:uid="{7DEA6099-4D14-4F69-BD62-5FFC99D9F262}"/>
  <sortState xmlns:xlrd2="http://schemas.microsoft.com/office/spreadsheetml/2017/richdata2" ref="A2:Q34">
    <sortCondition ref="C1:C34"/>
  </sortState>
  <tableColumns count="17">
    <tableColumn id="1" xr3:uid="{71AD8D3E-5E7F-4D46-8DE0-6A5AA7B80813}" name="survey_id" dataDxfId="104"/>
    <tableColumn id="2" xr3:uid="{BEE24F63-E19A-4BD9-94B3-10583F190405}" name="monument_name" dataDxfId="103"/>
    <tableColumn id="3" xr3:uid="{C7A6FD48-6FBA-4054-BC36-421F2E21ED4E}" name="map_id" dataDxfId="102"/>
    <tableColumn id="4" xr3:uid="{3A50B5B8-5D31-4578-969A-5AD963B79003}" name="monument_property" dataDxfId="101"/>
    <tableColumn id="5" xr3:uid="{71C82D7F-CA6E-46A2-9DEB-134F7094C6DB}" name="monument_operator" dataDxfId="100"/>
    <tableColumn id="6" xr3:uid="{2C4585B7-7392-4046-BB05-E5F6B038ADB2}" name="monument_API" dataDxfId="99"/>
    <tableColumn id="7" xr3:uid="{A099E53E-2A05-4976-8B24-CAA6A62CF005}" name="nad83_easting_ft" dataDxfId="98"/>
    <tableColumn id="8" xr3:uid="{2303DE91-2B13-4173-95FB-63249D17ED7C}" name="nad83_northing_ft" dataDxfId="97"/>
    <tableColumn id="9" xr3:uid="{6816FDD1-8D3A-45D6-BFD5-361D1EC25F4E}" name="elevation_ft" dataDxfId="96">
      <calculatedColumnFormula>INDEX(#REF!,MATCH(Table2467[[#This Row],[survey_id]],#REF!,0))</calculatedColumnFormula>
    </tableColumn>
    <tableColumn id="10" xr3:uid="{9A98FA6D-9950-4E85-A035-4BD602AAE657}" name="flange_ft" dataDxfId="95"/>
    <tableColumn id="11" xr3:uid="{BF706693-349A-4030-89FB-A6DB1C43F0A2}" name="final_elevation_ft" dataDxfId="94">
      <calculatedColumnFormula>Table2467[[#This Row],[elevation_ft]]-Table2467[[#This Row],[flange_ft]]</calculatedColumnFormula>
    </tableColumn>
    <tableColumn id="12" xr3:uid="{F5BD5A2C-FA78-4DBC-B886-88458E169BD2}" name="excel_date" dataDxfId="93" dataCellStyle="Percent">
      <calculatedColumnFormula>INDEX(#REF!,MATCH(Table2467[[#This Row],[survey_id]],#REF!,0))</calculatedColumnFormula>
    </tableColumn>
    <tableColumn id="13" xr3:uid="{51365873-A5B2-48FD-AF83-81CD3767ADF6}" name="excel_date_num" dataDxfId="92" dataCellStyle="Percent">
      <calculatedColumnFormula>Table2467[[#This Row],[excel_date]]</calculatedColumnFormula>
    </tableColumn>
    <tableColumn id="14" xr3:uid="{C47220FF-CF71-41DB-9BDE-A177F09D4DD7}" name="monument_type" dataDxfId="91"/>
    <tableColumn id="15" xr3:uid="{4A27BBA1-4A46-4CB7-9F0D-3976FB11324D}" name="monument_description" dataDxfId="90"/>
    <tableColumn id="16" xr3:uid="{02388023-9410-4C04-85FF-0FBD5D837B3D}" name="well_number" dataDxfId="89"/>
    <tableColumn id="17" xr3:uid="{C5F6EF18-F5B5-4AFF-98A3-766EC1591F47}" name="survey_count" dataDxfId="88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8" dT="2022-09-30T18:47:57.80" personId="{E06D3B55-9BD0-436F-88DA-C19D8832719D}" id="{EAF97272-A44E-43AF-8685-B4B39D5BB3F2}">
    <text>Storing ethylene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8B3D0-A5A4-41EE-8DBA-A0280B8F6AEC}">
  <dimension ref="A1:AH428"/>
  <sheetViews>
    <sheetView topLeftCell="A23" workbookViewId="0">
      <selection activeCell="F41" sqref="F41"/>
    </sheetView>
  </sheetViews>
  <sheetFormatPr defaultRowHeight="14.4" x14ac:dyDescent="0.3"/>
  <cols>
    <col min="1" max="1" width="38.88671875" bestFit="1" customWidth="1"/>
    <col min="2" max="2" width="13.44140625" customWidth="1"/>
    <col min="3" max="3" width="9.88671875" customWidth="1"/>
    <col min="4" max="4" width="20.33203125" bestFit="1" customWidth="1"/>
    <col min="5" max="5" width="17.44140625" customWidth="1"/>
    <col min="6" max="6" width="32" bestFit="1" customWidth="1"/>
    <col min="7" max="7" width="12" customWidth="1"/>
    <col min="8" max="8" width="12.88671875" hidden="1" customWidth="1"/>
    <col min="9" max="9" width="18.109375" hidden="1" customWidth="1"/>
    <col min="10" max="10" width="28.6640625" hidden="1" customWidth="1"/>
    <col min="11" max="11" width="14.88671875" hidden="1" customWidth="1"/>
    <col min="12" max="12" width="21.88671875" hidden="1" customWidth="1"/>
    <col min="13" max="13" width="33.109375" customWidth="1"/>
    <col min="14" max="14" width="10.88671875" customWidth="1"/>
    <col min="15" max="15" width="15.5546875" customWidth="1"/>
    <col min="16" max="16" width="13.6640625" customWidth="1"/>
    <col min="17" max="17" width="12.109375" customWidth="1"/>
    <col min="18" max="18" width="17.6640625" customWidth="1"/>
    <col min="19" max="19" width="9.6640625" customWidth="1"/>
    <col min="20" max="20" width="11.6640625" customWidth="1"/>
    <col min="22" max="22" width="11.109375" customWidth="1"/>
    <col min="23" max="23" width="13.5546875" customWidth="1"/>
    <col min="24" max="24" width="14.33203125" customWidth="1"/>
    <col min="25" max="25" width="14.44140625" customWidth="1"/>
    <col min="26" max="26" width="15.109375" customWidth="1"/>
    <col min="27" max="27" width="18.44140625" customWidth="1"/>
    <col min="28" max="28" width="10.44140625" customWidth="1"/>
    <col min="29" max="29" width="12" customWidth="1"/>
    <col min="30" max="30" width="19.6640625" customWidth="1"/>
    <col min="31" max="31" width="30.33203125" customWidth="1"/>
    <col min="32" max="32" width="14.109375" customWidth="1"/>
    <col min="33" max="33" width="18.6640625" customWidth="1"/>
    <col min="34" max="34" width="25.109375" customWidth="1"/>
  </cols>
  <sheetData>
    <row r="1" spans="1:34" x14ac:dyDescent="0.3">
      <c r="A1" t="s">
        <v>203</v>
      </c>
      <c r="B1" t="s">
        <v>204</v>
      </c>
      <c r="C1" t="s">
        <v>202</v>
      </c>
      <c r="D1" t="s">
        <v>205</v>
      </c>
      <c r="E1" t="s">
        <v>116</v>
      </c>
      <c r="F1" t="s">
        <v>19</v>
      </c>
      <c r="G1" t="s">
        <v>20</v>
      </c>
      <c r="H1" t="s">
        <v>256</v>
      </c>
      <c r="I1" t="s">
        <v>21</v>
      </c>
      <c r="J1" t="s">
        <v>206</v>
      </c>
      <c r="K1" t="s">
        <v>207</v>
      </c>
      <c r="L1" t="s">
        <v>208</v>
      </c>
      <c r="M1" t="s">
        <v>718</v>
      </c>
      <c r="N1" t="s">
        <v>209</v>
      </c>
      <c r="O1" t="s">
        <v>210</v>
      </c>
      <c r="P1" t="s">
        <v>22</v>
      </c>
      <c r="Q1" t="s">
        <v>211</v>
      </c>
      <c r="R1" t="s">
        <v>212</v>
      </c>
      <c r="S1" t="s">
        <v>213</v>
      </c>
      <c r="T1" t="s">
        <v>23</v>
      </c>
      <c r="U1" t="s">
        <v>214</v>
      </c>
      <c r="V1" t="s">
        <v>215</v>
      </c>
      <c r="W1" t="s">
        <v>117</v>
      </c>
      <c r="X1" t="s">
        <v>216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  <c r="AE1" t="s">
        <v>223</v>
      </c>
      <c r="AF1" t="s">
        <v>224</v>
      </c>
      <c r="AG1" t="s">
        <v>225</v>
      </c>
      <c r="AH1" t="s">
        <v>226</v>
      </c>
    </row>
    <row r="2" spans="1:34" x14ac:dyDescent="0.3">
      <c r="A2" t="s">
        <v>257</v>
      </c>
      <c r="B2">
        <v>112</v>
      </c>
      <c r="C2">
        <v>576</v>
      </c>
      <c r="D2" t="s">
        <v>35</v>
      </c>
      <c r="E2">
        <v>11831</v>
      </c>
      <c r="F2" t="s">
        <v>258</v>
      </c>
      <c r="G2">
        <v>18</v>
      </c>
      <c r="H2" t="s">
        <v>231</v>
      </c>
      <c r="I2" t="s">
        <v>259</v>
      </c>
      <c r="J2" t="s">
        <v>260</v>
      </c>
      <c r="K2" t="s">
        <v>231</v>
      </c>
      <c r="L2" t="s">
        <v>231</v>
      </c>
      <c r="M2" t="s">
        <v>231</v>
      </c>
      <c r="N2">
        <v>0</v>
      </c>
      <c r="O2" s="23">
        <v>28095</v>
      </c>
      <c r="P2" t="s">
        <v>231</v>
      </c>
      <c r="Q2" t="s">
        <v>231</v>
      </c>
      <c r="R2" s="23">
        <v>28095</v>
      </c>
      <c r="S2">
        <v>52</v>
      </c>
      <c r="T2" t="s">
        <v>33</v>
      </c>
      <c r="U2" t="s">
        <v>34</v>
      </c>
      <c r="V2" t="s">
        <v>231</v>
      </c>
      <c r="W2">
        <v>24</v>
      </c>
      <c r="X2" t="s">
        <v>232</v>
      </c>
      <c r="Y2">
        <v>2</v>
      </c>
      <c r="Z2" t="s">
        <v>233</v>
      </c>
      <c r="AA2">
        <v>0</v>
      </c>
      <c r="AB2">
        <v>30.315327911763202</v>
      </c>
      <c r="AC2">
        <v>-91.3032078515444</v>
      </c>
      <c r="AD2">
        <v>0</v>
      </c>
      <c r="AE2" t="s">
        <v>234</v>
      </c>
      <c r="AF2">
        <v>0</v>
      </c>
      <c r="AG2" t="s">
        <v>231</v>
      </c>
      <c r="AH2" t="s">
        <v>231</v>
      </c>
    </row>
    <row r="3" spans="1:34" x14ac:dyDescent="0.3">
      <c r="A3" t="s">
        <v>261</v>
      </c>
      <c r="B3">
        <v>2906</v>
      </c>
      <c r="C3">
        <v>576</v>
      </c>
      <c r="D3" t="s">
        <v>35</v>
      </c>
      <c r="E3">
        <v>71316</v>
      </c>
      <c r="F3" t="s">
        <v>140</v>
      </c>
      <c r="G3">
        <v>29</v>
      </c>
      <c r="H3" t="s">
        <v>231</v>
      </c>
      <c r="I3">
        <v>30</v>
      </c>
      <c r="J3" t="s">
        <v>262</v>
      </c>
      <c r="K3" t="s">
        <v>231</v>
      </c>
      <c r="L3" t="s">
        <v>231</v>
      </c>
      <c r="M3" t="s">
        <v>231</v>
      </c>
      <c r="N3">
        <v>17047002950000</v>
      </c>
      <c r="O3" s="23">
        <v>33573</v>
      </c>
      <c r="P3" s="23">
        <v>21388</v>
      </c>
      <c r="Q3" s="23">
        <v>21394</v>
      </c>
      <c r="R3" s="23">
        <v>33592</v>
      </c>
      <c r="S3">
        <v>52</v>
      </c>
      <c r="T3" t="s">
        <v>33</v>
      </c>
      <c r="U3" t="s">
        <v>34</v>
      </c>
      <c r="V3" t="s">
        <v>231</v>
      </c>
      <c r="W3">
        <v>24</v>
      </c>
      <c r="X3" t="s">
        <v>232</v>
      </c>
      <c r="Y3">
        <v>2</v>
      </c>
      <c r="Z3" t="s">
        <v>233</v>
      </c>
      <c r="AA3">
        <v>0</v>
      </c>
      <c r="AB3">
        <v>30.312597411872201</v>
      </c>
      <c r="AC3">
        <v>-91.302917115752393</v>
      </c>
      <c r="AD3">
        <v>10</v>
      </c>
      <c r="AE3" t="s">
        <v>263</v>
      </c>
      <c r="AF3">
        <v>0</v>
      </c>
      <c r="AG3" t="s">
        <v>231</v>
      </c>
      <c r="AH3" t="s">
        <v>264</v>
      </c>
    </row>
    <row r="4" spans="1:34" x14ac:dyDescent="0.3">
      <c r="A4" t="s">
        <v>261</v>
      </c>
      <c r="B4">
        <v>2906</v>
      </c>
      <c r="C4">
        <v>576</v>
      </c>
      <c r="D4" t="s">
        <v>35</v>
      </c>
      <c r="E4">
        <v>77413</v>
      </c>
      <c r="F4" t="s">
        <v>140</v>
      </c>
      <c r="G4">
        <v>44</v>
      </c>
      <c r="H4" t="s">
        <v>231</v>
      </c>
      <c r="I4">
        <v>30</v>
      </c>
      <c r="J4" t="s">
        <v>262</v>
      </c>
      <c r="K4" t="s">
        <v>231</v>
      </c>
      <c r="L4" t="s">
        <v>231</v>
      </c>
      <c r="M4" t="s">
        <v>231</v>
      </c>
      <c r="N4">
        <v>17047001870000</v>
      </c>
      <c r="O4" s="23">
        <v>33239</v>
      </c>
      <c r="P4" s="23">
        <v>21870</v>
      </c>
      <c r="Q4" s="23">
        <v>21867</v>
      </c>
      <c r="R4" s="23">
        <v>33171</v>
      </c>
      <c r="S4">
        <v>52</v>
      </c>
      <c r="T4" t="s">
        <v>33</v>
      </c>
      <c r="U4" t="s">
        <v>34</v>
      </c>
      <c r="V4" t="s">
        <v>231</v>
      </c>
      <c r="W4">
        <v>24</v>
      </c>
      <c r="X4" t="s">
        <v>232</v>
      </c>
      <c r="Y4">
        <v>2</v>
      </c>
      <c r="Z4" t="s">
        <v>233</v>
      </c>
      <c r="AA4">
        <v>0</v>
      </c>
      <c r="AB4">
        <v>30.321999814098199</v>
      </c>
      <c r="AC4">
        <v>-91.308616074615301</v>
      </c>
      <c r="AD4">
        <v>10</v>
      </c>
      <c r="AE4" t="s">
        <v>263</v>
      </c>
      <c r="AF4">
        <v>0</v>
      </c>
      <c r="AG4" t="s">
        <v>231</v>
      </c>
      <c r="AH4" t="s">
        <v>231</v>
      </c>
    </row>
    <row r="5" spans="1:34" x14ac:dyDescent="0.3">
      <c r="A5" t="s">
        <v>261</v>
      </c>
      <c r="B5">
        <v>2906</v>
      </c>
      <c r="C5">
        <v>576</v>
      </c>
      <c r="D5" t="s">
        <v>35</v>
      </c>
      <c r="E5">
        <v>84813</v>
      </c>
      <c r="F5" t="s">
        <v>265</v>
      </c>
      <c r="G5">
        <v>8</v>
      </c>
      <c r="H5" t="s">
        <v>231</v>
      </c>
      <c r="I5">
        <v>30</v>
      </c>
      <c r="J5" t="s">
        <v>262</v>
      </c>
      <c r="K5" t="s">
        <v>231</v>
      </c>
      <c r="L5" t="s">
        <v>231</v>
      </c>
      <c r="M5" t="s">
        <v>231</v>
      </c>
      <c r="N5">
        <v>17121000690000</v>
      </c>
      <c r="O5" s="23">
        <v>36980</v>
      </c>
      <c r="P5" s="23">
        <v>22426</v>
      </c>
      <c r="Q5" s="23">
        <v>22437</v>
      </c>
      <c r="R5" s="23">
        <v>36980</v>
      </c>
      <c r="S5">
        <v>28</v>
      </c>
      <c r="T5" t="s">
        <v>266</v>
      </c>
      <c r="U5" t="s">
        <v>34</v>
      </c>
      <c r="V5" t="s">
        <v>241</v>
      </c>
      <c r="W5">
        <v>61</v>
      </c>
      <c r="X5" t="s">
        <v>267</v>
      </c>
      <c r="Y5">
        <v>2</v>
      </c>
      <c r="Z5" t="s">
        <v>233</v>
      </c>
      <c r="AA5">
        <v>0</v>
      </c>
      <c r="AB5">
        <v>30.322797158899</v>
      </c>
      <c r="AC5">
        <v>-91.308317946409105</v>
      </c>
      <c r="AD5">
        <v>0</v>
      </c>
      <c r="AE5" t="s">
        <v>234</v>
      </c>
      <c r="AF5">
        <v>0</v>
      </c>
      <c r="AG5" t="s">
        <v>231</v>
      </c>
      <c r="AH5" t="s">
        <v>231</v>
      </c>
    </row>
    <row r="6" spans="1:34" x14ac:dyDescent="0.3">
      <c r="A6" t="s">
        <v>261</v>
      </c>
      <c r="B6">
        <v>2906</v>
      </c>
      <c r="C6">
        <v>576</v>
      </c>
      <c r="D6" t="s">
        <v>35</v>
      </c>
      <c r="E6">
        <v>189380</v>
      </c>
      <c r="F6" t="s">
        <v>140</v>
      </c>
      <c r="G6">
        <v>83</v>
      </c>
      <c r="H6" t="s">
        <v>231</v>
      </c>
      <c r="I6">
        <v>30</v>
      </c>
      <c r="J6" t="s">
        <v>262</v>
      </c>
      <c r="K6" t="s">
        <v>231</v>
      </c>
      <c r="L6" t="s">
        <v>231</v>
      </c>
      <c r="M6" t="s">
        <v>231</v>
      </c>
      <c r="N6">
        <v>17047207990000</v>
      </c>
      <c r="O6" s="23">
        <v>34029</v>
      </c>
      <c r="P6" s="23">
        <v>30651</v>
      </c>
      <c r="Q6" s="23">
        <v>30715</v>
      </c>
      <c r="R6" s="23">
        <v>34029</v>
      </c>
      <c r="S6">
        <v>53</v>
      </c>
      <c r="T6" t="s">
        <v>33</v>
      </c>
      <c r="U6" t="s">
        <v>34</v>
      </c>
      <c r="V6" t="s">
        <v>231</v>
      </c>
      <c r="W6">
        <v>24</v>
      </c>
      <c r="X6" t="s">
        <v>232</v>
      </c>
      <c r="Y6">
        <v>2</v>
      </c>
      <c r="Z6" t="s">
        <v>233</v>
      </c>
      <c r="AA6">
        <v>0</v>
      </c>
      <c r="AB6">
        <v>30.3201726802432</v>
      </c>
      <c r="AC6">
        <v>-91.316904473265495</v>
      </c>
      <c r="AD6">
        <v>10</v>
      </c>
      <c r="AE6" t="s">
        <v>263</v>
      </c>
      <c r="AF6">
        <v>0</v>
      </c>
      <c r="AG6" t="s">
        <v>231</v>
      </c>
      <c r="AH6" t="s">
        <v>268</v>
      </c>
    </row>
    <row r="7" spans="1:34" x14ac:dyDescent="0.3">
      <c r="A7" t="s">
        <v>261</v>
      </c>
      <c r="B7">
        <v>2906</v>
      </c>
      <c r="C7">
        <v>576</v>
      </c>
      <c r="D7" t="s">
        <v>35</v>
      </c>
      <c r="E7">
        <v>193492</v>
      </c>
      <c r="F7" t="s">
        <v>269</v>
      </c>
      <c r="G7">
        <v>1</v>
      </c>
      <c r="H7" t="s">
        <v>231</v>
      </c>
      <c r="I7">
        <v>30</v>
      </c>
      <c r="J7" t="s">
        <v>262</v>
      </c>
      <c r="K7" t="s">
        <v>231</v>
      </c>
      <c r="L7" t="s">
        <v>231</v>
      </c>
      <c r="M7" t="s">
        <v>231</v>
      </c>
      <c r="N7">
        <v>17047208310000</v>
      </c>
      <c r="O7" s="23">
        <v>33239</v>
      </c>
      <c r="P7" s="23">
        <v>30889</v>
      </c>
      <c r="Q7" s="23">
        <v>30953</v>
      </c>
      <c r="R7" s="23">
        <v>32968</v>
      </c>
      <c r="S7">
        <v>52</v>
      </c>
      <c r="T7" t="s">
        <v>33</v>
      </c>
      <c r="U7" t="s">
        <v>34</v>
      </c>
      <c r="V7" t="s">
        <v>231</v>
      </c>
      <c r="W7">
        <v>24</v>
      </c>
      <c r="X7" t="s">
        <v>232</v>
      </c>
      <c r="Y7">
        <v>2</v>
      </c>
      <c r="Z7" t="s">
        <v>233</v>
      </c>
      <c r="AA7">
        <v>0</v>
      </c>
      <c r="AB7">
        <v>30.319977726650201</v>
      </c>
      <c r="AC7">
        <v>-91.303688191109799</v>
      </c>
      <c r="AD7">
        <v>10</v>
      </c>
      <c r="AE7" t="s">
        <v>263</v>
      </c>
      <c r="AF7">
        <v>0</v>
      </c>
      <c r="AG7" t="s">
        <v>231</v>
      </c>
      <c r="AH7" t="s">
        <v>231</v>
      </c>
    </row>
    <row r="8" spans="1:34" x14ac:dyDescent="0.3">
      <c r="A8" t="s">
        <v>261</v>
      </c>
      <c r="B8">
        <v>2906</v>
      </c>
      <c r="C8">
        <v>576</v>
      </c>
      <c r="D8" t="s">
        <v>35</v>
      </c>
      <c r="E8">
        <v>197977</v>
      </c>
      <c r="F8" t="s">
        <v>140</v>
      </c>
      <c r="G8">
        <v>86</v>
      </c>
      <c r="H8" t="s">
        <v>231</v>
      </c>
      <c r="I8">
        <v>30</v>
      </c>
      <c r="J8" t="s">
        <v>262</v>
      </c>
      <c r="K8" t="s">
        <v>231</v>
      </c>
      <c r="L8" t="s">
        <v>231</v>
      </c>
      <c r="M8" t="s">
        <v>231</v>
      </c>
      <c r="N8">
        <v>17047208590000</v>
      </c>
      <c r="O8" s="23">
        <v>33147</v>
      </c>
      <c r="P8" s="23">
        <v>31071</v>
      </c>
      <c r="Q8" s="23">
        <v>31231</v>
      </c>
      <c r="R8" s="23">
        <v>33176</v>
      </c>
      <c r="S8">
        <v>53</v>
      </c>
      <c r="T8" t="s">
        <v>33</v>
      </c>
      <c r="U8" t="s">
        <v>34</v>
      </c>
      <c r="V8" t="s">
        <v>231</v>
      </c>
      <c r="W8">
        <v>24</v>
      </c>
      <c r="X8" t="s">
        <v>232</v>
      </c>
      <c r="Y8">
        <v>2</v>
      </c>
      <c r="Z8" t="s">
        <v>233</v>
      </c>
      <c r="AA8">
        <v>0</v>
      </c>
      <c r="AB8">
        <v>30.311016000957501</v>
      </c>
      <c r="AC8">
        <v>-91.315131296672803</v>
      </c>
      <c r="AD8">
        <v>10</v>
      </c>
      <c r="AE8" t="s">
        <v>263</v>
      </c>
      <c r="AF8">
        <v>0</v>
      </c>
      <c r="AG8" t="s">
        <v>231</v>
      </c>
      <c r="AH8" t="s">
        <v>270</v>
      </c>
    </row>
    <row r="9" spans="1:34" x14ac:dyDescent="0.3">
      <c r="A9" t="s">
        <v>261</v>
      </c>
      <c r="B9">
        <v>2906</v>
      </c>
      <c r="C9">
        <v>576</v>
      </c>
      <c r="D9" t="s">
        <v>35</v>
      </c>
      <c r="E9">
        <v>201167</v>
      </c>
      <c r="F9" t="s">
        <v>140</v>
      </c>
      <c r="G9">
        <v>85</v>
      </c>
      <c r="H9" t="s">
        <v>231</v>
      </c>
      <c r="I9">
        <v>29</v>
      </c>
      <c r="J9" t="s">
        <v>271</v>
      </c>
      <c r="K9" t="s">
        <v>231</v>
      </c>
      <c r="L9" t="s">
        <v>231</v>
      </c>
      <c r="M9" t="s">
        <v>231</v>
      </c>
      <c r="N9">
        <v>17047203750000</v>
      </c>
      <c r="O9" s="23">
        <v>33147</v>
      </c>
      <c r="P9" s="23">
        <v>31285</v>
      </c>
      <c r="Q9" t="s">
        <v>231</v>
      </c>
      <c r="R9" s="23">
        <v>33175</v>
      </c>
      <c r="S9">
        <v>61</v>
      </c>
      <c r="T9" t="s">
        <v>33</v>
      </c>
      <c r="U9" t="s">
        <v>34</v>
      </c>
      <c r="V9" t="s">
        <v>231</v>
      </c>
      <c r="W9">
        <v>24</v>
      </c>
      <c r="X9" t="s">
        <v>232</v>
      </c>
      <c r="Y9">
        <v>2</v>
      </c>
      <c r="Z9" t="s">
        <v>233</v>
      </c>
      <c r="AA9">
        <v>0</v>
      </c>
      <c r="AB9">
        <v>30.307998172232999</v>
      </c>
      <c r="AC9">
        <v>-91.307215685391299</v>
      </c>
      <c r="AD9">
        <v>10</v>
      </c>
      <c r="AE9" t="s">
        <v>263</v>
      </c>
      <c r="AF9">
        <v>0</v>
      </c>
      <c r="AG9" t="s">
        <v>231</v>
      </c>
      <c r="AH9" t="s">
        <v>231</v>
      </c>
    </row>
    <row r="10" spans="1:34" x14ac:dyDescent="0.3">
      <c r="A10" t="s">
        <v>261</v>
      </c>
      <c r="B10">
        <v>2906</v>
      </c>
      <c r="C10">
        <v>576</v>
      </c>
      <c r="D10" t="s">
        <v>35</v>
      </c>
      <c r="E10">
        <v>213001</v>
      </c>
      <c r="F10" t="s">
        <v>140</v>
      </c>
      <c r="G10">
        <v>87</v>
      </c>
      <c r="H10" t="s">
        <v>231</v>
      </c>
      <c r="I10">
        <v>3</v>
      </c>
      <c r="J10" t="s">
        <v>165</v>
      </c>
      <c r="K10" t="s">
        <v>231</v>
      </c>
      <c r="L10" t="s">
        <v>231</v>
      </c>
      <c r="M10" t="s">
        <v>231</v>
      </c>
      <c r="N10">
        <v>17047200260000</v>
      </c>
      <c r="O10" s="23">
        <v>33451</v>
      </c>
      <c r="P10" s="23">
        <v>33280</v>
      </c>
      <c r="Q10" t="s">
        <v>231</v>
      </c>
      <c r="R10" s="23">
        <v>33480</v>
      </c>
      <c r="S10">
        <v>53</v>
      </c>
      <c r="T10" t="s">
        <v>33</v>
      </c>
      <c r="U10" t="s">
        <v>34</v>
      </c>
      <c r="V10" t="s">
        <v>231</v>
      </c>
      <c r="W10">
        <v>24</v>
      </c>
      <c r="X10" t="s">
        <v>232</v>
      </c>
      <c r="Y10">
        <v>2</v>
      </c>
      <c r="Z10" t="s">
        <v>233</v>
      </c>
      <c r="AA10">
        <v>0</v>
      </c>
      <c r="AB10">
        <v>30.3079911586102</v>
      </c>
      <c r="AC10">
        <v>-91.313886434113499</v>
      </c>
      <c r="AD10">
        <v>0</v>
      </c>
      <c r="AE10" t="s">
        <v>234</v>
      </c>
      <c r="AF10">
        <v>0</v>
      </c>
      <c r="AG10" t="s">
        <v>231</v>
      </c>
      <c r="AH10" t="s">
        <v>231</v>
      </c>
    </row>
    <row r="11" spans="1:34" x14ac:dyDescent="0.3">
      <c r="A11" t="s">
        <v>261</v>
      </c>
      <c r="B11">
        <v>2906</v>
      </c>
      <c r="C11">
        <v>576</v>
      </c>
      <c r="D11" t="s">
        <v>35</v>
      </c>
      <c r="E11">
        <v>213002</v>
      </c>
      <c r="F11" t="s">
        <v>140</v>
      </c>
      <c r="G11">
        <v>88</v>
      </c>
      <c r="H11" t="s">
        <v>231</v>
      </c>
      <c r="I11">
        <v>3</v>
      </c>
      <c r="J11" t="s">
        <v>165</v>
      </c>
      <c r="K11" t="s">
        <v>231</v>
      </c>
      <c r="L11" t="s">
        <v>231</v>
      </c>
      <c r="M11" t="s">
        <v>231</v>
      </c>
      <c r="N11">
        <v>17047002000000</v>
      </c>
      <c r="O11" s="23">
        <v>33451</v>
      </c>
      <c r="P11" s="23">
        <v>33280</v>
      </c>
      <c r="Q11" t="s">
        <v>231</v>
      </c>
      <c r="R11" s="23">
        <v>33480</v>
      </c>
      <c r="S11">
        <v>53</v>
      </c>
      <c r="T11" t="s">
        <v>33</v>
      </c>
      <c r="U11" t="s">
        <v>34</v>
      </c>
      <c r="V11" t="s">
        <v>231</v>
      </c>
      <c r="W11">
        <v>24</v>
      </c>
      <c r="X11" t="s">
        <v>232</v>
      </c>
      <c r="Y11">
        <v>2</v>
      </c>
      <c r="Z11" t="s">
        <v>233</v>
      </c>
      <c r="AA11">
        <v>0</v>
      </c>
      <c r="AB11">
        <v>30.311820144479</v>
      </c>
      <c r="AC11">
        <v>-91.326723797174196</v>
      </c>
      <c r="AD11">
        <v>0</v>
      </c>
      <c r="AE11" t="s">
        <v>234</v>
      </c>
      <c r="AF11">
        <v>0</v>
      </c>
      <c r="AG11" t="s">
        <v>231</v>
      </c>
      <c r="AH11" t="s">
        <v>231</v>
      </c>
    </row>
    <row r="12" spans="1:34" x14ac:dyDescent="0.3">
      <c r="A12" t="s">
        <v>261</v>
      </c>
      <c r="B12">
        <v>2906</v>
      </c>
      <c r="C12">
        <v>576</v>
      </c>
      <c r="D12" t="s">
        <v>35</v>
      </c>
      <c r="E12">
        <v>213003</v>
      </c>
      <c r="F12" t="s">
        <v>140</v>
      </c>
      <c r="G12">
        <v>89</v>
      </c>
      <c r="H12" t="s">
        <v>231</v>
      </c>
      <c r="I12">
        <v>3</v>
      </c>
      <c r="J12" t="s">
        <v>165</v>
      </c>
      <c r="K12" t="s">
        <v>231</v>
      </c>
      <c r="L12" t="s">
        <v>231</v>
      </c>
      <c r="M12" t="s">
        <v>231</v>
      </c>
      <c r="N12">
        <v>17047003290000</v>
      </c>
      <c r="O12" s="23">
        <v>33451</v>
      </c>
      <c r="P12" s="23">
        <v>33280</v>
      </c>
      <c r="Q12" t="s">
        <v>231</v>
      </c>
      <c r="R12" s="23">
        <v>33480</v>
      </c>
      <c r="S12">
        <v>61</v>
      </c>
      <c r="T12" t="s">
        <v>33</v>
      </c>
      <c r="U12" t="s">
        <v>34</v>
      </c>
      <c r="V12" t="s">
        <v>231</v>
      </c>
      <c r="W12">
        <v>24</v>
      </c>
      <c r="X12" t="s">
        <v>232</v>
      </c>
      <c r="Y12">
        <v>2</v>
      </c>
      <c r="Z12" t="s">
        <v>233</v>
      </c>
      <c r="AA12">
        <v>0</v>
      </c>
      <c r="AB12">
        <v>30.307348929744101</v>
      </c>
      <c r="AC12">
        <v>-91.305745448741504</v>
      </c>
      <c r="AD12">
        <v>0</v>
      </c>
      <c r="AE12" t="s">
        <v>234</v>
      </c>
      <c r="AF12">
        <v>0</v>
      </c>
      <c r="AG12" t="s">
        <v>231</v>
      </c>
      <c r="AH12" t="s">
        <v>231</v>
      </c>
    </row>
    <row r="13" spans="1:34" x14ac:dyDescent="0.3">
      <c r="A13" t="s">
        <v>261</v>
      </c>
      <c r="B13">
        <v>2906</v>
      </c>
      <c r="C13">
        <v>576</v>
      </c>
      <c r="D13" t="s">
        <v>35</v>
      </c>
      <c r="E13">
        <v>213018</v>
      </c>
      <c r="F13" t="s">
        <v>140</v>
      </c>
      <c r="G13">
        <v>90</v>
      </c>
      <c r="H13" t="s">
        <v>231</v>
      </c>
      <c r="I13">
        <v>3</v>
      </c>
      <c r="J13" t="s">
        <v>165</v>
      </c>
      <c r="K13" t="s">
        <v>231</v>
      </c>
      <c r="L13" t="s">
        <v>231</v>
      </c>
      <c r="M13" t="s">
        <v>231</v>
      </c>
      <c r="N13">
        <v>17047002290000</v>
      </c>
      <c r="O13" s="23">
        <v>33451</v>
      </c>
      <c r="P13" s="23">
        <v>33289</v>
      </c>
      <c r="Q13" t="s">
        <v>231</v>
      </c>
      <c r="R13" s="23">
        <v>33480</v>
      </c>
      <c r="S13">
        <v>52</v>
      </c>
      <c r="T13" t="s">
        <v>33</v>
      </c>
      <c r="U13" t="s">
        <v>34</v>
      </c>
      <c r="V13" t="s">
        <v>231</v>
      </c>
      <c r="W13">
        <v>24</v>
      </c>
      <c r="X13" t="s">
        <v>232</v>
      </c>
      <c r="Y13">
        <v>2</v>
      </c>
      <c r="Z13" t="s">
        <v>233</v>
      </c>
      <c r="AA13">
        <v>7.9</v>
      </c>
      <c r="AB13">
        <v>30.308530891266699</v>
      </c>
      <c r="AC13">
        <v>-91.303986316272898</v>
      </c>
      <c r="AD13">
        <v>0</v>
      </c>
      <c r="AE13" t="s">
        <v>234</v>
      </c>
      <c r="AF13">
        <v>0</v>
      </c>
      <c r="AG13" t="s">
        <v>231</v>
      </c>
      <c r="AH13" t="s">
        <v>231</v>
      </c>
    </row>
    <row r="14" spans="1:34" x14ac:dyDescent="0.3">
      <c r="A14" t="s">
        <v>272</v>
      </c>
      <c r="B14" t="s">
        <v>273</v>
      </c>
      <c r="C14">
        <v>577</v>
      </c>
      <c r="D14" t="s">
        <v>274</v>
      </c>
      <c r="E14">
        <v>139433</v>
      </c>
      <c r="F14" t="s">
        <v>275</v>
      </c>
      <c r="G14">
        <v>1</v>
      </c>
      <c r="H14" t="s">
        <v>231</v>
      </c>
      <c r="I14">
        <v>22</v>
      </c>
      <c r="J14" t="s">
        <v>276</v>
      </c>
      <c r="K14" t="s">
        <v>231</v>
      </c>
      <c r="L14" t="s">
        <v>231</v>
      </c>
      <c r="M14" t="s">
        <v>231</v>
      </c>
      <c r="N14">
        <v>17047202530000</v>
      </c>
      <c r="O14" s="23">
        <v>42522</v>
      </c>
      <c r="P14" s="23">
        <v>26401</v>
      </c>
      <c r="Q14" s="23">
        <v>26417</v>
      </c>
      <c r="R14" s="23">
        <v>35126</v>
      </c>
      <c r="S14">
        <v>42</v>
      </c>
      <c r="T14" t="s">
        <v>266</v>
      </c>
      <c r="U14" t="s">
        <v>34</v>
      </c>
      <c r="V14" t="s">
        <v>231</v>
      </c>
      <c r="W14">
        <v>24</v>
      </c>
      <c r="X14" t="s">
        <v>232</v>
      </c>
      <c r="Y14">
        <v>2</v>
      </c>
      <c r="Z14" t="s">
        <v>233</v>
      </c>
      <c r="AA14">
        <v>0</v>
      </c>
      <c r="AB14">
        <v>30.340998998126</v>
      </c>
      <c r="AC14">
        <v>-91.3506176184993</v>
      </c>
      <c r="AD14">
        <v>0</v>
      </c>
      <c r="AE14" t="s">
        <v>234</v>
      </c>
      <c r="AF14">
        <v>0</v>
      </c>
      <c r="AG14" t="s">
        <v>231</v>
      </c>
      <c r="AH14" t="s">
        <v>277</v>
      </c>
    </row>
    <row r="15" spans="1:34" x14ac:dyDescent="0.3">
      <c r="A15" t="s">
        <v>272</v>
      </c>
      <c r="B15" t="s">
        <v>273</v>
      </c>
      <c r="C15">
        <v>577</v>
      </c>
      <c r="D15" t="s">
        <v>274</v>
      </c>
      <c r="E15">
        <v>140720</v>
      </c>
      <c r="F15" t="s">
        <v>278</v>
      </c>
      <c r="G15" t="s">
        <v>279</v>
      </c>
      <c r="H15" t="s">
        <v>231</v>
      </c>
      <c r="I15">
        <v>33</v>
      </c>
      <c r="J15" t="s">
        <v>280</v>
      </c>
      <c r="K15" t="s">
        <v>231</v>
      </c>
      <c r="L15" t="s">
        <v>231</v>
      </c>
      <c r="M15" t="s">
        <v>231</v>
      </c>
      <c r="N15">
        <v>17047202530000</v>
      </c>
      <c r="O15" s="23">
        <v>43199</v>
      </c>
      <c r="P15" s="23">
        <v>26541</v>
      </c>
      <c r="Q15" s="23">
        <v>26417</v>
      </c>
      <c r="R15" s="23">
        <v>43199</v>
      </c>
      <c r="S15">
        <v>42</v>
      </c>
      <c r="T15" t="s">
        <v>266</v>
      </c>
      <c r="U15" t="s">
        <v>34</v>
      </c>
      <c r="V15" t="s">
        <v>231</v>
      </c>
      <c r="W15">
        <v>24</v>
      </c>
      <c r="X15" t="s">
        <v>232</v>
      </c>
      <c r="Y15">
        <v>2</v>
      </c>
      <c r="Z15" t="s">
        <v>233</v>
      </c>
      <c r="AA15">
        <v>0</v>
      </c>
      <c r="AB15">
        <v>30.340998998126</v>
      </c>
      <c r="AC15">
        <v>-91.3506176184993</v>
      </c>
      <c r="AD15">
        <v>10</v>
      </c>
      <c r="AE15" t="s">
        <v>263</v>
      </c>
      <c r="AF15">
        <v>0</v>
      </c>
      <c r="AG15" t="s">
        <v>231</v>
      </c>
      <c r="AH15" t="s">
        <v>231</v>
      </c>
    </row>
    <row r="16" spans="1:34" x14ac:dyDescent="0.3">
      <c r="A16" t="s">
        <v>272</v>
      </c>
      <c r="B16" t="s">
        <v>273</v>
      </c>
      <c r="C16">
        <v>577</v>
      </c>
      <c r="D16" t="s">
        <v>274</v>
      </c>
      <c r="E16">
        <v>156697</v>
      </c>
      <c r="F16" t="s">
        <v>281</v>
      </c>
      <c r="G16">
        <v>2</v>
      </c>
      <c r="H16" t="s">
        <v>231</v>
      </c>
      <c r="I16">
        <v>9</v>
      </c>
      <c r="J16" t="s">
        <v>236</v>
      </c>
      <c r="K16" t="s">
        <v>228</v>
      </c>
      <c r="L16">
        <v>5</v>
      </c>
      <c r="M16" t="s">
        <v>282</v>
      </c>
      <c r="N16">
        <v>17047204770000</v>
      </c>
      <c r="O16" s="23">
        <v>42522</v>
      </c>
      <c r="P16" s="23">
        <v>31883</v>
      </c>
      <c r="Q16" s="23">
        <v>28418</v>
      </c>
      <c r="R16" s="23">
        <v>31919</v>
      </c>
      <c r="S16">
        <v>39</v>
      </c>
      <c r="T16" t="s">
        <v>266</v>
      </c>
      <c r="U16" t="s">
        <v>34</v>
      </c>
      <c r="V16" t="s">
        <v>231</v>
      </c>
      <c r="W16">
        <v>24</v>
      </c>
      <c r="X16" t="s">
        <v>232</v>
      </c>
      <c r="Y16">
        <v>2</v>
      </c>
      <c r="Z16" t="s">
        <v>233</v>
      </c>
      <c r="AA16">
        <v>0</v>
      </c>
      <c r="AB16">
        <v>30.3404996249131</v>
      </c>
      <c r="AC16">
        <v>-91.341715566644694</v>
      </c>
      <c r="AD16">
        <v>0</v>
      </c>
      <c r="AE16" t="s">
        <v>234</v>
      </c>
      <c r="AF16">
        <v>0</v>
      </c>
      <c r="AG16">
        <v>2310</v>
      </c>
      <c r="AH16" t="s">
        <v>283</v>
      </c>
    </row>
    <row r="17" spans="1:34" x14ac:dyDescent="0.3">
      <c r="A17" t="s">
        <v>272</v>
      </c>
      <c r="B17" t="s">
        <v>273</v>
      </c>
      <c r="C17">
        <v>577</v>
      </c>
      <c r="D17" t="s">
        <v>274</v>
      </c>
      <c r="E17">
        <v>176345</v>
      </c>
      <c r="F17" t="s">
        <v>284</v>
      </c>
      <c r="G17">
        <v>3</v>
      </c>
      <c r="H17" t="s">
        <v>231</v>
      </c>
      <c r="I17">
        <v>33</v>
      </c>
      <c r="J17" t="s">
        <v>280</v>
      </c>
      <c r="K17" t="s">
        <v>231</v>
      </c>
      <c r="L17" t="s">
        <v>231</v>
      </c>
      <c r="M17" t="s">
        <v>231</v>
      </c>
      <c r="N17">
        <v>17047206790000</v>
      </c>
      <c r="O17" s="23">
        <v>42522</v>
      </c>
      <c r="P17" s="23">
        <v>29783</v>
      </c>
      <c r="Q17" s="23">
        <v>29832</v>
      </c>
      <c r="R17" s="23">
        <v>42522</v>
      </c>
      <c r="S17">
        <v>42</v>
      </c>
      <c r="T17" t="s">
        <v>266</v>
      </c>
      <c r="U17" t="s">
        <v>34</v>
      </c>
      <c r="V17" t="s">
        <v>231</v>
      </c>
      <c r="W17">
        <v>24</v>
      </c>
      <c r="X17" t="s">
        <v>232</v>
      </c>
      <c r="Y17">
        <v>2</v>
      </c>
      <c r="Z17" t="s">
        <v>233</v>
      </c>
      <c r="AA17">
        <v>11</v>
      </c>
      <c r="AB17">
        <v>30.340685174044101</v>
      </c>
      <c r="AC17">
        <v>-91.353448406167104</v>
      </c>
      <c r="AD17">
        <v>10</v>
      </c>
      <c r="AE17" t="s">
        <v>263</v>
      </c>
      <c r="AF17">
        <v>0</v>
      </c>
      <c r="AG17" t="s">
        <v>231</v>
      </c>
      <c r="AH17" t="s">
        <v>285</v>
      </c>
    </row>
    <row r="18" spans="1:34" x14ac:dyDescent="0.3">
      <c r="A18" t="s">
        <v>272</v>
      </c>
      <c r="B18" t="s">
        <v>273</v>
      </c>
      <c r="C18">
        <v>577</v>
      </c>
      <c r="D18" t="s">
        <v>274</v>
      </c>
      <c r="E18">
        <v>221560</v>
      </c>
      <c r="F18" t="s">
        <v>284</v>
      </c>
      <c r="G18">
        <v>4</v>
      </c>
      <c r="H18" t="s">
        <v>231</v>
      </c>
      <c r="I18">
        <v>33</v>
      </c>
      <c r="J18" t="s">
        <v>280</v>
      </c>
      <c r="K18" t="s">
        <v>231</v>
      </c>
      <c r="L18" t="s">
        <v>231</v>
      </c>
      <c r="M18" t="s">
        <v>231</v>
      </c>
      <c r="N18">
        <v>17047210060000</v>
      </c>
      <c r="O18" s="23">
        <v>42725</v>
      </c>
      <c r="P18" s="23">
        <v>35783</v>
      </c>
      <c r="Q18" s="23">
        <v>35872</v>
      </c>
      <c r="R18" s="23">
        <v>42725</v>
      </c>
      <c r="S18">
        <v>42</v>
      </c>
      <c r="T18" t="s">
        <v>266</v>
      </c>
      <c r="U18" t="s">
        <v>34</v>
      </c>
      <c r="V18" t="s">
        <v>231</v>
      </c>
      <c r="W18">
        <v>24</v>
      </c>
      <c r="X18" t="s">
        <v>232</v>
      </c>
      <c r="Y18">
        <v>2</v>
      </c>
      <c r="Z18" t="s">
        <v>233</v>
      </c>
      <c r="AA18">
        <v>8</v>
      </c>
      <c r="AB18">
        <v>30.341691038272799</v>
      </c>
      <c r="AC18">
        <v>-91.3568247275077</v>
      </c>
      <c r="AD18">
        <v>10</v>
      </c>
      <c r="AE18" t="s">
        <v>263</v>
      </c>
      <c r="AF18">
        <v>0</v>
      </c>
      <c r="AG18" t="s">
        <v>231</v>
      </c>
      <c r="AH18" t="s">
        <v>231</v>
      </c>
    </row>
    <row r="19" spans="1:34" x14ac:dyDescent="0.3">
      <c r="A19" t="s">
        <v>149</v>
      </c>
      <c r="B19" t="s">
        <v>150</v>
      </c>
      <c r="C19">
        <v>576</v>
      </c>
      <c r="D19" t="s">
        <v>35</v>
      </c>
      <c r="E19">
        <v>48255</v>
      </c>
      <c r="F19" t="s">
        <v>151</v>
      </c>
      <c r="G19">
        <v>8</v>
      </c>
      <c r="H19" t="s">
        <v>231</v>
      </c>
      <c r="I19">
        <v>30</v>
      </c>
      <c r="J19" t="s">
        <v>262</v>
      </c>
      <c r="K19" t="s">
        <v>228</v>
      </c>
      <c r="L19">
        <v>5</v>
      </c>
      <c r="M19" t="s">
        <v>282</v>
      </c>
      <c r="N19">
        <v>17047001570000</v>
      </c>
      <c r="O19" s="23">
        <v>36607</v>
      </c>
      <c r="P19" s="23">
        <v>19435</v>
      </c>
      <c r="Q19" s="23">
        <v>19440</v>
      </c>
      <c r="R19" s="23">
        <v>36607</v>
      </c>
      <c r="S19">
        <v>53</v>
      </c>
      <c r="T19" t="s">
        <v>33</v>
      </c>
      <c r="U19" t="s">
        <v>34</v>
      </c>
      <c r="V19" t="s">
        <v>231</v>
      </c>
      <c r="W19">
        <v>24</v>
      </c>
      <c r="X19" t="s">
        <v>232</v>
      </c>
      <c r="Y19">
        <v>2</v>
      </c>
      <c r="Z19" t="s">
        <v>233</v>
      </c>
      <c r="AA19">
        <v>0</v>
      </c>
      <c r="AB19">
        <v>30.320398155222001</v>
      </c>
      <c r="AC19">
        <v>-91.316917113468804</v>
      </c>
      <c r="AD19">
        <v>0</v>
      </c>
      <c r="AE19" t="s">
        <v>234</v>
      </c>
      <c r="AF19">
        <v>1910</v>
      </c>
      <c r="AG19" t="s">
        <v>231</v>
      </c>
      <c r="AH19" t="s">
        <v>286</v>
      </c>
    </row>
    <row r="20" spans="1:34" x14ac:dyDescent="0.3">
      <c r="A20" t="s">
        <v>149</v>
      </c>
      <c r="B20" t="s">
        <v>150</v>
      </c>
      <c r="C20">
        <v>576</v>
      </c>
      <c r="D20" t="s">
        <v>35</v>
      </c>
      <c r="E20">
        <v>52923</v>
      </c>
      <c r="F20" t="s">
        <v>152</v>
      </c>
      <c r="G20">
        <v>14</v>
      </c>
      <c r="H20" t="s">
        <v>231</v>
      </c>
      <c r="I20">
        <v>30</v>
      </c>
      <c r="J20" t="s">
        <v>262</v>
      </c>
      <c r="K20" t="s">
        <v>228</v>
      </c>
      <c r="L20" t="s">
        <v>287</v>
      </c>
      <c r="M20" t="s">
        <v>288</v>
      </c>
      <c r="N20">
        <v>17047002200000</v>
      </c>
      <c r="O20" s="23">
        <v>36609</v>
      </c>
      <c r="P20" s="23">
        <v>19921</v>
      </c>
      <c r="Q20" s="23">
        <v>19920</v>
      </c>
      <c r="R20" s="23">
        <v>36609</v>
      </c>
      <c r="S20">
        <v>53</v>
      </c>
      <c r="T20" t="s">
        <v>33</v>
      </c>
      <c r="U20" t="s">
        <v>34</v>
      </c>
      <c r="V20" t="s">
        <v>231</v>
      </c>
      <c r="W20">
        <v>24</v>
      </c>
      <c r="X20" t="s">
        <v>232</v>
      </c>
      <c r="Y20">
        <v>2</v>
      </c>
      <c r="Z20" t="s">
        <v>233</v>
      </c>
      <c r="AA20">
        <v>0</v>
      </c>
      <c r="AB20">
        <v>30.313397480193899</v>
      </c>
      <c r="AC20">
        <v>-91.316918272773407</v>
      </c>
      <c r="AD20">
        <v>0</v>
      </c>
      <c r="AE20" t="s">
        <v>234</v>
      </c>
      <c r="AF20">
        <v>2055</v>
      </c>
      <c r="AG20" t="s">
        <v>231</v>
      </c>
      <c r="AH20" t="s">
        <v>289</v>
      </c>
    </row>
    <row r="21" spans="1:34" x14ac:dyDescent="0.3">
      <c r="A21" t="s">
        <v>290</v>
      </c>
      <c r="B21">
        <v>666</v>
      </c>
      <c r="C21">
        <v>576</v>
      </c>
      <c r="D21" t="s">
        <v>35</v>
      </c>
      <c r="E21">
        <v>47654</v>
      </c>
      <c r="F21" t="s">
        <v>291</v>
      </c>
      <c r="G21">
        <v>2</v>
      </c>
      <c r="H21">
        <v>2249</v>
      </c>
      <c r="I21">
        <v>23</v>
      </c>
      <c r="J21" t="s">
        <v>292</v>
      </c>
      <c r="K21" t="s">
        <v>231</v>
      </c>
      <c r="L21" t="s">
        <v>231</v>
      </c>
      <c r="M21" t="s">
        <v>231</v>
      </c>
      <c r="N21">
        <v>17047001620000</v>
      </c>
      <c r="O21" s="23">
        <v>36727</v>
      </c>
      <c r="P21" s="23">
        <v>19352</v>
      </c>
      <c r="Q21" s="23">
        <v>19357</v>
      </c>
      <c r="R21" s="23">
        <v>36727</v>
      </c>
      <c r="S21">
        <v>53</v>
      </c>
      <c r="T21" t="s">
        <v>33</v>
      </c>
      <c r="U21" t="s">
        <v>34</v>
      </c>
      <c r="V21" t="s">
        <v>231</v>
      </c>
      <c r="W21">
        <v>24</v>
      </c>
      <c r="X21" t="s">
        <v>232</v>
      </c>
      <c r="Y21">
        <v>2</v>
      </c>
      <c r="Z21" t="s">
        <v>233</v>
      </c>
      <c r="AA21">
        <v>0</v>
      </c>
      <c r="AB21">
        <v>30.318899925795002</v>
      </c>
      <c r="AC21">
        <v>-91.319617644238903</v>
      </c>
      <c r="AD21">
        <v>10</v>
      </c>
      <c r="AE21" t="s">
        <v>263</v>
      </c>
      <c r="AF21">
        <v>0</v>
      </c>
      <c r="AG21" t="s">
        <v>231</v>
      </c>
      <c r="AH21" t="s">
        <v>293</v>
      </c>
    </row>
    <row r="22" spans="1:34" x14ac:dyDescent="0.3">
      <c r="A22" t="s">
        <v>62</v>
      </c>
      <c r="B22" t="s">
        <v>31</v>
      </c>
      <c r="C22">
        <v>576</v>
      </c>
      <c r="D22" t="s">
        <v>35</v>
      </c>
      <c r="E22">
        <v>47862</v>
      </c>
      <c r="F22" t="s">
        <v>32</v>
      </c>
      <c r="G22">
        <v>16</v>
      </c>
      <c r="H22" t="s">
        <v>231</v>
      </c>
      <c r="I22">
        <v>8</v>
      </c>
      <c r="J22" t="s">
        <v>227</v>
      </c>
      <c r="K22" t="s">
        <v>228</v>
      </c>
      <c r="L22" t="s">
        <v>229</v>
      </c>
      <c r="M22" t="s">
        <v>230</v>
      </c>
      <c r="N22">
        <v>17047012670000</v>
      </c>
      <c r="O22" s="23">
        <v>41198</v>
      </c>
      <c r="P22" s="23">
        <v>19380</v>
      </c>
      <c r="Q22" s="23">
        <v>19396</v>
      </c>
      <c r="R22" s="23">
        <v>38417</v>
      </c>
      <c r="S22">
        <v>52</v>
      </c>
      <c r="T22" t="s">
        <v>33</v>
      </c>
      <c r="U22" t="s">
        <v>34</v>
      </c>
      <c r="V22" t="s">
        <v>231</v>
      </c>
      <c r="W22">
        <v>24</v>
      </c>
      <c r="X22" t="s">
        <v>232</v>
      </c>
      <c r="Y22">
        <v>2</v>
      </c>
      <c r="Z22" t="s">
        <v>233</v>
      </c>
      <c r="AA22">
        <v>0</v>
      </c>
      <c r="AB22">
        <v>30.313211901579301</v>
      </c>
      <c r="AC22">
        <v>-91.308862283599595</v>
      </c>
      <c r="AD22">
        <v>0</v>
      </c>
      <c r="AE22" t="s">
        <v>234</v>
      </c>
      <c r="AF22">
        <v>0</v>
      </c>
      <c r="AG22" t="s">
        <v>231</v>
      </c>
      <c r="AH22" t="s">
        <v>235</v>
      </c>
    </row>
    <row r="23" spans="1:34" x14ac:dyDescent="0.3">
      <c r="A23" t="s">
        <v>62</v>
      </c>
      <c r="B23" t="s">
        <v>31</v>
      </c>
      <c r="C23">
        <v>576</v>
      </c>
      <c r="D23" t="s">
        <v>35</v>
      </c>
      <c r="E23">
        <v>68122</v>
      </c>
      <c r="F23" t="s">
        <v>294</v>
      </c>
      <c r="G23" t="s">
        <v>295</v>
      </c>
      <c r="H23" t="s">
        <v>231</v>
      </c>
      <c r="I23">
        <v>22</v>
      </c>
      <c r="J23" t="s">
        <v>276</v>
      </c>
      <c r="K23" t="s">
        <v>231</v>
      </c>
      <c r="L23" t="s">
        <v>231</v>
      </c>
      <c r="M23" t="s">
        <v>231</v>
      </c>
      <c r="N23">
        <v>17121000630000</v>
      </c>
      <c r="O23" s="23">
        <v>41198</v>
      </c>
      <c r="P23" s="23">
        <v>21101</v>
      </c>
      <c r="Q23" s="23">
        <v>21108</v>
      </c>
      <c r="R23" s="23">
        <v>22555</v>
      </c>
      <c r="S23">
        <v>28</v>
      </c>
      <c r="T23" t="s">
        <v>266</v>
      </c>
      <c r="U23" t="s">
        <v>34</v>
      </c>
      <c r="V23" t="s">
        <v>241</v>
      </c>
      <c r="W23">
        <v>61</v>
      </c>
      <c r="X23" t="s">
        <v>267</v>
      </c>
      <c r="Y23">
        <v>2</v>
      </c>
      <c r="Z23" t="s">
        <v>233</v>
      </c>
      <c r="AA23">
        <v>0</v>
      </c>
      <c r="AB23">
        <v>30.326196923424899</v>
      </c>
      <c r="AC23">
        <v>-91.301416923048194</v>
      </c>
      <c r="AD23">
        <v>0</v>
      </c>
      <c r="AE23" t="s">
        <v>234</v>
      </c>
      <c r="AF23">
        <v>2450</v>
      </c>
      <c r="AG23" t="s">
        <v>231</v>
      </c>
      <c r="AH23" t="s">
        <v>296</v>
      </c>
    </row>
    <row r="24" spans="1:34" x14ac:dyDescent="0.3">
      <c r="A24" t="s">
        <v>62</v>
      </c>
      <c r="B24" t="s">
        <v>31</v>
      </c>
      <c r="C24">
        <v>576</v>
      </c>
      <c r="D24" t="s">
        <v>35</v>
      </c>
      <c r="E24">
        <v>76522</v>
      </c>
      <c r="F24" t="s">
        <v>297</v>
      </c>
      <c r="G24">
        <v>1</v>
      </c>
      <c r="H24" t="s">
        <v>231</v>
      </c>
      <c r="I24">
        <v>9</v>
      </c>
      <c r="J24" t="s">
        <v>236</v>
      </c>
      <c r="K24" t="s">
        <v>228</v>
      </c>
      <c r="L24" t="s">
        <v>298</v>
      </c>
      <c r="M24" t="s">
        <v>299</v>
      </c>
      <c r="N24">
        <v>17121000630000</v>
      </c>
      <c r="O24" s="23">
        <v>41198</v>
      </c>
      <c r="P24" s="23">
        <v>21795</v>
      </c>
      <c r="Q24" s="23">
        <v>21108</v>
      </c>
      <c r="R24" s="23">
        <v>29718</v>
      </c>
      <c r="S24">
        <v>28</v>
      </c>
      <c r="T24" t="s">
        <v>266</v>
      </c>
      <c r="U24" t="s">
        <v>34</v>
      </c>
      <c r="V24" t="s">
        <v>241</v>
      </c>
      <c r="W24">
        <v>61</v>
      </c>
      <c r="X24" t="s">
        <v>267</v>
      </c>
      <c r="Y24">
        <v>2</v>
      </c>
      <c r="Z24" t="s">
        <v>233</v>
      </c>
      <c r="AA24">
        <v>0</v>
      </c>
      <c r="AB24">
        <v>30.326196923424899</v>
      </c>
      <c r="AC24">
        <v>-91.301416923048194</v>
      </c>
      <c r="AD24">
        <v>0</v>
      </c>
      <c r="AE24" t="s">
        <v>234</v>
      </c>
      <c r="AF24">
        <v>2450</v>
      </c>
      <c r="AG24" t="s">
        <v>231</v>
      </c>
      <c r="AH24" t="s">
        <v>300</v>
      </c>
    </row>
    <row r="25" spans="1:34" x14ac:dyDescent="0.3">
      <c r="A25" t="s">
        <v>62</v>
      </c>
      <c r="B25" t="s">
        <v>31</v>
      </c>
      <c r="C25">
        <v>576</v>
      </c>
      <c r="D25" t="s">
        <v>35</v>
      </c>
      <c r="E25">
        <v>118900</v>
      </c>
      <c r="F25" t="s">
        <v>32</v>
      </c>
      <c r="G25">
        <v>1</v>
      </c>
      <c r="H25" t="s">
        <v>231</v>
      </c>
      <c r="I25">
        <v>9</v>
      </c>
      <c r="J25" t="s">
        <v>236</v>
      </c>
      <c r="K25" t="s">
        <v>228</v>
      </c>
      <c r="L25" t="s">
        <v>229</v>
      </c>
      <c r="M25" t="s">
        <v>230</v>
      </c>
      <c r="N25">
        <v>17047200320000</v>
      </c>
      <c r="O25" s="23">
        <v>41198</v>
      </c>
      <c r="P25" s="23">
        <v>24526</v>
      </c>
      <c r="Q25" t="s">
        <v>231</v>
      </c>
      <c r="R25" s="23">
        <v>35551</v>
      </c>
      <c r="S25">
        <v>52</v>
      </c>
      <c r="T25" t="s">
        <v>33</v>
      </c>
      <c r="U25" t="s">
        <v>34</v>
      </c>
      <c r="V25" t="s">
        <v>231</v>
      </c>
      <c r="W25">
        <v>24</v>
      </c>
      <c r="X25" t="s">
        <v>232</v>
      </c>
      <c r="Y25">
        <v>2</v>
      </c>
      <c r="Z25" t="s">
        <v>233</v>
      </c>
      <c r="AA25">
        <v>9.7799999999999994</v>
      </c>
      <c r="AB25">
        <v>30.318639447922699</v>
      </c>
      <c r="AC25">
        <v>-91.307320650384497</v>
      </c>
      <c r="AD25">
        <v>0</v>
      </c>
      <c r="AE25" t="s">
        <v>234</v>
      </c>
      <c r="AF25" t="s">
        <v>231</v>
      </c>
      <c r="AG25">
        <v>600</v>
      </c>
      <c r="AH25" t="s">
        <v>231</v>
      </c>
    </row>
    <row r="26" spans="1:34" x14ac:dyDescent="0.3">
      <c r="A26" t="s">
        <v>62</v>
      </c>
      <c r="B26" t="s">
        <v>31</v>
      </c>
      <c r="C26">
        <v>576</v>
      </c>
      <c r="D26" t="s">
        <v>35</v>
      </c>
      <c r="E26">
        <v>138982</v>
      </c>
      <c r="F26" t="s">
        <v>36</v>
      </c>
      <c r="G26">
        <v>2</v>
      </c>
      <c r="H26" t="s">
        <v>231</v>
      </c>
      <c r="I26">
        <v>9</v>
      </c>
      <c r="J26" t="s">
        <v>236</v>
      </c>
      <c r="K26" t="s">
        <v>228</v>
      </c>
      <c r="L26" t="s">
        <v>229</v>
      </c>
      <c r="M26" t="s">
        <v>230</v>
      </c>
      <c r="N26">
        <v>17047202460000</v>
      </c>
      <c r="O26" s="23">
        <v>41198</v>
      </c>
      <c r="P26" s="23">
        <v>26331</v>
      </c>
      <c r="Q26" s="23">
        <v>26384</v>
      </c>
      <c r="R26" s="23">
        <v>26422</v>
      </c>
      <c r="S26">
        <v>52</v>
      </c>
      <c r="T26" t="s">
        <v>33</v>
      </c>
      <c r="U26" t="s">
        <v>34</v>
      </c>
      <c r="V26" t="s">
        <v>231</v>
      </c>
      <c r="W26">
        <v>24</v>
      </c>
      <c r="X26" t="s">
        <v>232</v>
      </c>
      <c r="Y26">
        <v>2</v>
      </c>
      <c r="Z26" t="s">
        <v>233</v>
      </c>
      <c r="AA26">
        <v>9</v>
      </c>
      <c r="AB26">
        <v>30.319901846760398</v>
      </c>
      <c r="AC26">
        <v>-91.308781403487799</v>
      </c>
      <c r="AD26">
        <v>0</v>
      </c>
      <c r="AE26" t="s">
        <v>234</v>
      </c>
      <c r="AF26">
        <v>500</v>
      </c>
      <c r="AG26" t="s">
        <v>231</v>
      </c>
      <c r="AH26" t="s">
        <v>237</v>
      </c>
    </row>
    <row r="27" spans="1:34" x14ac:dyDescent="0.3">
      <c r="A27" t="s">
        <v>62</v>
      </c>
      <c r="B27" t="s">
        <v>31</v>
      </c>
      <c r="C27">
        <v>576</v>
      </c>
      <c r="D27" t="s">
        <v>35</v>
      </c>
      <c r="E27">
        <v>138983</v>
      </c>
      <c r="F27" t="s">
        <v>37</v>
      </c>
      <c r="G27">
        <v>3</v>
      </c>
      <c r="H27" t="s">
        <v>231</v>
      </c>
      <c r="I27">
        <v>9</v>
      </c>
      <c r="J27" t="s">
        <v>236</v>
      </c>
      <c r="K27" t="s">
        <v>228</v>
      </c>
      <c r="L27" t="s">
        <v>229</v>
      </c>
      <c r="M27" t="s">
        <v>230</v>
      </c>
      <c r="N27">
        <v>17047202470000</v>
      </c>
      <c r="O27" s="23">
        <v>41198</v>
      </c>
      <c r="P27" s="23">
        <v>26331</v>
      </c>
      <c r="Q27" s="23">
        <v>26345</v>
      </c>
      <c r="R27" s="23">
        <v>26381</v>
      </c>
      <c r="S27">
        <v>52</v>
      </c>
      <c r="T27" t="s">
        <v>33</v>
      </c>
      <c r="U27" t="s">
        <v>34</v>
      </c>
      <c r="V27" t="s">
        <v>231</v>
      </c>
      <c r="W27">
        <v>24</v>
      </c>
      <c r="X27" t="s">
        <v>232</v>
      </c>
      <c r="Y27">
        <v>2</v>
      </c>
      <c r="Z27" t="s">
        <v>233</v>
      </c>
      <c r="AA27">
        <v>10.59</v>
      </c>
      <c r="AB27">
        <v>30.319915303165601</v>
      </c>
      <c r="AC27">
        <v>-91.307352010685705</v>
      </c>
      <c r="AD27">
        <v>0</v>
      </c>
      <c r="AE27" t="s">
        <v>234</v>
      </c>
      <c r="AF27">
        <v>500</v>
      </c>
      <c r="AG27" t="s">
        <v>231</v>
      </c>
      <c r="AH27" t="s">
        <v>238</v>
      </c>
    </row>
    <row r="28" spans="1:34" x14ac:dyDescent="0.3">
      <c r="A28" t="s">
        <v>62</v>
      </c>
      <c r="B28" t="s">
        <v>31</v>
      </c>
      <c r="C28">
        <v>576</v>
      </c>
      <c r="D28" t="s">
        <v>35</v>
      </c>
      <c r="E28">
        <v>160465</v>
      </c>
      <c r="F28" t="s">
        <v>38</v>
      </c>
      <c r="G28">
        <v>24</v>
      </c>
      <c r="H28" t="s">
        <v>231</v>
      </c>
      <c r="I28">
        <v>9</v>
      </c>
      <c r="J28" t="s">
        <v>236</v>
      </c>
      <c r="K28" t="s">
        <v>228</v>
      </c>
      <c r="L28" t="s">
        <v>239</v>
      </c>
      <c r="M28" s="48" t="s">
        <v>240</v>
      </c>
      <c r="N28">
        <v>17047205260000</v>
      </c>
      <c r="O28" s="23">
        <v>41198</v>
      </c>
      <c r="P28" s="23">
        <v>28710</v>
      </c>
      <c r="Q28" s="23">
        <v>28811</v>
      </c>
      <c r="R28" s="23">
        <v>33708</v>
      </c>
      <c r="S28">
        <v>52</v>
      </c>
      <c r="T28" t="s">
        <v>33</v>
      </c>
      <c r="U28" t="s">
        <v>34</v>
      </c>
      <c r="V28" t="s">
        <v>231</v>
      </c>
      <c r="W28">
        <v>24</v>
      </c>
      <c r="X28" t="s">
        <v>232</v>
      </c>
      <c r="Y28">
        <v>2</v>
      </c>
      <c r="Z28" t="s">
        <v>233</v>
      </c>
      <c r="AA28">
        <v>8.65</v>
      </c>
      <c r="AB28">
        <v>30.313084901522899</v>
      </c>
      <c r="AC28">
        <v>-91.306380861000505</v>
      </c>
      <c r="AD28">
        <v>0</v>
      </c>
      <c r="AE28" t="s">
        <v>234</v>
      </c>
      <c r="AF28">
        <v>0</v>
      </c>
      <c r="AG28" t="s">
        <v>231</v>
      </c>
      <c r="AH28" t="s">
        <v>231</v>
      </c>
    </row>
    <row r="29" spans="1:34" x14ac:dyDescent="0.3">
      <c r="A29" t="s">
        <v>62</v>
      </c>
      <c r="B29" t="s">
        <v>31</v>
      </c>
      <c r="C29">
        <v>576</v>
      </c>
      <c r="D29" t="s">
        <v>35</v>
      </c>
      <c r="E29">
        <v>160466</v>
      </c>
      <c r="F29" t="s">
        <v>39</v>
      </c>
      <c r="G29">
        <v>25</v>
      </c>
      <c r="H29" t="s">
        <v>231</v>
      </c>
      <c r="I29">
        <v>9</v>
      </c>
      <c r="J29" t="s">
        <v>236</v>
      </c>
      <c r="K29" t="s">
        <v>228</v>
      </c>
      <c r="L29" t="s">
        <v>239</v>
      </c>
      <c r="M29" t="s">
        <v>240</v>
      </c>
      <c r="N29">
        <v>17047205270000</v>
      </c>
      <c r="O29" s="23">
        <v>41198</v>
      </c>
      <c r="P29" s="23">
        <v>28710</v>
      </c>
      <c r="Q29" s="23">
        <v>28864</v>
      </c>
      <c r="R29" s="23">
        <v>39751</v>
      </c>
      <c r="S29">
        <v>52</v>
      </c>
      <c r="T29" t="s">
        <v>33</v>
      </c>
      <c r="U29" t="s">
        <v>34</v>
      </c>
      <c r="V29" t="s">
        <v>241</v>
      </c>
      <c r="W29">
        <v>24</v>
      </c>
      <c r="X29" t="s">
        <v>232</v>
      </c>
      <c r="Y29">
        <v>2</v>
      </c>
      <c r="Z29" t="s">
        <v>233</v>
      </c>
      <c r="AA29">
        <v>8.57</v>
      </c>
      <c r="AB29">
        <v>30.3118311780817</v>
      </c>
      <c r="AC29">
        <v>-91.306986502793194</v>
      </c>
      <c r="AD29">
        <v>0</v>
      </c>
      <c r="AE29" t="s">
        <v>234</v>
      </c>
      <c r="AF29" t="s">
        <v>231</v>
      </c>
      <c r="AG29">
        <v>650</v>
      </c>
      <c r="AH29" t="s">
        <v>242</v>
      </c>
    </row>
    <row r="30" spans="1:34" x14ac:dyDescent="0.3">
      <c r="A30" t="s">
        <v>62</v>
      </c>
      <c r="B30" t="s">
        <v>31</v>
      </c>
      <c r="C30">
        <v>576</v>
      </c>
      <c r="D30" t="s">
        <v>35</v>
      </c>
      <c r="E30">
        <v>165353</v>
      </c>
      <c r="F30" t="s">
        <v>301</v>
      </c>
      <c r="G30">
        <v>1</v>
      </c>
      <c r="H30" t="s">
        <v>231</v>
      </c>
      <c r="I30">
        <v>9</v>
      </c>
      <c r="J30" t="s">
        <v>236</v>
      </c>
      <c r="K30" t="s">
        <v>228</v>
      </c>
      <c r="L30" t="s">
        <v>298</v>
      </c>
      <c r="M30" t="s">
        <v>299</v>
      </c>
      <c r="N30">
        <v>17121201080000</v>
      </c>
      <c r="O30" s="23">
        <v>41198</v>
      </c>
      <c r="P30" s="23">
        <v>29119</v>
      </c>
      <c r="Q30" s="23">
        <v>29194</v>
      </c>
      <c r="R30" s="23">
        <v>30882</v>
      </c>
      <c r="S30">
        <v>28</v>
      </c>
      <c r="T30" t="s">
        <v>266</v>
      </c>
      <c r="U30" t="s">
        <v>34</v>
      </c>
      <c r="V30" t="s">
        <v>241</v>
      </c>
      <c r="W30">
        <v>61</v>
      </c>
      <c r="X30" t="s">
        <v>267</v>
      </c>
      <c r="Y30">
        <v>2</v>
      </c>
      <c r="Z30" t="s">
        <v>233</v>
      </c>
      <c r="AA30">
        <v>0</v>
      </c>
      <c r="AB30">
        <v>30.332485169431401</v>
      </c>
      <c r="AC30">
        <v>-91.300482994661493</v>
      </c>
      <c r="AD30">
        <v>0</v>
      </c>
      <c r="AE30" t="s">
        <v>234</v>
      </c>
      <c r="AF30">
        <v>2490</v>
      </c>
      <c r="AG30" t="s">
        <v>231</v>
      </c>
      <c r="AH30" t="s">
        <v>296</v>
      </c>
    </row>
    <row r="31" spans="1:34" x14ac:dyDescent="0.3">
      <c r="A31" t="s">
        <v>62</v>
      </c>
      <c r="B31" t="s">
        <v>31</v>
      </c>
      <c r="C31">
        <v>576</v>
      </c>
      <c r="D31" t="s">
        <v>35</v>
      </c>
      <c r="E31">
        <v>972000</v>
      </c>
      <c r="F31" t="s">
        <v>32</v>
      </c>
      <c r="G31" t="s">
        <v>154</v>
      </c>
      <c r="H31" t="s">
        <v>231</v>
      </c>
      <c r="I31">
        <v>9</v>
      </c>
      <c r="J31" t="s">
        <v>236</v>
      </c>
      <c r="K31" t="s">
        <v>228</v>
      </c>
      <c r="L31" t="s">
        <v>229</v>
      </c>
      <c r="M31" t="s">
        <v>230</v>
      </c>
      <c r="N31">
        <v>17047880750000</v>
      </c>
      <c r="O31" s="23">
        <v>41198</v>
      </c>
      <c r="P31" s="23">
        <v>32493</v>
      </c>
      <c r="Q31" s="23">
        <v>32526</v>
      </c>
      <c r="R31" s="23">
        <v>32526</v>
      </c>
      <c r="S31">
        <v>52</v>
      </c>
      <c r="T31" t="s">
        <v>33</v>
      </c>
      <c r="U31" t="s">
        <v>34</v>
      </c>
      <c r="V31" t="s">
        <v>231</v>
      </c>
      <c r="W31">
        <v>24</v>
      </c>
      <c r="X31" t="s">
        <v>232</v>
      </c>
      <c r="Y31">
        <v>2</v>
      </c>
      <c r="Z31" t="s">
        <v>233</v>
      </c>
      <c r="AA31">
        <v>9.6300000000000008</v>
      </c>
      <c r="AB31">
        <v>30.3133383540154</v>
      </c>
      <c r="AC31">
        <v>-91.308697455655505</v>
      </c>
      <c r="AD31">
        <v>0</v>
      </c>
      <c r="AE31" t="s">
        <v>234</v>
      </c>
      <c r="AF31">
        <v>565</v>
      </c>
      <c r="AG31" t="s">
        <v>231</v>
      </c>
      <c r="AH31" t="s">
        <v>243</v>
      </c>
    </row>
    <row r="32" spans="1:34" x14ac:dyDescent="0.3">
      <c r="A32" t="s">
        <v>62</v>
      </c>
      <c r="B32" t="s">
        <v>31</v>
      </c>
      <c r="C32">
        <v>576</v>
      </c>
      <c r="D32" t="s">
        <v>35</v>
      </c>
      <c r="E32">
        <v>972126</v>
      </c>
      <c r="F32" t="s">
        <v>40</v>
      </c>
      <c r="G32">
        <v>26</v>
      </c>
      <c r="H32" t="s">
        <v>231</v>
      </c>
      <c r="I32">
        <v>9</v>
      </c>
      <c r="J32" t="s">
        <v>236</v>
      </c>
      <c r="K32" t="s">
        <v>244</v>
      </c>
      <c r="L32" t="s">
        <v>245</v>
      </c>
      <c r="M32" t="s">
        <v>246</v>
      </c>
      <c r="N32">
        <v>17047880780000</v>
      </c>
      <c r="O32" s="23">
        <v>41198</v>
      </c>
      <c r="P32" s="23">
        <v>32883</v>
      </c>
      <c r="Q32" s="23">
        <v>32933</v>
      </c>
      <c r="R32" s="23">
        <v>33000</v>
      </c>
      <c r="S32">
        <v>52</v>
      </c>
      <c r="T32" t="s">
        <v>33</v>
      </c>
      <c r="U32" t="s">
        <v>34</v>
      </c>
      <c r="V32" t="s">
        <v>231</v>
      </c>
      <c r="W32">
        <v>24</v>
      </c>
      <c r="X32" t="s">
        <v>232</v>
      </c>
      <c r="Y32">
        <v>2</v>
      </c>
      <c r="Z32" t="s">
        <v>233</v>
      </c>
      <c r="AA32">
        <v>7.48</v>
      </c>
      <c r="AB32">
        <v>30.319865544797899</v>
      </c>
      <c r="AC32">
        <v>-91.306119136239801</v>
      </c>
      <c r="AD32">
        <v>0</v>
      </c>
      <c r="AE32" t="s">
        <v>234</v>
      </c>
      <c r="AF32">
        <v>0</v>
      </c>
      <c r="AG32">
        <v>500</v>
      </c>
      <c r="AH32" t="s">
        <v>719</v>
      </c>
    </row>
    <row r="33" spans="1:34" x14ac:dyDescent="0.3">
      <c r="A33" t="s">
        <v>62</v>
      </c>
      <c r="B33" t="s">
        <v>31</v>
      </c>
      <c r="C33">
        <v>576</v>
      </c>
      <c r="D33" t="s">
        <v>35</v>
      </c>
      <c r="E33">
        <v>972230</v>
      </c>
      <c r="F33" t="s">
        <v>32</v>
      </c>
      <c r="G33" t="s">
        <v>153</v>
      </c>
      <c r="H33" t="s">
        <v>231</v>
      </c>
      <c r="I33">
        <v>9</v>
      </c>
      <c r="J33" t="s">
        <v>236</v>
      </c>
      <c r="K33" t="s">
        <v>228</v>
      </c>
      <c r="L33" t="s">
        <v>229</v>
      </c>
      <c r="M33" t="s">
        <v>230</v>
      </c>
      <c r="N33">
        <v>17047880770000</v>
      </c>
      <c r="O33" s="23">
        <v>41198</v>
      </c>
      <c r="P33" s="23">
        <v>33087</v>
      </c>
      <c r="Q33" s="23">
        <v>33111</v>
      </c>
      <c r="R33" s="23">
        <v>33111</v>
      </c>
      <c r="S33">
        <v>52</v>
      </c>
      <c r="T33" t="s">
        <v>33</v>
      </c>
      <c r="U33" t="s">
        <v>34</v>
      </c>
      <c r="V33" t="s">
        <v>231</v>
      </c>
      <c r="W33">
        <v>24</v>
      </c>
      <c r="X33" t="s">
        <v>232</v>
      </c>
      <c r="Y33">
        <v>2</v>
      </c>
      <c r="Z33" t="s">
        <v>233</v>
      </c>
      <c r="AA33">
        <v>11.41</v>
      </c>
      <c r="AB33">
        <v>30.318549129277599</v>
      </c>
      <c r="AC33">
        <v>-91.309402926951904</v>
      </c>
      <c r="AD33">
        <v>0</v>
      </c>
      <c r="AE33" t="s">
        <v>234</v>
      </c>
      <c r="AF33">
        <v>0</v>
      </c>
      <c r="AG33" t="s">
        <v>231</v>
      </c>
      <c r="AH33" t="s">
        <v>231</v>
      </c>
    </row>
    <row r="34" spans="1:34" x14ac:dyDescent="0.3">
      <c r="A34" t="s">
        <v>62</v>
      </c>
      <c r="B34" t="s">
        <v>31</v>
      </c>
      <c r="C34">
        <v>576</v>
      </c>
      <c r="D34" t="s">
        <v>35</v>
      </c>
      <c r="E34">
        <v>972750</v>
      </c>
      <c r="F34" t="s">
        <v>41</v>
      </c>
      <c r="G34">
        <v>27</v>
      </c>
      <c r="H34" t="s">
        <v>231</v>
      </c>
      <c r="I34">
        <v>9</v>
      </c>
      <c r="J34" t="s">
        <v>236</v>
      </c>
      <c r="K34" t="s">
        <v>244</v>
      </c>
      <c r="L34" t="s">
        <v>245</v>
      </c>
      <c r="M34" t="s">
        <v>246</v>
      </c>
      <c r="N34">
        <v>17047880850000</v>
      </c>
      <c r="O34" s="23">
        <v>41198</v>
      </c>
      <c r="P34" s="23">
        <v>35865</v>
      </c>
      <c r="Q34" s="23">
        <v>35855</v>
      </c>
      <c r="R34" s="23">
        <v>35905</v>
      </c>
      <c r="S34">
        <v>52</v>
      </c>
      <c r="T34" t="s">
        <v>33</v>
      </c>
      <c r="U34" t="s">
        <v>34</v>
      </c>
      <c r="V34" t="s">
        <v>231</v>
      </c>
      <c r="W34">
        <v>24</v>
      </c>
      <c r="X34" t="s">
        <v>232</v>
      </c>
      <c r="Y34">
        <v>2</v>
      </c>
      <c r="Z34" t="s">
        <v>233</v>
      </c>
      <c r="AA34">
        <v>7.91</v>
      </c>
      <c r="AB34">
        <v>30.317299665145899</v>
      </c>
      <c r="AC34">
        <v>-91.304202413991106</v>
      </c>
      <c r="AD34">
        <v>0</v>
      </c>
      <c r="AE34" t="s">
        <v>234</v>
      </c>
      <c r="AF34">
        <v>600</v>
      </c>
      <c r="AG34" t="s">
        <v>231</v>
      </c>
      <c r="AH34" t="s">
        <v>231</v>
      </c>
    </row>
    <row r="35" spans="1:34" x14ac:dyDescent="0.3">
      <c r="A35" t="s">
        <v>62</v>
      </c>
      <c r="B35" t="s">
        <v>31</v>
      </c>
      <c r="C35">
        <v>576</v>
      </c>
      <c r="D35" t="s">
        <v>35</v>
      </c>
      <c r="E35">
        <v>972751</v>
      </c>
      <c r="F35" t="s">
        <v>41</v>
      </c>
      <c r="G35">
        <v>28</v>
      </c>
      <c r="H35" t="s">
        <v>231</v>
      </c>
      <c r="I35">
        <v>9</v>
      </c>
      <c r="J35" t="s">
        <v>236</v>
      </c>
      <c r="K35" t="s">
        <v>244</v>
      </c>
      <c r="L35" t="s">
        <v>245</v>
      </c>
      <c r="M35" t="s">
        <v>246</v>
      </c>
      <c r="N35">
        <v>17047880860000</v>
      </c>
      <c r="O35" s="23">
        <v>41198</v>
      </c>
      <c r="P35" s="23">
        <v>35865</v>
      </c>
      <c r="Q35" s="23">
        <v>35910</v>
      </c>
      <c r="R35" s="23">
        <v>35943</v>
      </c>
      <c r="S35">
        <v>52</v>
      </c>
      <c r="T35" t="s">
        <v>33</v>
      </c>
      <c r="U35" t="s">
        <v>34</v>
      </c>
      <c r="V35" t="s">
        <v>231</v>
      </c>
      <c r="W35">
        <v>24</v>
      </c>
      <c r="X35" t="s">
        <v>232</v>
      </c>
      <c r="Y35">
        <v>2</v>
      </c>
      <c r="Z35" t="s">
        <v>233</v>
      </c>
      <c r="AA35">
        <v>7.72</v>
      </c>
      <c r="AB35">
        <v>30.317137455751499</v>
      </c>
      <c r="AC35">
        <v>-91.3042943708504</v>
      </c>
      <c r="AD35">
        <v>0</v>
      </c>
      <c r="AE35" t="s">
        <v>234</v>
      </c>
      <c r="AF35">
        <v>0</v>
      </c>
      <c r="AG35" t="s">
        <v>231</v>
      </c>
      <c r="AH35" t="s">
        <v>231</v>
      </c>
    </row>
    <row r="36" spans="1:34" x14ac:dyDescent="0.3">
      <c r="A36" t="s">
        <v>62</v>
      </c>
      <c r="B36" t="s">
        <v>31</v>
      </c>
      <c r="C36">
        <v>576</v>
      </c>
      <c r="D36" t="s">
        <v>35</v>
      </c>
      <c r="E36">
        <v>973844</v>
      </c>
      <c r="F36" t="s">
        <v>42</v>
      </c>
      <c r="G36">
        <v>30</v>
      </c>
      <c r="H36" t="s">
        <v>231</v>
      </c>
      <c r="I36">
        <v>9</v>
      </c>
      <c r="J36" t="s">
        <v>236</v>
      </c>
      <c r="K36" t="s">
        <v>244</v>
      </c>
      <c r="L36" t="s">
        <v>245</v>
      </c>
      <c r="M36" t="s">
        <v>246</v>
      </c>
      <c r="N36">
        <v>17047880990000</v>
      </c>
      <c r="O36" s="23">
        <v>41782</v>
      </c>
      <c r="P36" s="23">
        <v>40331</v>
      </c>
      <c r="Q36" s="23">
        <v>41605</v>
      </c>
      <c r="R36" s="23">
        <v>41782</v>
      </c>
      <c r="S36">
        <v>52</v>
      </c>
      <c r="T36" t="s">
        <v>33</v>
      </c>
      <c r="U36" t="s">
        <v>34</v>
      </c>
      <c r="V36" t="s">
        <v>241</v>
      </c>
      <c r="W36">
        <v>24</v>
      </c>
      <c r="X36" t="s">
        <v>232</v>
      </c>
      <c r="Y36">
        <v>2</v>
      </c>
      <c r="Z36" t="s">
        <v>233</v>
      </c>
      <c r="AA36">
        <v>4</v>
      </c>
      <c r="AB36">
        <v>30.313356797564602</v>
      </c>
      <c r="AC36">
        <v>-91.304932476423005</v>
      </c>
      <c r="AD36">
        <v>0</v>
      </c>
      <c r="AE36" t="s">
        <v>234</v>
      </c>
      <c r="AF36">
        <v>656</v>
      </c>
      <c r="AG36" t="s">
        <v>231</v>
      </c>
      <c r="AH36" t="s">
        <v>247</v>
      </c>
    </row>
    <row r="37" spans="1:34" x14ac:dyDescent="0.3">
      <c r="A37" t="s">
        <v>62</v>
      </c>
      <c r="B37" t="s">
        <v>31</v>
      </c>
      <c r="C37">
        <v>576</v>
      </c>
      <c r="D37" t="s">
        <v>35</v>
      </c>
      <c r="E37">
        <v>975170</v>
      </c>
      <c r="F37" t="s">
        <v>42</v>
      </c>
      <c r="G37">
        <v>29</v>
      </c>
      <c r="H37" t="s">
        <v>231</v>
      </c>
      <c r="I37">
        <v>9</v>
      </c>
      <c r="J37" t="s">
        <v>236</v>
      </c>
      <c r="K37" t="s">
        <v>244</v>
      </c>
      <c r="L37" t="s">
        <v>245</v>
      </c>
      <c r="M37" t="s">
        <v>246</v>
      </c>
      <c r="N37">
        <v>17047881070000</v>
      </c>
      <c r="O37" s="23">
        <v>43509</v>
      </c>
      <c r="P37" s="23">
        <v>42944</v>
      </c>
      <c r="Q37" s="23">
        <v>43059</v>
      </c>
      <c r="R37" s="23">
        <v>43509</v>
      </c>
      <c r="S37">
        <v>52</v>
      </c>
      <c r="T37" t="s">
        <v>33</v>
      </c>
      <c r="U37" t="s">
        <v>34</v>
      </c>
      <c r="V37" t="s">
        <v>241</v>
      </c>
      <c r="W37">
        <v>24</v>
      </c>
      <c r="X37" t="s">
        <v>232</v>
      </c>
      <c r="Y37">
        <v>2</v>
      </c>
      <c r="Z37" t="s">
        <v>233</v>
      </c>
      <c r="AA37">
        <v>0</v>
      </c>
      <c r="AB37">
        <v>30.314574649378301</v>
      </c>
      <c r="AC37">
        <v>-91.303832413532703</v>
      </c>
      <c r="AD37">
        <v>0</v>
      </c>
      <c r="AE37" t="s">
        <v>234</v>
      </c>
      <c r="AF37">
        <v>612</v>
      </c>
      <c r="AG37">
        <v>612</v>
      </c>
      <c r="AH37" t="s">
        <v>248</v>
      </c>
    </row>
    <row r="38" spans="1:34" x14ac:dyDescent="0.3">
      <c r="A38" t="s">
        <v>62</v>
      </c>
      <c r="B38" t="s">
        <v>31</v>
      </c>
      <c r="C38">
        <v>576</v>
      </c>
      <c r="D38" t="s">
        <v>35</v>
      </c>
      <c r="E38">
        <v>975171</v>
      </c>
      <c r="F38" t="s">
        <v>42</v>
      </c>
      <c r="G38">
        <v>31</v>
      </c>
      <c r="H38" t="s">
        <v>231</v>
      </c>
      <c r="I38">
        <v>9</v>
      </c>
      <c r="J38" t="s">
        <v>236</v>
      </c>
      <c r="K38" t="s">
        <v>244</v>
      </c>
      <c r="L38" t="s">
        <v>245</v>
      </c>
      <c r="M38" t="s">
        <v>246</v>
      </c>
      <c r="N38">
        <v>17047881080000</v>
      </c>
      <c r="O38" s="23">
        <v>43509</v>
      </c>
      <c r="P38" s="23">
        <v>42944</v>
      </c>
      <c r="Q38" s="23">
        <v>43175</v>
      </c>
      <c r="R38" s="23">
        <v>43509</v>
      </c>
      <c r="S38">
        <v>52</v>
      </c>
      <c r="T38" t="s">
        <v>33</v>
      </c>
      <c r="U38" t="s">
        <v>34</v>
      </c>
      <c r="V38" t="s">
        <v>249</v>
      </c>
      <c r="W38">
        <v>24</v>
      </c>
      <c r="X38" t="s">
        <v>232</v>
      </c>
      <c r="Y38">
        <v>2</v>
      </c>
      <c r="Z38" t="s">
        <v>233</v>
      </c>
      <c r="AA38">
        <v>0</v>
      </c>
      <c r="AB38">
        <v>30.312375362425499</v>
      </c>
      <c r="AC38">
        <v>-91.3058232845341</v>
      </c>
      <c r="AD38">
        <v>0</v>
      </c>
      <c r="AE38" t="s">
        <v>234</v>
      </c>
      <c r="AF38" t="s">
        <v>231</v>
      </c>
      <c r="AG38">
        <v>650</v>
      </c>
      <c r="AH38" t="s">
        <v>250</v>
      </c>
    </row>
    <row r="39" spans="1:34" x14ac:dyDescent="0.3">
      <c r="A39" t="s">
        <v>62</v>
      </c>
      <c r="B39" t="s">
        <v>31</v>
      </c>
      <c r="C39">
        <v>576</v>
      </c>
      <c r="D39" t="s">
        <v>35</v>
      </c>
      <c r="E39">
        <v>975714</v>
      </c>
      <c r="F39" t="s">
        <v>42</v>
      </c>
      <c r="G39">
        <v>32</v>
      </c>
      <c r="H39" t="s">
        <v>231</v>
      </c>
      <c r="I39">
        <v>9</v>
      </c>
      <c r="J39" t="s">
        <v>236</v>
      </c>
      <c r="K39" t="s">
        <v>244</v>
      </c>
      <c r="L39" t="s">
        <v>245</v>
      </c>
      <c r="M39" t="s">
        <v>246</v>
      </c>
      <c r="N39">
        <v>17047881160000</v>
      </c>
      <c r="O39" s="23">
        <v>44316</v>
      </c>
      <c r="P39" s="23">
        <v>44041</v>
      </c>
      <c r="Q39" s="23">
        <v>44154</v>
      </c>
      <c r="R39" s="23">
        <v>44316</v>
      </c>
      <c r="S39">
        <v>52</v>
      </c>
      <c r="T39" t="s">
        <v>33</v>
      </c>
      <c r="U39" t="s">
        <v>34</v>
      </c>
      <c r="V39" t="s">
        <v>241</v>
      </c>
      <c r="W39">
        <v>24</v>
      </c>
      <c r="X39" t="s">
        <v>232</v>
      </c>
      <c r="Y39">
        <v>2</v>
      </c>
      <c r="Z39" t="s">
        <v>233</v>
      </c>
      <c r="AA39">
        <v>7.3</v>
      </c>
      <c r="AB39">
        <v>30.320737463353201</v>
      </c>
      <c r="AC39">
        <v>-91.307389828895793</v>
      </c>
      <c r="AD39">
        <v>0</v>
      </c>
      <c r="AE39" t="s">
        <v>234</v>
      </c>
      <c r="AF39">
        <v>585</v>
      </c>
      <c r="AG39">
        <v>600</v>
      </c>
      <c r="AH39" t="s">
        <v>720</v>
      </c>
    </row>
    <row r="40" spans="1:34" x14ac:dyDescent="0.3">
      <c r="A40" t="s">
        <v>62</v>
      </c>
      <c r="B40" t="s">
        <v>31</v>
      </c>
      <c r="C40">
        <v>576</v>
      </c>
      <c r="D40" t="s">
        <v>35</v>
      </c>
      <c r="E40">
        <v>975715</v>
      </c>
      <c r="F40" t="s">
        <v>42</v>
      </c>
      <c r="G40">
        <v>33</v>
      </c>
      <c r="H40" t="s">
        <v>231</v>
      </c>
      <c r="I40">
        <v>9</v>
      </c>
      <c r="J40" t="s">
        <v>236</v>
      </c>
      <c r="K40" t="s">
        <v>244</v>
      </c>
      <c r="L40" t="s">
        <v>245</v>
      </c>
      <c r="M40" t="s">
        <v>246</v>
      </c>
      <c r="N40">
        <v>17047881170000</v>
      </c>
      <c r="O40" s="23">
        <v>44442</v>
      </c>
      <c r="P40" s="23">
        <v>44041</v>
      </c>
      <c r="Q40" s="23">
        <v>44262</v>
      </c>
      <c r="R40" s="23">
        <v>44442</v>
      </c>
      <c r="S40">
        <v>52</v>
      </c>
      <c r="T40" t="s">
        <v>33</v>
      </c>
      <c r="U40" t="s">
        <v>34</v>
      </c>
      <c r="V40" t="s">
        <v>241</v>
      </c>
      <c r="W40">
        <v>24</v>
      </c>
      <c r="X40" t="s">
        <v>232</v>
      </c>
      <c r="Y40">
        <v>2</v>
      </c>
      <c r="Z40" t="s">
        <v>233</v>
      </c>
      <c r="AA40">
        <v>7.4</v>
      </c>
      <c r="AB40">
        <v>30.318922358708001</v>
      </c>
      <c r="AC40">
        <v>-91.305900709156802</v>
      </c>
      <c r="AD40">
        <v>0</v>
      </c>
      <c r="AE40" t="s">
        <v>234</v>
      </c>
      <c r="AF40">
        <v>585</v>
      </c>
      <c r="AG40">
        <v>600</v>
      </c>
      <c r="AH40" t="s">
        <v>721</v>
      </c>
    </row>
    <row r="41" spans="1:34" x14ac:dyDescent="0.3">
      <c r="A41" t="s">
        <v>62</v>
      </c>
      <c r="B41" t="s">
        <v>31</v>
      </c>
      <c r="C41">
        <v>576</v>
      </c>
      <c r="D41" t="s">
        <v>35</v>
      </c>
      <c r="E41">
        <v>975851</v>
      </c>
      <c r="F41" t="s">
        <v>42</v>
      </c>
      <c r="G41">
        <v>34</v>
      </c>
      <c r="H41" t="s">
        <v>231</v>
      </c>
      <c r="I41">
        <v>2</v>
      </c>
      <c r="J41" t="s">
        <v>723</v>
      </c>
      <c r="K41" t="s">
        <v>244</v>
      </c>
      <c r="L41" t="s">
        <v>245</v>
      </c>
      <c r="M41" t="s">
        <v>246</v>
      </c>
      <c r="N41">
        <v>17047881180000</v>
      </c>
      <c r="O41" s="23">
        <v>44392</v>
      </c>
      <c r="P41" s="23">
        <v>44392</v>
      </c>
      <c r="Q41" t="s">
        <v>231</v>
      </c>
      <c r="R41" s="23">
        <v>44392</v>
      </c>
      <c r="S41">
        <v>52</v>
      </c>
      <c r="T41" t="s">
        <v>33</v>
      </c>
      <c r="U41" t="s">
        <v>34</v>
      </c>
      <c r="V41" t="s">
        <v>241</v>
      </c>
      <c r="W41">
        <v>24</v>
      </c>
      <c r="X41" t="s">
        <v>232</v>
      </c>
      <c r="Y41">
        <v>2</v>
      </c>
      <c r="Z41" t="s">
        <v>233</v>
      </c>
      <c r="AA41">
        <v>4.28</v>
      </c>
      <c r="AB41">
        <v>30.320140317636302</v>
      </c>
      <c r="AC41">
        <v>-91.305244310826893</v>
      </c>
      <c r="AD41">
        <v>0</v>
      </c>
      <c r="AE41" t="s">
        <v>234</v>
      </c>
      <c r="AF41" t="s">
        <v>231</v>
      </c>
      <c r="AG41">
        <v>570</v>
      </c>
      <c r="AH41" t="s">
        <v>722</v>
      </c>
    </row>
    <row r="42" spans="1:34" x14ac:dyDescent="0.3">
      <c r="A42" t="s">
        <v>146</v>
      </c>
      <c r="B42" t="s">
        <v>147</v>
      </c>
      <c r="C42">
        <v>576</v>
      </c>
      <c r="D42" t="s">
        <v>35</v>
      </c>
      <c r="E42">
        <v>48687</v>
      </c>
      <c r="F42" t="s">
        <v>148</v>
      </c>
      <c r="G42">
        <v>3</v>
      </c>
      <c r="H42" t="s">
        <v>231</v>
      </c>
      <c r="I42">
        <v>26</v>
      </c>
      <c r="J42" t="s">
        <v>497</v>
      </c>
      <c r="K42" t="s">
        <v>228</v>
      </c>
      <c r="L42">
        <v>5</v>
      </c>
      <c r="M42" t="s">
        <v>282</v>
      </c>
      <c r="N42">
        <v>17047001490000</v>
      </c>
      <c r="O42" s="23">
        <v>44306</v>
      </c>
      <c r="P42" s="23">
        <v>19487</v>
      </c>
      <c r="Q42" s="23">
        <v>19550</v>
      </c>
      <c r="R42" s="23">
        <v>44306</v>
      </c>
      <c r="S42">
        <v>53</v>
      </c>
      <c r="T42" t="s">
        <v>33</v>
      </c>
      <c r="U42" t="s">
        <v>34</v>
      </c>
      <c r="V42" t="s">
        <v>231</v>
      </c>
      <c r="W42">
        <v>24</v>
      </c>
      <c r="X42" t="s">
        <v>232</v>
      </c>
      <c r="Y42">
        <v>2</v>
      </c>
      <c r="Z42" t="s">
        <v>233</v>
      </c>
      <c r="AA42">
        <v>0</v>
      </c>
      <c r="AB42">
        <v>30.318498377191801</v>
      </c>
      <c r="AC42">
        <v>-91.318815858634906</v>
      </c>
      <c r="AD42">
        <v>0</v>
      </c>
      <c r="AE42" t="s">
        <v>234</v>
      </c>
      <c r="AF42">
        <v>0</v>
      </c>
      <c r="AG42" t="s">
        <v>231</v>
      </c>
      <c r="AH42" t="s">
        <v>302</v>
      </c>
    </row>
    <row r="43" spans="1:34" x14ac:dyDescent="0.3">
      <c r="A43" t="s">
        <v>146</v>
      </c>
      <c r="B43" t="s">
        <v>147</v>
      </c>
      <c r="C43">
        <v>576</v>
      </c>
      <c r="D43" t="s">
        <v>35</v>
      </c>
      <c r="E43">
        <v>50980</v>
      </c>
      <c r="F43" t="s">
        <v>303</v>
      </c>
      <c r="G43">
        <v>1</v>
      </c>
      <c r="H43" t="s">
        <v>304</v>
      </c>
      <c r="I43">
        <v>23</v>
      </c>
      <c r="J43" t="s">
        <v>292</v>
      </c>
      <c r="K43" t="s">
        <v>231</v>
      </c>
      <c r="L43" t="s">
        <v>231</v>
      </c>
      <c r="M43" t="s">
        <v>231</v>
      </c>
      <c r="N43">
        <v>17047002220000</v>
      </c>
      <c r="O43" s="23">
        <v>44306</v>
      </c>
      <c r="P43" s="23">
        <v>19732</v>
      </c>
      <c r="Q43" s="23">
        <v>19736</v>
      </c>
      <c r="R43" s="23">
        <v>44306</v>
      </c>
      <c r="S43">
        <v>53</v>
      </c>
      <c r="T43" t="s">
        <v>33</v>
      </c>
      <c r="U43" t="s">
        <v>34</v>
      </c>
      <c r="V43" t="s">
        <v>231</v>
      </c>
      <c r="W43">
        <v>24</v>
      </c>
      <c r="X43" t="s">
        <v>232</v>
      </c>
      <c r="Y43">
        <v>2</v>
      </c>
      <c r="Z43" t="s">
        <v>233</v>
      </c>
      <c r="AA43">
        <v>0</v>
      </c>
      <c r="AB43">
        <v>30.3125975206876</v>
      </c>
      <c r="AC43">
        <v>-91.318417411538704</v>
      </c>
      <c r="AD43">
        <v>10</v>
      </c>
      <c r="AE43" t="s">
        <v>263</v>
      </c>
      <c r="AF43">
        <v>0</v>
      </c>
      <c r="AG43" t="s">
        <v>231</v>
      </c>
      <c r="AH43" t="s">
        <v>306</v>
      </c>
    </row>
    <row r="44" spans="1:34" x14ac:dyDescent="0.3">
      <c r="A44" t="s">
        <v>146</v>
      </c>
      <c r="B44" t="s">
        <v>147</v>
      </c>
      <c r="C44">
        <v>576</v>
      </c>
      <c r="D44" t="s">
        <v>35</v>
      </c>
      <c r="E44">
        <v>51675</v>
      </c>
      <c r="F44" t="s">
        <v>307</v>
      </c>
      <c r="G44">
        <v>4</v>
      </c>
      <c r="H44" t="s">
        <v>231</v>
      </c>
      <c r="I44">
        <v>23</v>
      </c>
      <c r="J44" t="s">
        <v>292</v>
      </c>
      <c r="K44" t="s">
        <v>231</v>
      </c>
      <c r="L44" t="s">
        <v>231</v>
      </c>
      <c r="M44" t="s">
        <v>231</v>
      </c>
      <c r="N44">
        <v>17047002210000</v>
      </c>
      <c r="O44" s="23">
        <v>44306</v>
      </c>
      <c r="P44" s="23">
        <v>19807</v>
      </c>
      <c r="Q44" s="23">
        <v>19819</v>
      </c>
      <c r="R44" s="23">
        <v>44306</v>
      </c>
      <c r="S44">
        <v>53</v>
      </c>
      <c r="T44" t="s">
        <v>33</v>
      </c>
      <c r="U44" t="s">
        <v>34</v>
      </c>
      <c r="V44" t="s">
        <v>231</v>
      </c>
      <c r="W44">
        <v>24</v>
      </c>
      <c r="X44" t="s">
        <v>232</v>
      </c>
      <c r="Y44">
        <v>2</v>
      </c>
      <c r="Z44" t="s">
        <v>233</v>
      </c>
      <c r="AA44">
        <v>0</v>
      </c>
      <c r="AB44">
        <v>30.313898067834099</v>
      </c>
      <c r="AC44">
        <v>-91.318017897996</v>
      </c>
      <c r="AD44">
        <v>10</v>
      </c>
      <c r="AE44" t="s">
        <v>263</v>
      </c>
      <c r="AF44">
        <v>0</v>
      </c>
      <c r="AG44" t="s">
        <v>231</v>
      </c>
      <c r="AH44" t="s">
        <v>308</v>
      </c>
    </row>
    <row r="45" spans="1:34" x14ac:dyDescent="0.3">
      <c r="A45" t="s">
        <v>309</v>
      </c>
      <c r="B45" t="s">
        <v>310</v>
      </c>
      <c r="C45">
        <v>576</v>
      </c>
      <c r="D45" t="s">
        <v>35</v>
      </c>
      <c r="E45">
        <v>55233</v>
      </c>
      <c r="F45" t="s">
        <v>307</v>
      </c>
      <c r="G45">
        <v>6</v>
      </c>
      <c r="H45" t="s">
        <v>231</v>
      </c>
      <c r="I45">
        <v>30</v>
      </c>
      <c r="J45" t="s">
        <v>262</v>
      </c>
      <c r="K45" t="s">
        <v>231</v>
      </c>
      <c r="L45" t="s">
        <v>231</v>
      </c>
      <c r="M45" t="s">
        <v>231</v>
      </c>
      <c r="N45">
        <v>17047002160000</v>
      </c>
      <c r="O45" s="23">
        <v>28095</v>
      </c>
      <c r="P45" s="23">
        <v>20106</v>
      </c>
      <c r="Q45" s="23">
        <v>20100</v>
      </c>
      <c r="R45" s="23">
        <v>22344</v>
      </c>
      <c r="S45">
        <v>53</v>
      </c>
      <c r="T45" t="s">
        <v>33</v>
      </c>
      <c r="U45" t="s">
        <v>34</v>
      </c>
      <c r="V45" t="s">
        <v>231</v>
      </c>
      <c r="W45">
        <v>24</v>
      </c>
      <c r="X45" t="s">
        <v>232</v>
      </c>
      <c r="Y45">
        <v>2</v>
      </c>
      <c r="Z45" t="s">
        <v>233</v>
      </c>
      <c r="AA45">
        <v>0</v>
      </c>
      <c r="AB45">
        <v>30.314797361347999</v>
      </c>
      <c r="AC45">
        <v>-91.319215722629806</v>
      </c>
      <c r="AD45">
        <v>10</v>
      </c>
      <c r="AE45" t="s">
        <v>263</v>
      </c>
      <c r="AF45">
        <v>0</v>
      </c>
      <c r="AG45" t="s">
        <v>231</v>
      </c>
      <c r="AH45" t="s">
        <v>311</v>
      </c>
    </row>
    <row r="46" spans="1:34" x14ac:dyDescent="0.3">
      <c r="A46" t="s">
        <v>309</v>
      </c>
      <c r="B46" t="s">
        <v>310</v>
      </c>
      <c r="C46">
        <v>576</v>
      </c>
      <c r="D46" t="s">
        <v>35</v>
      </c>
      <c r="E46">
        <v>71459</v>
      </c>
      <c r="F46" t="s">
        <v>312</v>
      </c>
      <c r="G46" t="s">
        <v>313</v>
      </c>
      <c r="H46" t="s">
        <v>231</v>
      </c>
      <c r="I46">
        <v>30</v>
      </c>
      <c r="J46" t="s">
        <v>262</v>
      </c>
      <c r="K46" t="s">
        <v>231</v>
      </c>
      <c r="L46" t="s">
        <v>231</v>
      </c>
      <c r="M46" t="s">
        <v>231</v>
      </c>
      <c r="N46">
        <v>17047002230000</v>
      </c>
      <c r="O46" s="23">
        <v>28095</v>
      </c>
      <c r="P46" s="23">
        <v>21397</v>
      </c>
      <c r="Q46" s="23">
        <v>21418</v>
      </c>
      <c r="R46" s="23">
        <v>21592</v>
      </c>
      <c r="S46">
        <v>53</v>
      </c>
      <c r="T46" t="s">
        <v>33</v>
      </c>
      <c r="U46" t="s">
        <v>34</v>
      </c>
      <c r="V46" t="s">
        <v>231</v>
      </c>
      <c r="W46">
        <v>24</v>
      </c>
      <c r="X46" t="s">
        <v>232</v>
      </c>
      <c r="Y46">
        <v>2</v>
      </c>
      <c r="Z46" t="s">
        <v>233</v>
      </c>
      <c r="AA46">
        <v>0</v>
      </c>
      <c r="AB46">
        <v>30.3145994202631</v>
      </c>
      <c r="AC46">
        <v>-91.3195168258016</v>
      </c>
      <c r="AD46">
        <v>10</v>
      </c>
      <c r="AE46" t="s">
        <v>263</v>
      </c>
      <c r="AF46">
        <v>0</v>
      </c>
      <c r="AG46" t="s">
        <v>231</v>
      </c>
      <c r="AH46" t="s">
        <v>314</v>
      </c>
    </row>
    <row r="47" spans="1:34" x14ac:dyDescent="0.3">
      <c r="A47" t="s">
        <v>315</v>
      </c>
      <c r="B47">
        <v>726</v>
      </c>
      <c r="C47">
        <v>576</v>
      </c>
      <c r="D47" t="s">
        <v>35</v>
      </c>
      <c r="E47">
        <v>70947</v>
      </c>
      <c r="F47" t="s">
        <v>316</v>
      </c>
      <c r="G47" t="s">
        <v>279</v>
      </c>
      <c r="H47" t="s">
        <v>231</v>
      </c>
      <c r="I47">
        <v>30</v>
      </c>
      <c r="J47" t="s">
        <v>262</v>
      </c>
      <c r="K47" t="s">
        <v>231</v>
      </c>
      <c r="L47" t="s">
        <v>231</v>
      </c>
      <c r="M47" t="s">
        <v>231</v>
      </c>
      <c r="N47">
        <v>17121000560000</v>
      </c>
      <c r="O47" s="23">
        <v>24320</v>
      </c>
      <c r="P47" s="23">
        <v>21359</v>
      </c>
      <c r="Q47" s="23">
        <v>21266</v>
      </c>
      <c r="R47" s="23">
        <v>27221</v>
      </c>
      <c r="S47">
        <v>28</v>
      </c>
      <c r="T47" t="s">
        <v>266</v>
      </c>
      <c r="U47" t="s">
        <v>34</v>
      </c>
      <c r="V47" t="s">
        <v>241</v>
      </c>
      <c r="W47">
        <v>61</v>
      </c>
      <c r="X47" t="s">
        <v>267</v>
      </c>
      <c r="Y47">
        <v>2</v>
      </c>
      <c r="Z47" t="s">
        <v>233</v>
      </c>
      <c r="AA47">
        <v>0</v>
      </c>
      <c r="AB47">
        <v>30.324799458690801</v>
      </c>
      <c r="AC47">
        <v>-91.299018034524593</v>
      </c>
      <c r="AD47">
        <v>10</v>
      </c>
      <c r="AE47" t="s">
        <v>263</v>
      </c>
      <c r="AF47">
        <v>0</v>
      </c>
      <c r="AG47" t="s">
        <v>231</v>
      </c>
      <c r="AH47" t="s">
        <v>231</v>
      </c>
    </row>
    <row r="48" spans="1:34" x14ac:dyDescent="0.3">
      <c r="A48" t="s">
        <v>315</v>
      </c>
      <c r="B48">
        <v>726</v>
      </c>
      <c r="C48">
        <v>576</v>
      </c>
      <c r="D48" t="s">
        <v>35</v>
      </c>
      <c r="E48">
        <v>143865</v>
      </c>
      <c r="F48" t="s">
        <v>275</v>
      </c>
      <c r="G48">
        <v>4</v>
      </c>
      <c r="H48" t="s">
        <v>231</v>
      </c>
      <c r="I48">
        <v>30</v>
      </c>
      <c r="J48" t="s">
        <v>262</v>
      </c>
      <c r="K48" t="s">
        <v>231</v>
      </c>
      <c r="L48" t="s">
        <v>231</v>
      </c>
      <c r="M48" t="s">
        <v>231</v>
      </c>
      <c r="N48">
        <v>17047203180000</v>
      </c>
      <c r="O48" s="23">
        <v>24320</v>
      </c>
      <c r="P48" s="23">
        <v>26960</v>
      </c>
      <c r="Q48" s="23">
        <v>26986</v>
      </c>
      <c r="R48" s="23">
        <v>27500</v>
      </c>
      <c r="S48">
        <v>29</v>
      </c>
      <c r="T48" t="s">
        <v>266</v>
      </c>
      <c r="U48" t="s">
        <v>34</v>
      </c>
      <c r="V48" t="s">
        <v>231</v>
      </c>
      <c r="W48">
        <v>24</v>
      </c>
      <c r="X48" t="s">
        <v>232</v>
      </c>
      <c r="Y48">
        <v>2</v>
      </c>
      <c r="Z48" t="s">
        <v>233</v>
      </c>
      <c r="AA48">
        <v>0</v>
      </c>
      <c r="AB48">
        <v>30.322756644843398</v>
      </c>
      <c r="AC48">
        <v>-91.312213232598197</v>
      </c>
      <c r="AD48">
        <v>10</v>
      </c>
      <c r="AE48" t="s">
        <v>263</v>
      </c>
      <c r="AF48">
        <v>0</v>
      </c>
      <c r="AG48" t="s">
        <v>231</v>
      </c>
      <c r="AH48" t="s">
        <v>231</v>
      </c>
    </row>
    <row r="49" spans="1:34" x14ac:dyDescent="0.3">
      <c r="A49" t="s">
        <v>315</v>
      </c>
      <c r="B49">
        <v>726</v>
      </c>
      <c r="C49">
        <v>576</v>
      </c>
      <c r="D49" t="s">
        <v>35</v>
      </c>
      <c r="E49">
        <v>143898</v>
      </c>
      <c r="F49" t="s">
        <v>265</v>
      </c>
      <c r="G49">
        <v>9</v>
      </c>
      <c r="H49" t="s">
        <v>231</v>
      </c>
      <c r="I49">
        <v>3</v>
      </c>
      <c r="J49" t="s">
        <v>165</v>
      </c>
      <c r="K49" t="s">
        <v>231</v>
      </c>
      <c r="L49" t="s">
        <v>231</v>
      </c>
      <c r="M49" t="s">
        <v>231</v>
      </c>
      <c r="N49">
        <v>17121200490000</v>
      </c>
      <c r="O49" s="23">
        <v>28095</v>
      </c>
      <c r="P49" s="23">
        <v>26962</v>
      </c>
      <c r="Q49" t="s">
        <v>231</v>
      </c>
      <c r="R49" s="23">
        <v>28095</v>
      </c>
      <c r="S49">
        <v>28</v>
      </c>
      <c r="T49" t="s">
        <v>266</v>
      </c>
      <c r="U49" t="s">
        <v>34</v>
      </c>
      <c r="V49" t="s">
        <v>241</v>
      </c>
      <c r="W49">
        <v>61</v>
      </c>
      <c r="X49" t="s">
        <v>267</v>
      </c>
      <c r="Y49">
        <v>2</v>
      </c>
      <c r="Z49" t="s">
        <v>233</v>
      </c>
      <c r="AA49">
        <v>0</v>
      </c>
      <c r="AB49">
        <v>30.322997266038101</v>
      </c>
      <c r="AC49">
        <v>-91.305417826016793</v>
      </c>
      <c r="AD49">
        <v>0</v>
      </c>
      <c r="AE49" t="s">
        <v>234</v>
      </c>
      <c r="AF49">
        <v>0</v>
      </c>
      <c r="AG49" t="s">
        <v>231</v>
      </c>
      <c r="AH49" t="s">
        <v>231</v>
      </c>
    </row>
    <row r="50" spans="1:34" x14ac:dyDescent="0.3">
      <c r="A50" t="s">
        <v>315</v>
      </c>
      <c r="B50">
        <v>726</v>
      </c>
      <c r="C50">
        <v>576</v>
      </c>
      <c r="D50" t="s">
        <v>35</v>
      </c>
      <c r="E50">
        <v>144191</v>
      </c>
      <c r="F50" t="s">
        <v>317</v>
      </c>
      <c r="G50">
        <v>1</v>
      </c>
      <c r="H50" t="s">
        <v>231</v>
      </c>
      <c r="I50">
        <v>30</v>
      </c>
      <c r="J50" t="s">
        <v>262</v>
      </c>
      <c r="K50" t="s">
        <v>231</v>
      </c>
      <c r="L50" t="s">
        <v>231</v>
      </c>
      <c r="M50" t="s">
        <v>231</v>
      </c>
      <c r="N50">
        <v>17047203190000</v>
      </c>
      <c r="O50" s="23">
        <v>27181</v>
      </c>
      <c r="P50" s="23">
        <v>26996</v>
      </c>
      <c r="Q50" s="23">
        <v>27024</v>
      </c>
      <c r="R50" s="23">
        <v>27767</v>
      </c>
      <c r="S50">
        <v>29</v>
      </c>
      <c r="T50" t="s">
        <v>266</v>
      </c>
      <c r="U50" t="s">
        <v>34</v>
      </c>
      <c r="V50" t="s">
        <v>231</v>
      </c>
      <c r="W50">
        <v>24</v>
      </c>
      <c r="X50" t="s">
        <v>232</v>
      </c>
      <c r="Y50">
        <v>2</v>
      </c>
      <c r="Z50" t="s">
        <v>233</v>
      </c>
      <c r="AA50">
        <v>0</v>
      </c>
      <c r="AB50">
        <v>30.3233981157607</v>
      </c>
      <c r="AC50">
        <v>-91.317417395750098</v>
      </c>
      <c r="AD50">
        <v>10</v>
      </c>
      <c r="AE50" t="s">
        <v>263</v>
      </c>
      <c r="AF50">
        <v>0</v>
      </c>
      <c r="AG50" t="s">
        <v>231</v>
      </c>
      <c r="AH50" t="s">
        <v>318</v>
      </c>
    </row>
    <row r="51" spans="1:34" x14ac:dyDescent="0.3">
      <c r="A51" t="s">
        <v>315</v>
      </c>
      <c r="B51">
        <v>726</v>
      </c>
      <c r="C51">
        <v>576</v>
      </c>
      <c r="D51" t="s">
        <v>35</v>
      </c>
      <c r="E51">
        <v>144328</v>
      </c>
      <c r="F51" t="s">
        <v>265</v>
      </c>
      <c r="G51">
        <v>11</v>
      </c>
      <c r="H51" t="s">
        <v>231</v>
      </c>
      <c r="I51">
        <v>29</v>
      </c>
      <c r="J51" t="s">
        <v>271</v>
      </c>
      <c r="K51" t="s">
        <v>231</v>
      </c>
      <c r="L51" t="s">
        <v>231</v>
      </c>
      <c r="M51" t="s">
        <v>231</v>
      </c>
      <c r="N51">
        <v>17121200520000</v>
      </c>
      <c r="O51" s="23">
        <v>28095</v>
      </c>
      <c r="P51" s="23">
        <v>27009</v>
      </c>
      <c r="Q51" s="23">
        <v>27076</v>
      </c>
      <c r="R51" s="23">
        <v>27502</v>
      </c>
      <c r="S51">
        <v>28</v>
      </c>
      <c r="T51" t="s">
        <v>266</v>
      </c>
      <c r="U51" t="s">
        <v>34</v>
      </c>
      <c r="V51" t="s">
        <v>241</v>
      </c>
      <c r="W51">
        <v>61</v>
      </c>
      <c r="X51" t="s">
        <v>267</v>
      </c>
      <c r="Y51">
        <v>2</v>
      </c>
      <c r="Z51" t="s">
        <v>233</v>
      </c>
      <c r="AA51">
        <v>0</v>
      </c>
      <c r="AB51">
        <v>30.325397383113401</v>
      </c>
      <c r="AC51">
        <v>-91.303917955241204</v>
      </c>
      <c r="AD51">
        <v>0</v>
      </c>
      <c r="AE51" t="s">
        <v>234</v>
      </c>
      <c r="AF51">
        <v>0</v>
      </c>
      <c r="AG51" t="s">
        <v>231</v>
      </c>
      <c r="AH51" t="s">
        <v>231</v>
      </c>
    </row>
    <row r="52" spans="1:34" x14ac:dyDescent="0.3">
      <c r="A52" t="s">
        <v>315</v>
      </c>
      <c r="B52">
        <v>726</v>
      </c>
      <c r="C52">
        <v>576</v>
      </c>
      <c r="D52" t="s">
        <v>35</v>
      </c>
      <c r="E52">
        <v>144416</v>
      </c>
      <c r="F52" t="s">
        <v>265</v>
      </c>
      <c r="G52">
        <v>12</v>
      </c>
      <c r="H52" t="s">
        <v>231</v>
      </c>
      <c r="I52">
        <v>3</v>
      </c>
      <c r="J52" t="s">
        <v>165</v>
      </c>
      <c r="K52" t="s">
        <v>231</v>
      </c>
      <c r="L52" t="s">
        <v>231</v>
      </c>
      <c r="M52" t="s">
        <v>231</v>
      </c>
      <c r="N52">
        <v>17121200530000</v>
      </c>
      <c r="O52" s="23">
        <v>28095</v>
      </c>
      <c r="P52" s="23">
        <v>27018</v>
      </c>
      <c r="Q52" t="s">
        <v>231</v>
      </c>
      <c r="R52" s="23">
        <v>28095</v>
      </c>
      <c r="S52">
        <v>28</v>
      </c>
      <c r="T52" t="s">
        <v>266</v>
      </c>
      <c r="U52" t="s">
        <v>34</v>
      </c>
      <c r="V52" t="s">
        <v>241</v>
      </c>
      <c r="W52">
        <v>61</v>
      </c>
      <c r="X52" t="s">
        <v>267</v>
      </c>
      <c r="Y52">
        <v>2</v>
      </c>
      <c r="Z52" t="s">
        <v>233</v>
      </c>
      <c r="AA52">
        <v>0</v>
      </c>
      <c r="AB52">
        <v>30.328598733783</v>
      </c>
      <c r="AC52">
        <v>-91.307216618143599</v>
      </c>
      <c r="AD52">
        <v>0</v>
      </c>
      <c r="AE52" t="s">
        <v>234</v>
      </c>
      <c r="AF52">
        <v>0</v>
      </c>
      <c r="AG52" t="s">
        <v>231</v>
      </c>
      <c r="AH52" t="s">
        <v>231</v>
      </c>
    </row>
    <row r="53" spans="1:34" x14ac:dyDescent="0.3">
      <c r="A53" t="s">
        <v>315</v>
      </c>
      <c r="B53">
        <v>726</v>
      </c>
      <c r="C53">
        <v>576</v>
      </c>
      <c r="D53" t="s">
        <v>35</v>
      </c>
      <c r="E53">
        <v>144508</v>
      </c>
      <c r="F53" t="s">
        <v>319</v>
      </c>
      <c r="G53">
        <v>2</v>
      </c>
      <c r="H53" t="s">
        <v>231</v>
      </c>
      <c r="I53">
        <v>3</v>
      </c>
      <c r="J53" t="s">
        <v>165</v>
      </c>
      <c r="K53" t="s">
        <v>231</v>
      </c>
      <c r="L53" t="s">
        <v>231</v>
      </c>
      <c r="M53" t="s">
        <v>231</v>
      </c>
      <c r="N53">
        <v>17047203270000</v>
      </c>
      <c r="O53" s="23">
        <v>28095</v>
      </c>
      <c r="P53" s="23">
        <v>27031</v>
      </c>
      <c r="Q53" t="s">
        <v>231</v>
      </c>
      <c r="R53" s="23">
        <v>28095</v>
      </c>
      <c r="S53">
        <v>53</v>
      </c>
      <c r="T53" t="s">
        <v>266</v>
      </c>
      <c r="U53" t="s">
        <v>34</v>
      </c>
      <c r="V53" t="s">
        <v>231</v>
      </c>
      <c r="W53">
        <v>24</v>
      </c>
      <c r="X53" t="s">
        <v>232</v>
      </c>
      <c r="Y53">
        <v>2</v>
      </c>
      <c r="Z53" t="s">
        <v>233</v>
      </c>
      <c r="AA53">
        <v>0</v>
      </c>
      <c r="AB53">
        <v>30.3190979851402</v>
      </c>
      <c r="AC53">
        <v>-91.320343398405001</v>
      </c>
      <c r="AD53">
        <v>0</v>
      </c>
      <c r="AE53" t="s">
        <v>234</v>
      </c>
      <c r="AF53">
        <v>0</v>
      </c>
      <c r="AG53" t="s">
        <v>231</v>
      </c>
      <c r="AH53" t="s">
        <v>231</v>
      </c>
    </row>
    <row r="54" spans="1:34" x14ac:dyDescent="0.3">
      <c r="A54" t="s">
        <v>315</v>
      </c>
      <c r="B54">
        <v>726</v>
      </c>
      <c r="C54">
        <v>576</v>
      </c>
      <c r="D54" t="s">
        <v>35</v>
      </c>
      <c r="E54">
        <v>145752</v>
      </c>
      <c r="F54" t="s">
        <v>265</v>
      </c>
      <c r="G54">
        <v>9</v>
      </c>
      <c r="H54" t="s">
        <v>231</v>
      </c>
      <c r="I54">
        <v>30</v>
      </c>
      <c r="J54" t="s">
        <v>262</v>
      </c>
      <c r="K54" t="s">
        <v>231</v>
      </c>
      <c r="L54" t="s">
        <v>231</v>
      </c>
      <c r="M54" t="s">
        <v>231</v>
      </c>
      <c r="N54">
        <v>17121200490000</v>
      </c>
      <c r="O54" s="23">
        <v>34335</v>
      </c>
      <c r="P54" s="23">
        <v>27198</v>
      </c>
      <c r="Q54" s="23">
        <v>27209</v>
      </c>
      <c r="R54" s="23">
        <v>34344</v>
      </c>
      <c r="S54">
        <v>28</v>
      </c>
      <c r="T54" t="s">
        <v>266</v>
      </c>
      <c r="U54" t="s">
        <v>34</v>
      </c>
      <c r="V54" t="s">
        <v>241</v>
      </c>
      <c r="W54">
        <v>61</v>
      </c>
      <c r="X54" t="s">
        <v>267</v>
      </c>
      <c r="Y54">
        <v>2</v>
      </c>
      <c r="Z54" t="s">
        <v>233</v>
      </c>
      <c r="AA54">
        <v>0</v>
      </c>
      <c r="AB54">
        <v>30.322997266038101</v>
      </c>
      <c r="AC54">
        <v>-91.305417826016793</v>
      </c>
      <c r="AD54">
        <v>0</v>
      </c>
      <c r="AE54" t="s">
        <v>234</v>
      </c>
      <c r="AF54">
        <v>0</v>
      </c>
      <c r="AG54" t="s">
        <v>231</v>
      </c>
      <c r="AH54" t="s">
        <v>231</v>
      </c>
    </row>
    <row r="55" spans="1:34" x14ac:dyDescent="0.3">
      <c r="A55" t="s">
        <v>315</v>
      </c>
      <c r="B55">
        <v>726</v>
      </c>
      <c r="C55">
        <v>576</v>
      </c>
      <c r="D55" t="s">
        <v>35</v>
      </c>
      <c r="E55">
        <v>145753</v>
      </c>
      <c r="F55" t="s">
        <v>265</v>
      </c>
      <c r="G55">
        <v>12</v>
      </c>
      <c r="H55" t="s">
        <v>231</v>
      </c>
      <c r="I55">
        <v>3</v>
      </c>
      <c r="J55" t="s">
        <v>165</v>
      </c>
      <c r="K55" t="s">
        <v>231</v>
      </c>
      <c r="L55" t="s">
        <v>231</v>
      </c>
      <c r="M55" t="s">
        <v>231</v>
      </c>
      <c r="N55">
        <v>17121200530000</v>
      </c>
      <c r="O55" s="23">
        <v>28095</v>
      </c>
      <c r="P55" s="23">
        <v>27198</v>
      </c>
      <c r="Q55" t="s">
        <v>231</v>
      </c>
      <c r="R55" s="23">
        <v>28095</v>
      </c>
      <c r="S55">
        <v>28</v>
      </c>
      <c r="T55" t="s">
        <v>266</v>
      </c>
      <c r="U55" t="s">
        <v>34</v>
      </c>
      <c r="V55" t="s">
        <v>241</v>
      </c>
      <c r="W55">
        <v>61</v>
      </c>
      <c r="X55" t="s">
        <v>267</v>
      </c>
      <c r="Y55">
        <v>2</v>
      </c>
      <c r="Z55" t="s">
        <v>233</v>
      </c>
      <c r="AA55">
        <v>0</v>
      </c>
      <c r="AB55">
        <v>30.328598733783</v>
      </c>
      <c r="AC55">
        <v>-91.307216618143599</v>
      </c>
      <c r="AD55">
        <v>0</v>
      </c>
      <c r="AE55" t="s">
        <v>234</v>
      </c>
      <c r="AF55">
        <v>0</v>
      </c>
      <c r="AG55" t="s">
        <v>231</v>
      </c>
      <c r="AH55" t="s">
        <v>231</v>
      </c>
    </row>
    <row r="56" spans="1:34" x14ac:dyDescent="0.3">
      <c r="A56" t="s">
        <v>315</v>
      </c>
      <c r="B56">
        <v>726</v>
      </c>
      <c r="C56">
        <v>576</v>
      </c>
      <c r="D56" t="s">
        <v>35</v>
      </c>
      <c r="E56">
        <v>147064</v>
      </c>
      <c r="F56" t="s">
        <v>320</v>
      </c>
      <c r="G56">
        <v>12</v>
      </c>
      <c r="H56" t="s">
        <v>231</v>
      </c>
      <c r="I56">
        <v>30</v>
      </c>
      <c r="J56" t="s">
        <v>262</v>
      </c>
      <c r="K56" t="s">
        <v>231</v>
      </c>
      <c r="L56" t="s">
        <v>231</v>
      </c>
      <c r="M56" t="s">
        <v>231</v>
      </c>
      <c r="N56">
        <v>17047203750000</v>
      </c>
      <c r="O56" s="23">
        <v>28642</v>
      </c>
      <c r="P56" s="23">
        <v>27319</v>
      </c>
      <c r="Q56" s="23">
        <v>27468</v>
      </c>
      <c r="R56" s="23">
        <v>28643</v>
      </c>
      <c r="S56">
        <v>61</v>
      </c>
      <c r="T56" t="s">
        <v>33</v>
      </c>
      <c r="U56" t="s">
        <v>34</v>
      </c>
      <c r="V56" t="s">
        <v>231</v>
      </c>
      <c r="W56">
        <v>24</v>
      </c>
      <c r="X56" t="s">
        <v>232</v>
      </c>
      <c r="Y56">
        <v>2</v>
      </c>
      <c r="Z56" t="s">
        <v>233</v>
      </c>
      <c r="AA56">
        <v>0</v>
      </c>
      <c r="AB56">
        <v>30.307998172232999</v>
      </c>
      <c r="AC56">
        <v>-91.307215685391299</v>
      </c>
      <c r="AD56">
        <v>0</v>
      </c>
      <c r="AE56" t="s">
        <v>234</v>
      </c>
      <c r="AF56">
        <v>0</v>
      </c>
      <c r="AG56" t="s">
        <v>231</v>
      </c>
      <c r="AH56" t="s">
        <v>231</v>
      </c>
    </row>
    <row r="57" spans="1:34" x14ac:dyDescent="0.3">
      <c r="A57" t="s">
        <v>315</v>
      </c>
      <c r="B57">
        <v>726</v>
      </c>
      <c r="C57">
        <v>576</v>
      </c>
      <c r="D57" t="s">
        <v>35</v>
      </c>
      <c r="E57">
        <v>147281</v>
      </c>
      <c r="F57" t="s">
        <v>321</v>
      </c>
      <c r="G57">
        <v>1</v>
      </c>
      <c r="H57" t="s">
        <v>231</v>
      </c>
      <c r="I57">
        <v>3</v>
      </c>
      <c r="J57" t="s">
        <v>165</v>
      </c>
      <c r="K57" t="s">
        <v>231</v>
      </c>
      <c r="L57" t="s">
        <v>231</v>
      </c>
      <c r="M57" t="s">
        <v>231</v>
      </c>
      <c r="N57">
        <v>17047203820000</v>
      </c>
      <c r="O57" s="23">
        <v>28095</v>
      </c>
      <c r="P57" s="23">
        <v>27347</v>
      </c>
      <c r="Q57" t="s">
        <v>231</v>
      </c>
      <c r="R57" s="23">
        <v>28095</v>
      </c>
      <c r="S57">
        <v>29</v>
      </c>
      <c r="T57" t="s">
        <v>266</v>
      </c>
      <c r="U57" t="s">
        <v>34</v>
      </c>
      <c r="V57" t="s">
        <v>231</v>
      </c>
      <c r="W57">
        <v>24</v>
      </c>
      <c r="X57" t="s">
        <v>232</v>
      </c>
      <c r="Y57">
        <v>2</v>
      </c>
      <c r="Z57" t="s">
        <v>233</v>
      </c>
      <c r="AA57">
        <v>0</v>
      </c>
      <c r="AB57">
        <v>30.326315940358</v>
      </c>
      <c r="AC57">
        <v>-91.320944670051901</v>
      </c>
      <c r="AD57">
        <v>0</v>
      </c>
      <c r="AE57" t="s">
        <v>234</v>
      </c>
      <c r="AF57">
        <v>0</v>
      </c>
      <c r="AG57" t="s">
        <v>231</v>
      </c>
      <c r="AH57" t="s">
        <v>231</v>
      </c>
    </row>
    <row r="58" spans="1:34" x14ac:dyDescent="0.3">
      <c r="A58" t="s">
        <v>315</v>
      </c>
      <c r="B58">
        <v>726</v>
      </c>
      <c r="C58">
        <v>576</v>
      </c>
      <c r="D58" t="s">
        <v>35</v>
      </c>
      <c r="E58">
        <v>147502</v>
      </c>
      <c r="F58" t="s">
        <v>322</v>
      </c>
      <c r="G58">
        <v>13</v>
      </c>
      <c r="H58" t="s">
        <v>231</v>
      </c>
      <c r="I58">
        <v>3</v>
      </c>
      <c r="J58" t="s">
        <v>165</v>
      </c>
      <c r="K58" t="s">
        <v>231</v>
      </c>
      <c r="L58" t="s">
        <v>231</v>
      </c>
      <c r="M58" t="s">
        <v>231</v>
      </c>
      <c r="N58">
        <v>17047203860000</v>
      </c>
      <c r="O58" s="23">
        <v>28095</v>
      </c>
      <c r="P58" s="23">
        <v>27374</v>
      </c>
      <c r="Q58" t="s">
        <v>231</v>
      </c>
      <c r="R58" s="23">
        <v>28095</v>
      </c>
      <c r="S58">
        <v>61</v>
      </c>
      <c r="T58" t="s">
        <v>33</v>
      </c>
      <c r="U58" t="s">
        <v>34</v>
      </c>
      <c r="V58" t="s">
        <v>231</v>
      </c>
      <c r="W58">
        <v>24</v>
      </c>
      <c r="X58" t="s">
        <v>232</v>
      </c>
      <c r="Y58">
        <v>2</v>
      </c>
      <c r="Z58" t="s">
        <v>233</v>
      </c>
      <c r="AA58">
        <v>0</v>
      </c>
      <c r="AB58">
        <v>30.307558423048</v>
      </c>
      <c r="AC58">
        <v>-91.308182341882301</v>
      </c>
      <c r="AD58">
        <v>0</v>
      </c>
      <c r="AE58" t="s">
        <v>234</v>
      </c>
      <c r="AF58">
        <v>0</v>
      </c>
      <c r="AG58" t="s">
        <v>231</v>
      </c>
      <c r="AH58" t="s">
        <v>231</v>
      </c>
    </row>
    <row r="59" spans="1:34" x14ac:dyDescent="0.3">
      <c r="A59" t="s">
        <v>315</v>
      </c>
      <c r="B59">
        <v>726</v>
      </c>
      <c r="C59">
        <v>576</v>
      </c>
      <c r="D59" t="s">
        <v>35</v>
      </c>
      <c r="E59">
        <v>147692</v>
      </c>
      <c r="F59" t="s">
        <v>265</v>
      </c>
      <c r="G59">
        <v>12</v>
      </c>
      <c r="H59" t="s">
        <v>231</v>
      </c>
      <c r="I59">
        <v>3</v>
      </c>
      <c r="J59" t="s">
        <v>165</v>
      </c>
      <c r="K59" t="s">
        <v>231</v>
      </c>
      <c r="L59" t="s">
        <v>231</v>
      </c>
      <c r="M59" t="s">
        <v>231</v>
      </c>
      <c r="N59">
        <v>17121200530000</v>
      </c>
      <c r="O59" s="23">
        <v>28095</v>
      </c>
      <c r="P59" s="23">
        <v>27394</v>
      </c>
      <c r="Q59" t="s">
        <v>231</v>
      </c>
      <c r="R59" s="23">
        <v>28095</v>
      </c>
      <c r="S59">
        <v>28</v>
      </c>
      <c r="T59" t="s">
        <v>266</v>
      </c>
      <c r="U59" t="s">
        <v>34</v>
      </c>
      <c r="V59" t="s">
        <v>241</v>
      </c>
      <c r="W59">
        <v>61</v>
      </c>
      <c r="X59" t="s">
        <v>267</v>
      </c>
      <c r="Y59">
        <v>2</v>
      </c>
      <c r="Z59" t="s">
        <v>233</v>
      </c>
      <c r="AA59">
        <v>0</v>
      </c>
      <c r="AB59">
        <v>30.328598733783</v>
      </c>
      <c r="AC59">
        <v>-91.307216618143599</v>
      </c>
      <c r="AD59">
        <v>0</v>
      </c>
      <c r="AE59" t="s">
        <v>234</v>
      </c>
      <c r="AF59">
        <v>0</v>
      </c>
      <c r="AG59" t="s">
        <v>231</v>
      </c>
      <c r="AH59" t="s">
        <v>231</v>
      </c>
    </row>
    <row r="60" spans="1:34" x14ac:dyDescent="0.3">
      <c r="A60" t="s">
        <v>315</v>
      </c>
      <c r="B60">
        <v>726</v>
      </c>
      <c r="C60">
        <v>576</v>
      </c>
      <c r="D60" t="s">
        <v>35</v>
      </c>
      <c r="E60">
        <v>148683</v>
      </c>
      <c r="F60" t="s">
        <v>321</v>
      </c>
      <c r="G60">
        <v>1</v>
      </c>
      <c r="H60" t="s">
        <v>231</v>
      </c>
      <c r="I60">
        <v>3</v>
      </c>
      <c r="J60" t="s">
        <v>165</v>
      </c>
      <c r="K60" t="s">
        <v>231</v>
      </c>
      <c r="L60" t="s">
        <v>231</v>
      </c>
      <c r="M60" t="s">
        <v>231</v>
      </c>
      <c r="N60">
        <v>17047203820000</v>
      </c>
      <c r="O60" s="23">
        <v>28095</v>
      </c>
      <c r="P60" s="23">
        <v>27533</v>
      </c>
      <c r="Q60" t="s">
        <v>231</v>
      </c>
      <c r="R60" s="23">
        <v>28095</v>
      </c>
      <c r="S60">
        <v>29</v>
      </c>
      <c r="T60" t="s">
        <v>266</v>
      </c>
      <c r="U60" t="s">
        <v>34</v>
      </c>
      <c r="V60" t="s">
        <v>231</v>
      </c>
      <c r="W60">
        <v>24</v>
      </c>
      <c r="X60" t="s">
        <v>232</v>
      </c>
      <c r="Y60">
        <v>2</v>
      </c>
      <c r="Z60" t="s">
        <v>233</v>
      </c>
      <c r="AA60">
        <v>0</v>
      </c>
      <c r="AB60">
        <v>30.326315940358</v>
      </c>
      <c r="AC60">
        <v>-91.320944670051901</v>
      </c>
      <c r="AD60">
        <v>0</v>
      </c>
      <c r="AE60" t="s">
        <v>234</v>
      </c>
      <c r="AF60">
        <v>0</v>
      </c>
      <c r="AG60" t="s">
        <v>231</v>
      </c>
      <c r="AH60" t="s">
        <v>231</v>
      </c>
    </row>
    <row r="61" spans="1:34" x14ac:dyDescent="0.3">
      <c r="A61" t="s">
        <v>315</v>
      </c>
      <c r="B61">
        <v>726</v>
      </c>
      <c r="C61">
        <v>576</v>
      </c>
      <c r="D61" t="s">
        <v>35</v>
      </c>
      <c r="E61">
        <v>148909</v>
      </c>
      <c r="F61" t="s">
        <v>140</v>
      </c>
      <c r="G61">
        <v>13</v>
      </c>
      <c r="H61" t="s">
        <v>231</v>
      </c>
      <c r="I61">
        <v>3</v>
      </c>
      <c r="J61" t="s">
        <v>165</v>
      </c>
      <c r="K61" t="s">
        <v>231</v>
      </c>
      <c r="L61" t="s">
        <v>231</v>
      </c>
      <c r="M61" t="s">
        <v>231</v>
      </c>
      <c r="N61">
        <v>17047203860000</v>
      </c>
      <c r="O61" s="23">
        <v>28095</v>
      </c>
      <c r="P61" s="23">
        <v>27557</v>
      </c>
      <c r="Q61" t="s">
        <v>231</v>
      </c>
      <c r="R61" s="23">
        <v>28095</v>
      </c>
      <c r="S61">
        <v>61</v>
      </c>
      <c r="T61" t="s">
        <v>33</v>
      </c>
      <c r="U61" t="s">
        <v>34</v>
      </c>
      <c r="V61" t="s">
        <v>231</v>
      </c>
      <c r="W61">
        <v>24</v>
      </c>
      <c r="X61" t="s">
        <v>232</v>
      </c>
      <c r="Y61">
        <v>2</v>
      </c>
      <c r="Z61" t="s">
        <v>233</v>
      </c>
      <c r="AA61">
        <v>0</v>
      </c>
      <c r="AB61">
        <v>30.307558423048</v>
      </c>
      <c r="AC61">
        <v>-91.308182341882301</v>
      </c>
      <c r="AD61">
        <v>0</v>
      </c>
      <c r="AE61" t="s">
        <v>234</v>
      </c>
      <c r="AF61">
        <v>0</v>
      </c>
      <c r="AG61" t="s">
        <v>231</v>
      </c>
      <c r="AH61" t="s">
        <v>231</v>
      </c>
    </row>
    <row r="62" spans="1:34" x14ac:dyDescent="0.3">
      <c r="A62" t="s">
        <v>315</v>
      </c>
      <c r="B62">
        <v>726</v>
      </c>
      <c r="C62">
        <v>576</v>
      </c>
      <c r="D62" t="s">
        <v>35</v>
      </c>
      <c r="E62">
        <v>149292</v>
      </c>
      <c r="F62" t="s">
        <v>265</v>
      </c>
      <c r="G62">
        <v>12</v>
      </c>
      <c r="H62" t="s">
        <v>231</v>
      </c>
      <c r="I62">
        <v>28</v>
      </c>
      <c r="J62" t="s">
        <v>323</v>
      </c>
      <c r="K62" t="s">
        <v>231</v>
      </c>
      <c r="L62" t="s">
        <v>231</v>
      </c>
      <c r="M62" t="s">
        <v>231</v>
      </c>
      <c r="N62">
        <v>17121200530000</v>
      </c>
      <c r="O62" s="23">
        <v>31048</v>
      </c>
      <c r="P62" s="23">
        <v>27599</v>
      </c>
      <c r="Q62" s="23">
        <v>27610</v>
      </c>
      <c r="R62" s="23">
        <v>27641</v>
      </c>
      <c r="S62">
        <v>28</v>
      </c>
      <c r="T62" t="s">
        <v>266</v>
      </c>
      <c r="U62" t="s">
        <v>34</v>
      </c>
      <c r="V62" t="s">
        <v>241</v>
      </c>
      <c r="W62">
        <v>61</v>
      </c>
      <c r="X62" t="s">
        <v>267</v>
      </c>
      <c r="Y62">
        <v>2</v>
      </c>
      <c r="Z62" t="s">
        <v>233</v>
      </c>
      <c r="AA62">
        <v>0</v>
      </c>
      <c r="AB62">
        <v>30.328598733783</v>
      </c>
      <c r="AC62">
        <v>-91.307216618143599</v>
      </c>
      <c r="AD62">
        <v>0</v>
      </c>
      <c r="AE62" t="s">
        <v>234</v>
      </c>
      <c r="AF62">
        <v>0</v>
      </c>
      <c r="AG62" t="s">
        <v>231</v>
      </c>
      <c r="AH62" t="s">
        <v>231</v>
      </c>
    </row>
    <row r="63" spans="1:34" x14ac:dyDescent="0.3">
      <c r="A63" t="s">
        <v>315</v>
      </c>
      <c r="B63">
        <v>726</v>
      </c>
      <c r="C63">
        <v>576</v>
      </c>
      <c r="D63" t="s">
        <v>35</v>
      </c>
      <c r="E63">
        <v>166802</v>
      </c>
      <c r="F63" t="s">
        <v>324</v>
      </c>
      <c r="G63">
        <v>1</v>
      </c>
      <c r="H63" t="s">
        <v>231</v>
      </c>
      <c r="I63">
        <v>29</v>
      </c>
      <c r="J63" t="s">
        <v>271</v>
      </c>
      <c r="K63" t="s">
        <v>231</v>
      </c>
      <c r="L63" t="s">
        <v>231</v>
      </c>
      <c r="M63" t="s">
        <v>231</v>
      </c>
      <c r="N63">
        <v>17047205860000</v>
      </c>
      <c r="O63" s="23">
        <v>29252</v>
      </c>
      <c r="P63" s="23">
        <v>29215</v>
      </c>
      <c r="Q63" s="23">
        <v>29221</v>
      </c>
      <c r="R63" s="23">
        <v>29262</v>
      </c>
      <c r="S63">
        <v>60</v>
      </c>
      <c r="T63" t="s">
        <v>33</v>
      </c>
      <c r="U63" t="s">
        <v>34</v>
      </c>
      <c r="V63" t="s">
        <v>231</v>
      </c>
      <c r="W63">
        <v>24</v>
      </c>
      <c r="X63" t="s">
        <v>232</v>
      </c>
      <c r="Y63">
        <v>2</v>
      </c>
      <c r="Z63" t="s">
        <v>233</v>
      </c>
      <c r="AA63">
        <v>0</v>
      </c>
      <c r="AB63">
        <v>30.299711900261801</v>
      </c>
      <c r="AC63">
        <v>-91.314154229390297</v>
      </c>
      <c r="AD63">
        <v>0</v>
      </c>
      <c r="AE63" t="s">
        <v>234</v>
      </c>
      <c r="AF63">
        <v>0</v>
      </c>
      <c r="AG63" t="s">
        <v>231</v>
      </c>
      <c r="AH63" t="s">
        <v>231</v>
      </c>
    </row>
    <row r="64" spans="1:34" x14ac:dyDescent="0.3">
      <c r="A64" t="s">
        <v>724</v>
      </c>
      <c r="B64" t="s">
        <v>725</v>
      </c>
      <c r="C64">
        <v>576</v>
      </c>
      <c r="D64" t="s">
        <v>35</v>
      </c>
      <c r="E64">
        <v>253150</v>
      </c>
      <c r="F64" t="s">
        <v>726</v>
      </c>
      <c r="G64">
        <v>1</v>
      </c>
      <c r="H64" t="s">
        <v>231</v>
      </c>
      <c r="I64">
        <v>3</v>
      </c>
      <c r="J64" t="s">
        <v>165</v>
      </c>
      <c r="K64" t="s">
        <v>231</v>
      </c>
      <c r="L64" t="s">
        <v>231</v>
      </c>
      <c r="M64" t="s">
        <v>231</v>
      </c>
      <c r="N64">
        <v>17047211440000</v>
      </c>
      <c r="O64" s="23">
        <v>44718</v>
      </c>
      <c r="P64" s="23">
        <v>44547</v>
      </c>
      <c r="Q64" t="s">
        <v>231</v>
      </c>
      <c r="R64" s="23">
        <v>44718</v>
      </c>
      <c r="S64">
        <v>52</v>
      </c>
      <c r="T64" t="s">
        <v>33</v>
      </c>
      <c r="U64" t="s">
        <v>34</v>
      </c>
      <c r="V64" t="s">
        <v>231</v>
      </c>
      <c r="W64">
        <v>24</v>
      </c>
      <c r="X64" t="s">
        <v>232</v>
      </c>
      <c r="Y64">
        <v>2</v>
      </c>
      <c r="Z64" t="s">
        <v>233</v>
      </c>
      <c r="AA64">
        <v>7</v>
      </c>
      <c r="AB64">
        <v>30.317095371216698</v>
      </c>
      <c r="AC64">
        <v>-91.300877889729193</v>
      </c>
      <c r="AD64">
        <v>0</v>
      </c>
      <c r="AE64" t="s">
        <v>234</v>
      </c>
      <c r="AF64" t="s">
        <v>231</v>
      </c>
      <c r="AG64">
        <v>0</v>
      </c>
      <c r="AH64" t="s">
        <v>231</v>
      </c>
    </row>
    <row r="65" spans="1:34" x14ac:dyDescent="0.3">
      <c r="A65" t="s">
        <v>724</v>
      </c>
      <c r="B65" t="s">
        <v>725</v>
      </c>
      <c r="C65">
        <v>576</v>
      </c>
      <c r="D65" t="s">
        <v>35</v>
      </c>
      <c r="E65">
        <v>253151</v>
      </c>
      <c r="F65" t="s">
        <v>726</v>
      </c>
      <c r="G65">
        <v>2</v>
      </c>
      <c r="H65" t="s">
        <v>231</v>
      </c>
      <c r="I65">
        <v>3</v>
      </c>
      <c r="J65" t="s">
        <v>165</v>
      </c>
      <c r="K65" t="s">
        <v>231</v>
      </c>
      <c r="L65" t="s">
        <v>231</v>
      </c>
      <c r="M65" t="s">
        <v>231</v>
      </c>
      <c r="N65">
        <v>17047211450000</v>
      </c>
      <c r="O65" s="23">
        <v>44718</v>
      </c>
      <c r="P65" s="23">
        <v>44547</v>
      </c>
      <c r="Q65" t="s">
        <v>231</v>
      </c>
      <c r="R65" s="23">
        <v>44718</v>
      </c>
      <c r="S65">
        <v>52</v>
      </c>
      <c r="T65" t="s">
        <v>33</v>
      </c>
      <c r="U65" t="s">
        <v>34</v>
      </c>
      <c r="V65" t="s">
        <v>231</v>
      </c>
      <c r="W65">
        <v>24</v>
      </c>
      <c r="X65" t="s">
        <v>232</v>
      </c>
      <c r="Y65">
        <v>2</v>
      </c>
      <c r="Z65" t="s">
        <v>233</v>
      </c>
      <c r="AA65">
        <v>7</v>
      </c>
      <c r="AB65">
        <v>30.316957875993701</v>
      </c>
      <c r="AC65">
        <v>-91.300833564522705</v>
      </c>
      <c r="AD65">
        <v>0</v>
      </c>
      <c r="AE65" t="s">
        <v>234</v>
      </c>
      <c r="AF65" t="s">
        <v>231</v>
      </c>
      <c r="AG65">
        <v>0</v>
      </c>
      <c r="AH65" t="s">
        <v>231</v>
      </c>
    </row>
    <row r="66" spans="1:34" x14ac:dyDescent="0.3">
      <c r="A66" t="s">
        <v>724</v>
      </c>
      <c r="B66" t="s">
        <v>725</v>
      </c>
      <c r="C66">
        <v>576</v>
      </c>
      <c r="D66" t="s">
        <v>35</v>
      </c>
      <c r="E66">
        <v>253202</v>
      </c>
      <c r="F66" t="s">
        <v>727</v>
      </c>
      <c r="G66">
        <v>1</v>
      </c>
      <c r="H66" t="s">
        <v>231</v>
      </c>
      <c r="I66">
        <v>32</v>
      </c>
      <c r="J66" t="s">
        <v>728</v>
      </c>
      <c r="K66" t="s">
        <v>231</v>
      </c>
      <c r="L66" t="s">
        <v>231</v>
      </c>
      <c r="M66" t="s">
        <v>231</v>
      </c>
      <c r="N66">
        <v>17047211460000</v>
      </c>
      <c r="O66" s="23">
        <v>44761</v>
      </c>
      <c r="P66" s="23">
        <v>44580</v>
      </c>
      <c r="Q66" s="23">
        <v>44735</v>
      </c>
      <c r="R66" s="23">
        <v>44761</v>
      </c>
      <c r="S66">
        <v>52</v>
      </c>
      <c r="T66" t="s">
        <v>33</v>
      </c>
      <c r="U66" t="s">
        <v>34</v>
      </c>
      <c r="V66" t="s">
        <v>231</v>
      </c>
      <c r="W66">
        <v>24</v>
      </c>
      <c r="X66" t="s">
        <v>232</v>
      </c>
      <c r="Y66">
        <v>2</v>
      </c>
      <c r="Z66" t="s">
        <v>233</v>
      </c>
      <c r="AA66">
        <v>4</v>
      </c>
      <c r="AB66">
        <v>30.3087110898996</v>
      </c>
      <c r="AC66">
        <v>-91.311043678916803</v>
      </c>
      <c r="AD66">
        <v>0</v>
      </c>
      <c r="AE66" t="s">
        <v>234</v>
      </c>
      <c r="AF66" t="s">
        <v>231</v>
      </c>
      <c r="AG66">
        <v>0</v>
      </c>
      <c r="AH66" t="s">
        <v>231</v>
      </c>
    </row>
    <row r="67" spans="1:34" x14ac:dyDescent="0.3">
      <c r="A67" t="s">
        <v>724</v>
      </c>
      <c r="B67" t="s">
        <v>725</v>
      </c>
      <c r="C67">
        <v>576</v>
      </c>
      <c r="D67" t="s">
        <v>35</v>
      </c>
      <c r="E67">
        <v>253203</v>
      </c>
      <c r="F67" t="s">
        <v>727</v>
      </c>
      <c r="G67">
        <v>2</v>
      </c>
      <c r="H67" t="s">
        <v>231</v>
      </c>
      <c r="I67">
        <v>3</v>
      </c>
      <c r="J67" t="s">
        <v>165</v>
      </c>
      <c r="K67" t="s">
        <v>231</v>
      </c>
      <c r="L67" t="s">
        <v>231</v>
      </c>
      <c r="M67" t="s">
        <v>231</v>
      </c>
      <c r="N67">
        <v>17047211470000</v>
      </c>
      <c r="O67" s="23">
        <v>44754</v>
      </c>
      <c r="P67" s="23">
        <v>44580</v>
      </c>
      <c r="Q67" t="s">
        <v>231</v>
      </c>
      <c r="R67" s="23">
        <v>44754</v>
      </c>
      <c r="S67">
        <v>52</v>
      </c>
      <c r="T67" t="s">
        <v>33</v>
      </c>
      <c r="U67" t="s">
        <v>34</v>
      </c>
      <c r="V67" t="s">
        <v>231</v>
      </c>
      <c r="W67">
        <v>24</v>
      </c>
      <c r="X67" t="s">
        <v>232</v>
      </c>
      <c r="Y67">
        <v>2</v>
      </c>
      <c r="Z67" t="s">
        <v>233</v>
      </c>
      <c r="AA67">
        <v>4</v>
      </c>
      <c r="AB67">
        <v>30.3089360256097</v>
      </c>
      <c r="AC67">
        <v>-91.308242205279697</v>
      </c>
      <c r="AD67">
        <v>0</v>
      </c>
      <c r="AE67" t="s">
        <v>234</v>
      </c>
      <c r="AF67" t="s">
        <v>231</v>
      </c>
      <c r="AG67">
        <v>0</v>
      </c>
      <c r="AH67" t="s">
        <v>231</v>
      </c>
    </row>
    <row r="68" spans="1:34" x14ac:dyDescent="0.3">
      <c r="A68" t="s">
        <v>724</v>
      </c>
      <c r="B68" t="s">
        <v>725</v>
      </c>
      <c r="C68">
        <v>576</v>
      </c>
      <c r="D68" t="s">
        <v>35</v>
      </c>
      <c r="E68">
        <v>253238</v>
      </c>
      <c r="F68" t="s">
        <v>727</v>
      </c>
      <c r="G68">
        <v>3</v>
      </c>
      <c r="H68" t="s">
        <v>231</v>
      </c>
      <c r="I68">
        <v>1</v>
      </c>
      <c r="J68" t="s">
        <v>729</v>
      </c>
      <c r="K68" t="s">
        <v>231</v>
      </c>
      <c r="L68" t="s">
        <v>231</v>
      </c>
      <c r="M68" t="s">
        <v>231</v>
      </c>
      <c r="N68">
        <v>17047211480000</v>
      </c>
      <c r="O68" s="23">
        <v>44594</v>
      </c>
      <c r="P68" s="23">
        <v>44594</v>
      </c>
      <c r="Q68" t="s">
        <v>231</v>
      </c>
      <c r="R68" s="23">
        <v>44594</v>
      </c>
      <c r="S68">
        <v>52</v>
      </c>
      <c r="T68" t="s">
        <v>33</v>
      </c>
      <c r="U68" t="s">
        <v>34</v>
      </c>
      <c r="V68" t="s">
        <v>231</v>
      </c>
      <c r="W68">
        <v>24</v>
      </c>
      <c r="X68" t="s">
        <v>232</v>
      </c>
      <c r="Y68">
        <v>2</v>
      </c>
      <c r="Z68" t="s">
        <v>233</v>
      </c>
      <c r="AA68">
        <v>4</v>
      </c>
      <c r="AB68">
        <v>30.3087110697235</v>
      </c>
      <c r="AC68">
        <v>-91.310932763093405</v>
      </c>
      <c r="AD68">
        <v>0</v>
      </c>
      <c r="AE68" t="s">
        <v>234</v>
      </c>
      <c r="AF68" t="s">
        <v>231</v>
      </c>
      <c r="AG68">
        <v>0</v>
      </c>
      <c r="AH68" t="s">
        <v>231</v>
      </c>
    </row>
    <row r="69" spans="1:34" x14ac:dyDescent="0.3">
      <c r="A69" t="s">
        <v>724</v>
      </c>
      <c r="B69" t="s">
        <v>725</v>
      </c>
      <c r="C69">
        <v>576</v>
      </c>
      <c r="D69" t="s">
        <v>35</v>
      </c>
      <c r="E69">
        <v>253239</v>
      </c>
      <c r="F69" t="s">
        <v>727</v>
      </c>
      <c r="G69">
        <v>4</v>
      </c>
      <c r="H69" t="s">
        <v>231</v>
      </c>
      <c r="I69">
        <v>1</v>
      </c>
      <c r="J69" t="s">
        <v>729</v>
      </c>
      <c r="K69" t="s">
        <v>231</v>
      </c>
      <c r="L69" t="s">
        <v>231</v>
      </c>
      <c r="M69" t="s">
        <v>231</v>
      </c>
      <c r="N69">
        <v>17047211490000</v>
      </c>
      <c r="O69" s="23">
        <v>44594</v>
      </c>
      <c r="P69" s="23">
        <v>44594</v>
      </c>
      <c r="Q69" t="s">
        <v>231</v>
      </c>
      <c r="R69" s="23">
        <v>44594</v>
      </c>
      <c r="S69">
        <v>52</v>
      </c>
      <c r="T69" t="s">
        <v>33</v>
      </c>
      <c r="U69" t="s">
        <v>34</v>
      </c>
      <c r="V69" t="s">
        <v>231</v>
      </c>
      <c r="W69">
        <v>24</v>
      </c>
      <c r="X69" t="s">
        <v>232</v>
      </c>
      <c r="Y69">
        <v>2</v>
      </c>
      <c r="Z69" t="s">
        <v>233</v>
      </c>
      <c r="AA69">
        <v>5</v>
      </c>
      <c r="AB69">
        <v>30.3087466747183</v>
      </c>
      <c r="AC69">
        <v>-91.310172189123307</v>
      </c>
      <c r="AD69">
        <v>0</v>
      </c>
      <c r="AE69" t="s">
        <v>234</v>
      </c>
      <c r="AF69" t="s">
        <v>231</v>
      </c>
      <c r="AG69">
        <v>0</v>
      </c>
      <c r="AH69" t="s">
        <v>231</v>
      </c>
    </row>
    <row r="70" spans="1:34" x14ac:dyDescent="0.3">
      <c r="A70" t="s">
        <v>724</v>
      </c>
      <c r="B70" t="s">
        <v>725</v>
      </c>
      <c r="C70">
        <v>576</v>
      </c>
      <c r="D70" t="s">
        <v>35</v>
      </c>
      <c r="E70">
        <v>253273</v>
      </c>
      <c r="F70" t="s">
        <v>726</v>
      </c>
      <c r="G70">
        <v>3</v>
      </c>
      <c r="H70" t="s">
        <v>231</v>
      </c>
      <c r="I70">
        <v>29</v>
      </c>
      <c r="J70" t="s">
        <v>271</v>
      </c>
      <c r="K70" t="s">
        <v>231</v>
      </c>
      <c r="L70" t="s">
        <v>231</v>
      </c>
      <c r="M70" t="s">
        <v>231</v>
      </c>
      <c r="N70">
        <v>17047211500000</v>
      </c>
      <c r="O70" s="23">
        <v>44622</v>
      </c>
      <c r="P70" s="23">
        <v>44610</v>
      </c>
      <c r="Q70" s="23">
        <v>44620</v>
      </c>
      <c r="R70" s="23">
        <v>44622</v>
      </c>
      <c r="S70">
        <v>52</v>
      </c>
      <c r="T70" t="s">
        <v>33</v>
      </c>
      <c r="U70" t="s">
        <v>34</v>
      </c>
      <c r="V70" t="s">
        <v>231</v>
      </c>
      <c r="W70">
        <v>24</v>
      </c>
      <c r="X70" t="s">
        <v>232</v>
      </c>
      <c r="Y70">
        <v>2</v>
      </c>
      <c r="Z70" t="s">
        <v>233</v>
      </c>
      <c r="AA70">
        <v>6</v>
      </c>
      <c r="AB70">
        <v>30.315343971875201</v>
      </c>
      <c r="AC70">
        <v>-91.301439414409998</v>
      </c>
      <c r="AD70">
        <v>0</v>
      </c>
      <c r="AE70" t="s">
        <v>234</v>
      </c>
      <c r="AF70" t="s">
        <v>231</v>
      </c>
      <c r="AG70">
        <v>0</v>
      </c>
      <c r="AH70" t="s">
        <v>231</v>
      </c>
    </row>
    <row r="71" spans="1:34" x14ac:dyDescent="0.3">
      <c r="A71" t="s">
        <v>724</v>
      </c>
      <c r="B71" t="s">
        <v>725</v>
      </c>
      <c r="C71">
        <v>576</v>
      </c>
      <c r="D71" t="s">
        <v>35</v>
      </c>
      <c r="E71">
        <v>253288</v>
      </c>
      <c r="F71" t="s">
        <v>726</v>
      </c>
      <c r="G71">
        <v>4</v>
      </c>
      <c r="H71" t="s">
        <v>231</v>
      </c>
      <c r="I71">
        <v>10</v>
      </c>
      <c r="J71" t="s">
        <v>305</v>
      </c>
      <c r="K71" t="s">
        <v>231</v>
      </c>
      <c r="L71" t="s">
        <v>231</v>
      </c>
      <c r="M71" t="s">
        <v>231</v>
      </c>
      <c r="N71">
        <v>17047211510000</v>
      </c>
      <c r="O71" s="23">
        <v>44729</v>
      </c>
      <c r="P71" s="23">
        <v>44622</v>
      </c>
      <c r="Q71" s="23">
        <v>44625</v>
      </c>
      <c r="R71" s="23">
        <v>44729</v>
      </c>
      <c r="S71">
        <v>52</v>
      </c>
      <c r="T71" t="s">
        <v>33</v>
      </c>
      <c r="U71" t="s">
        <v>34</v>
      </c>
      <c r="V71" t="s">
        <v>231</v>
      </c>
      <c r="W71">
        <v>24</v>
      </c>
      <c r="X71" t="s">
        <v>232</v>
      </c>
      <c r="Y71">
        <v>2</v>
      </c>
      <c r="Z71" t="s">
        <v>233</v>
      </c>
      <c r="AA71">
        <v>7</v>
      </c>
      <c r="AB71">
        <v>30.315462181299701</v>
      </c>
      <c r="AC71">
        <v>-91.301334791748403</v>
      </c>
      <c r="AD71">
        <v>10</v>
      </c>
      <c r="AE71" t="s">
        <v>263</v>
      </c>
      <c r="AF71" t="s">
        <v>231</v>
      </c>
      <c r="AG71">
        <v>0</v>
      </c>
      <c r="AH71" t="s">
        <v>231</v>
      </c>
    </row>
    <row r="72" spans="1:34" x14ac:dyDescent="0.3">
      <c r="A72" t="s">
        <v>724</v>
      </c>
      <c r="B72" t="s">
        <v>725</v>
      </c>
      <c r="C72">
        <v>576</v>
      </c>
      <c r="D72" t="s">
        <v>35</v>
      </c>
      <c r="E72">
        <v>253345</v>
      </c>
      <c r="F72" t="s">
        <v>726</v>
      </c>
      <c r="G72">
        <v>5</v>
      </c>
      <c r="H72" t="s">
        <v>231</v>
      </c>
      <c r="I72">
        <v>10</v>
      </c>
      <c r="J72" t="s">
        <v>305</v>
      </c>
      <c r="K72" t="s">
        <v>231</v>
      </c>
      <c r="L72" t="s">
        <v>231</v>
      </c>
      <c r="M72" t="s">
        <v>231</v>
      </c>
      <c r="N72">
        <v>17047211520000</v>
      </c>
      <c r="O72" s="23">
        <v>44747</v>
      </c>
      <c r="P72" s="23">
        <v>44642</v>
      </c>
      <c r="Q72" s="23">
        <v>44664</v>
      </c>
      <c r="R72" s="23">
        <v>44747</v>
      </c>
      <c r="S72">
        <v>52</v>
      </c>
      <c r="T72" t="s">
        <v>33</v>
      </c>
      <c r="U72" t="s">
        <v>34</v>
      </c>
      <c r="V72" t="s">
        <v>231</v>
      </c>
      <c r="W72">
        <v>24</v>
      </c>
      <c r="X72" t="s">
        <v>232</v>
      </c>
      <c r="Y72">
        <v>2</v>
      </c>
      <c r="Z72" t="s">
        <v>233</v>
      </c>
      <c r="AA72">
        <v>7</v>
      </c>
      <c r="AB72">
        <v>30.315506129901099</v>
      </c>
      <c r="AC72">
        <v>-91.301154131035901</v>
      </c>
      <c r="AD72">
        <v>10</v>
      </c>
      <c r="AE72" t="s">
        <v>263</v>
      </c>
      <c r="AF72" t="s">
        <v>231</v>
      </c>
      <c r="AG72">
        <v>0</v>
      </c>
      <c r="AH72" t="s">
        <v>231</v>
      </c>
    </row>
    <row r="73" spans="1:34" x14ac:dyDescent="0.3">
      <c r="A73" t="s">
        <v>724</v>
      </c>
      <c r="B73" t="s">
        <v>725</v>
      </c>
      <c r="C73">
        <v>576</v>
      </c>
      <c r="D73" t="s">
        <v>35</v>
      </c>
      <c r="E73">
        <v>253550</v>
      </c>
      <c r="F73" t="s">
        <v>726</v>
      </c>
      <c r="G73">
        <v>1</v>
      </c>
      <c r="H73" t="s">
        <v>231</v>
      </c>
      <c r="I73">
        <v>1</v>
      </c>
      <c r="J73" t="s">
        <v>729</v>
      </c>
      <c r="K73" t="s">
        <v>231</v>
      </c>
      <c r="L73" t="s">
        <v>231</v>
      </c>
      <c r="M73" t="s">
        <v>231</v>
      </c>
      <c r="N73">
        <v>17047211440000</v>
      </c>
      <c r="O73" s="23">
        <v>44736</v>
      </c>
      <c r="P73" s="23">
        <v>44736</v>
      </c>
      <c r="Q73" t="s">
        <v>231</v>
      </c>
      <c r="R73" s="23">
        <v>44736</v>
      </c>
      <c r="S73">
        <v>52</v>
      </c>
      <c r="T73" t="s">
        <v>33</v>
      </c>
      <c r="U73" t="s">
        <v>34</v>
      </c>
      <c r="V73" t="s">
        <v>231</v>
      </c>
      <c r="W73">
        <v>24</v>
      </c>
      <c r="X73" t="s">
        <v>232</v>
      </c>
      <c r="Y73">
        <v>2</v>
      </c>
      <c r="Z73" t="s">
        <v>233</v>
      </c>
      <c r="AA73">
        <v>7</v>
      </c>
      <c r="AB73">
        <v>30.317095371216698</v>
      </c>
      <c r="AC73">
        <v>-91.300877889729193</v>
      </c>
      <c r="AD73">
        <v>0</v>
      </c>
      <c r="AE73" t="s">
        <v>234</v>
      </c>
      <c r="AF73" t="s">
        <v>231</v>
      </c>
      <c r="AG73">
        <v>0</v>
      </c>
      <c r="AH73" t="s">
        <v>231</v>
      </c>
    </row>
    <row r="74" spans="1:34" x14ac:dyDescent="0.3">
      <c r="A74" t="s">
        <v>724</v>
      </c>
      <c r="B74" t="s">
        <v>725</v>
      </c>
      <c r="C74">
        <v>576</v>
      </c>
      <c r="D74" t="s">
        <v>35</v>
      </c>
      <c r="E74">
        <v>253551</v>
      </c>
      <c r="F74" t="s">
        <v>726</v>
      </c>
      <c r="G74">
        <v>2</v>
      </c>
      <c r="H74" t="s">
        <v>231</v>
      </c>
      <c r="I74">
        <v>1</v>
      </c>
      <c r="J74" t="s">
        <v>729</v>
      </c>
      <c r="K74" t="s">
        <v>231</v>
      </c>
      <c r="L74" t="s">
        <v>231</v>
      </c>
      <c r="M74" t="s">
        <v>231</v>
      </c>
      <c r="N74">
        <v>17047211450000</v>
      </c>
      <c r="O74" s="23">
        <v>44736</v>
      </c>
      <c r="P74" s="23">
        <v>44736</v>
      </c>
      <c r="Q74" t="s">
        <v>231</v>
      </c>
      <c r="R74" s="23">
        <v>44736</v>
      </c>
      <c r="S74">
        <v>52</v>
      </c>
      <c r="T74" t="s">
        <v>33</v>
      </c>
      <c r="U74" t="s">
        <v>34</v>
      </c>
      <c r="V74" t="s">
        <v>231</v>
      </c>
      <c r="W74">
        <v>24</v>
      </c>
      <c r="X74" t="s">
        <v>232</v>
      </c>
      <c r="Y74">
        <v>2</v>
      </c>
      <c r="Z74" t="s">
        <v>233</v>
      </c>
      <c r="AA74">
        <v>7</v>
      </c>
      <c r="AB74">
        <v>30.316957875993701</v>
      </c>
      <c r="AC74">
        <v>-91.300833564522705</v>
      </c>
      <c r="AD74">
        <v>0</v>
      </c>
      <c r="AE74" t="s">
        <v>234</v>
      </c>
      <c r="AF74" t="s">
        <v>231</v>
      </c>
      <c r="AG74">
        <v>0</v>
      </c>
      <c r="AH74" t="s">
        <v>231</v>
      </c>
    </row>
    <row r="75" spans="1:34" x14ac:dyDescent="0.3">
      <c r="A75" t="s">
        <v>724</v>
      </c>
      <c r="B75" t="s">
        <v>725</v>
      </c>
      <c r="C75">
        <v>576</v>
      </c>
      <c r="D75" t="s">
        <v>35</v>
      </c>
      <c r="E75">
        <v>253679</v>
      </c>
      <c r="F75" t="s">
        <v>727</v>
      </c>
      <c r="G75">
        <v>5</v>
      </c>
      <c r="H75" t="s">
        <v>231</v>
      </c>
      <c r="I75">
        <v>1</v>
      </c>
      <c r="J75" t="s">
        <v>729</v>
      </c>
      <c r="K75" t="s">
        <v>231</v>
      </c>
      <c r="L75" t="s">
        <v>231</v>
      </c>
      <c r="M75" t="s">
        <v>231</v>
      </c>
      <c r="N75">
        <v>17047211530000</v>
      </c>
      <c r="O75" s="23">
        <v>44791</v>
      </c>
      <c r="P75" s="23">
        <v>44791</v>
      </c>
      <c r="Q75" t="s">
        <v>231</v>
      </c>
      <c r="R75" s="23">
        <v>44791</v>
      </c>
      <c r="S75">
        <v>52</v>
      </c>
      <c r="T75" t="s">
        <v>33</v>
      </c>
      <c r="U75" t="s">
        <v>34</v>
      </c>
      <c r="V75" t="s">
        <v>231</v>
      </c>
      <c r="W75">
        <v>24</v>
      </c>
      <c r="X75" t="s">
        <v>232</v>
      </c>
      <c r="Y75">
        <v>2</v>
      </c>
      <c r="Z75" t="s">
        <v>233</v>
      </c>
      <c r="AA75">
        <v>4</v>
      </c>
      <c r="AB75">
        <v>30.308515855046799</v>
      </c>
      <c r="AC75">
        <v>-91.311002525460594</v>
      </c>
      <c r="AD75">
        <v>0</v>
      </c>
      <c r="AE75" t="s">
        <v>234</v>
      </c>
      <c r="AF75" t="s">
        <v>231</v>
      </c>
      <c r="AG75">
        <v>0</v>
      </c>
      <c r="AH75" t="s">
        <v>231</v>
      </c>
    </row>
    <row r="76" spans="1:34" x14ac:dyDescent="0.3">
      <c r="A76" t="s">
        <v>325</v>
      </c>
      <c r="B76">
        <v>1013</v>
      </c>
      <c r="C76">
        <v>576</v>
      </c>
      <c r="D76" t="s">
        <v>35</v>
      </c>
      <c r="E76">
        <v>128625</v>
      </c>
      <c r="F76" t="s">
        <v>320</v>
      </c>
      <c r="G76">
        <v>1</v>
      </c>
      <c r="H76" t="s">
        <v>231</v>
      </c>
      <c r="I76">
        <v>29</v>
      </c>
      <c r="J76" t="s">
        <v>271</v>
      </c>
      <c r="K76" t="s">
        <v>231</v>
      </c>
      <c r="L76" t="s">
        <v>231</v>
      </c>
      <c r="M76" t="s">
        <v>231</v>
      </c>
      <c r="N76">
        <v>17047201270000</v>
      </c>
      <c r="O76" s="23">
        <v>28095</v>
      </c>
      <c r="P76" s="23">
        <v>25324</v>
      </c>
      <c r="Q76" s="23">
        <v>25360</v>
      </c>
      <c r="R76" s="23">
        <v>25412</v>
      </c>
      <c r="S76">
        <v>61</v>
      </c>
      <c r="T76" t="s">
        <v>33</v>
      </c>
      <c r="U76" t="s">
        <v>34</v>
      </c>
      <c r="V76" t="s">
        <v>231</v>
      </c>
      <c r="W76">
        <v>24</v>
      </c>
      <c r="X76" t="s">
        <v>232</v>
      </c>
      <c r="Y76">
        <v>2</v>
      </c>
      <c r="Z76" t="s">
        <v>233</v>
      </c>
      <c r="AA76">
        <v>0</v>
      </c>
      <c r="AB76">
        <v>30.3024986132835</v>
      </c>
      <c r="AC76">
        <v>-91.306317181411998</v>
      </c>
      <c r="AD76">
        <v>0</v>
      </c>
      <c r="AE76" t="s">
        <v>234</v>
      </c>
      <c r="AF76">
        <v>0</v>
      </c>
      <c r="AG76" t="s">
        <v>231</v>
      </c>
      <c r="AH76" t="s">
        <v>231</v>
      </c>
    </row>
    <row r="77" spans="1:34" x14ac:dyDescent="0.3">
      <c r="A77" t="s">
        <v>326</v>
      </c>
      <c r="B77" t="s">
        <v>327</v>
      </c>
      <c r="C77">
        <v>576</v>
      </c>
      <c r="D77" t="s">
        <v>35</v>
      </c>
      <c r="E77">
        <v>42409</v>
      </c>
      <c r="F77" t="s">
        <v>140</v>
      </c>
      <c r="G77">
        <v>1</v>
      </c>
      <c r="H77" t="s">
        <v>231</v>
      </c>
      <c r="I77">
        <v>30</v>
      </c>
      <c r="J77" t="s">
        <v>262</v>
      </c>
      <c r="K77" t="s">
        <v>231</v>
      </c>
      <c r="L77" t="s">
        <v>231</v>
      </c>
      <c r="M77" t="s">
        <v>231</v>
      </c>
      <c r="N77">
        <v>17047001790000</v>
      </c>
      <c r="O77" s="23">
        <v>43314</v>
      </c>
      <c r="P77" s="23">
        <v>18612</v>
      </c>
      <c r="Q77" s="23">
        <v>18630</v>
      </c>
      <c r="R77" s="23">
        <v>43314</v>
      </c>
      <c r="S77">
        <v>52</v>
      </c>
      <c r="T77" t="s">
        <v>33</v>
      </c>
      <c r="U77" t="s">
        <v>34</v>
      </c>
      <c r="V77" t="s">
        <v>231</v>
      </c>
      <c r="W77">
        <v>24</v>
      </c>
      <c r="X77" t="s">
        <v>232</v>
      </c>
      <c r="Y77">
        <v>2</v>
      </c>
      <c r="Z77" t="s">
        <v>233</v>
      </c>
      <c r="AA77">
        <v>0</v>
      </c>
      <c r="AB77">
        <v>30.321998906848599</v>
      </c>
      <c r="AC77">
        <v>-91.304416561646093</v>
      </c>
      <c r="AD77">
        <v>10</v>
      </c>
      <c r="AE77" t="s">
        <v>263</v>
      </c>
      <c r="AF77">
        <v>0</v>
      </c>
      <c r="AG77" t="s">
        <v>231</v>
      </c>
      <c r="AH77" t="s">
        <v>231</v>
      </c>
    </row>
    <row r="78" spans="1:34" x14ac:dyDescent="0.3">
      <c r="A78" t="s">
        <v>326</v>
      </c>
      <c r="B78" t="s">
        <v>327</v>
      </c>
      <c r="C78">
        <v>576</v>
      </c>
      <c r="D78" t="s">
        <v>35</v>
      </c>
      <c r="E78">
        <v>48762</v>
      </c>
      <c r="F78" t="s">
        <v>140</v>
      </c>
      <c r="G78">
        <v>9</v>
      </c>
      <c r="H78" t="s">
        <v>231</v>
      </c>
      <c r="I78">
        <v>30</v>
      </c>
      <c r="J78" t="s">
        <v>262</v>
      </c>
      <c r="K78" t="s">
        <v>231</v>
      </c>
      <c r="L78" t="s">
        <v>231</v>
      </c>
      <c r="M78" t="s">
        <v>231</v>
      </c>
      <c r="N78">
        <v>17047001580000</v>
      </c>
      <c r="O78" s="23">
        <v>43251</v>
      </c>
      <c r="P78" s="23">
        <v>19497</v>
      </c>
      <c r="Q78" s="23">
        <v>19534</v>
      </c>
      <c r="R78" s="23">
        <v>43251</v>
      </c>
      <c r="S78">
        <v>53</v>
      </c>
      <c r="T78" t="s">
        <v>33</v>
      </c>
      <c r="U78" t="s">
        <v>34</v>
      </c>
      <c r="V78" t="s">
        <v>231</v>
      </c>
      <c r="W78">
        <v>24</v>
      </c>
      <c r="X78" t="s">
        <v>232</v>
      </c>
      <c r="Y78">
        <v>2</v>
      </c>
      <c r="Z78" t="s">
        <v>233</v>
      </c>
      <c r="AA78">
        <v>0</v>
      </c>
      <c r="AB78">
        <v>30.321899378677401</v>
      </c>
      <c r="AC78">
        <v>-91.316216418449201</v>
      </c>
      <c r="AD78">
        <v>10</v>
      </c>
      <c r="AE78" t="s">
        <v>263</v>
      </c>
      <c r="AF78">
        <v>0</v>
      </c>
      <c r="AG78" t="s">
        <v>231</v>
      </c>
      <c r="AH78" t="s">
        <v>328</v>
      </c>
    </row>
    <row r="79" spans="1:34" x14ac:dyDescent="0.3">
      <c r="A79" t="s">
        <v>326</v>
      </c>
      <c r="B79" t="s">
        <v>327</v>
      </c>
      <c r="C79">
        <v>576</v>
      </c>
      <c r="D79" t="s">
        <v>35</v>
      </c>
      <c r="E79">
        <v>49693</v>
      </c>
      <c r="F79" t="s">
        <v>275</v>
      </c>
      <c r="G79">
        <v>2</v>
      </c>
      <c r="H79" t="s">
        <v>231</v>
      </c>
      <c r="I79">
        <v>23</v>
      </c>
      <c r="J79" t="s">
        <v>292</v>
      </c>
      <c r="K79" t="s">
        <v>231</v>
      </c>
      <c r="L79" t="s">
        <v>231</v>
      </c>
      <c r="M79" t="s">
        <v>231</v>
      </c>
      <c r="N79">
        <v>17047001440000</v>
      </c>
      <c r="O79" s="23">
        <v>40318</v>
      </c>
      <c r="P79" s="23">
        <v>19610</v>
      </c>
      <c r="Q79" s="23">
        <v>19647</v>
      </c>
      <c r="R79" s="23">
        <v>40318</v>
      </c>
      <c r="S79">
        <v>29</v>
      </c>
      <c r="T79" t="s">
        <v>266</v>
      </c>
      <c r="U79" t="s">
        <v>34</v>
      </c>
      <c r="V79" t="s">
        <v>231</v>
      </c>
      <c r="W79">
        <v>24</v>
      </c>
      <c r="X79" t="s">
        <v>232</v>
      </c>
      <c r="Y79">
        <v>2</v>
      </c>
      <c r="Z79" t="s">
        <v>233</v>
      </c>
      <c r="AA79">
        <v>0</v>
      </c>
      <c r="AB79">
        <v>30.323199871783601</v>
      </c>
      <c r="AC79">
        <v>-91.315515738484606</v>
      </c>
      <c r="AD79">
        <v>10</v>
      </c>
      <c r="AE79" t="s">
        <v>263</v>
      </c>
      <c r="AF79">
        <v>0</v>
      </c>
      <c r="AG79" t="s">
        <v>231</v>
      </c>
      <c r="AH79" t="s">
        <v>329</v>
      </c>
    </row>
    <row r="80" spans="1:34" x14ac:dyDescent="0.3">
      <c r="A80" t="s">
        <v>326</v>
      </c>
      <c r="B80" t="s">
        <v>327</v>
      </c>
      <c r="C80">
        <v>576</v>
      </c>
      <c r="D80" t="s">
        <v>35</v>
      </c>
      <c r="E80">
        <v>55039</v>
      </c>
      <c r="F80" t="s">
        <v>265</v>
      </c>
      <c r="G80">
        <v>4</v>
      </c>
      <c r="H80" t="s">
        <v>231</v>
      </c>
      <c r="I80">
        <v>23</v>
      </c>
      <c r="J80" t="s">
        <v>292</v>
      </c>
      <c r="K80" t="s">
        <v>231</v>
      </c>
      <c r="L80" t="s">
        <v>231</v>
      </c>
      <c r="M80" t="s">
        <v>231</v>
      </c>
      <c r="N80">
        <v>17121000540000</v>
      </c>
      <c r="O80" s="23">
        <v>40318</v>
      </c>
      <c r="P80" s="23">
        <v>20088</v>
      </c>
      <c r="Q80" s="23">
        <v>20167</v>
      </c>
      <c r="R80" s="23">
        <v>40318</v>
      </c>
      <c r="S80">
        <v>28</v>
      </c>
      <c r="T80" t="s">
        <v>266</v>
      </c>
      <c r="U80" t="s">
        <v>34</v>
      </c>
      <c r="V80" t="s">
        <v>241</v>
      </c>
      <c r="W80">
        <v>61</v>
      </c>
      <c r="X80" t="s">
        <v>267</v>
      </c>
      <c r="Y80">
        <v>2</v>
      </c>
      <c r="Z80" t="s">
        <v>233</v>
      </c>
      <c r="AA80">
        <v>0</v>
      </c>
      <c r="AB80">
        <v>30.324697281135499</v>
      </c>
      <c r="AC80">
        <v>-91.308815084741994</v>
      </c>
      <c r="AD80">
        <v>10</v>
      </c>
      <c r="AE80" t="s">
        <v>263</v>
      </c>
      <c r="AF80">
        <v>0</v>
      </c>
      <c r="AG80" t="s">
        <v>231</v>
      </c>
      <c r="AH80" t="s">
        <v>231</v>
      </c>
    </row>
    <row r="81" spans="1:34" x14ac:dyDescent="0.3">
      <c r="A81" t="s">
        <v>326</v>
      </c>
      <c r="B81" t="s">
        <v>327</v>
      </c>
      <c r="C81">
        <v>576</v>
      </c>
      <c r="D81" t="s">
        <v>35</v>
      </c>
      <c r="E81">
        <v>55309</v>
      </c>
      <c r="F81" t="s">
        <v>140</v>
      </c>
      <c r="G81">
        <v>15</v>
      </c>
      <c r="H81" t="s">
        <v>231</v>
      </c>
      <c r="I81">
        <v>30</v>
      </c>
      <c r="J81" t="s">
        <v>262</v>
      </c>
      <c r="K81" t="s">
        <v>231</v>
      </c>
      <c r="L81" t="s">
        <v>231</v>
      </c>
      <c r="M81" t="s">
        <v>231</v>
      </c>
      <c r="N81">
        <v>17047002010000</v>
      </c>
      <c r="O81" s="23">
        <v>43196</v>
      </c>
      <c r="P81" s="23">
        <v>20114</v>
      </c>
      <c r="Q81" s="23">
        <v>20124</v>
      </c>
      <c r="R81" s="23">
        <v>43196</v>
      </c>
      <c r="S81">
        <v>53</v>
      </c>
      <c r="T81" t="s">
        <v>33</v>
      </c>
      <c r="U81" t="s">
        <v>34</v>
      </c>
      <c r="V81" t="s">
        <v>231</v>
      </c>
      <c r="W81">
        <v>24</v>
      </c>
      <c r="X81" t="s">
        <v>232</v>
      </c>
      <c r="Y81">
        <v>2</v>
      </c>
      <c r="Z81" t="s">
        <v>233</v>
      </c>
      <c r="AA81">
        <v>0</v>
      </c>
      <c r="AB81">
        <v>30.31229759475</v>
      </c>
      <c r="AC81">
        <v>-91.316817042513193</v>
      </c>
      <c r="AD81">
        <v>10</v>
      </c>
      <c r="AE81" t="s">
        <v>263</v>
      </c>
      <c r="AF81">
        <v>0</v>
      </c>
      <c r="AG81" t="s">
        <v>231</v>
      </c>
      <c r="AH81" t="s">
        <v>330</v>
      </c>
    </row>
    <row r="82" spans="1:34" x14ac:dyDescent="0.3">
      <c r="A82" t="s">
        <v>326</v>
      </c>
      <c r="B82" t="s">
        <v>327</v>
      </c>
      <c r="C82">
        <v>576</v>
      </c>
      <c r="D82" t="s">
        <v>35</v>
      </c>
      <c r="E82">
        <v>58877</v>
      </c>
      <c r="F82" t="s">
        <v>265</v>
      </c>
      <c r="G82">
        <v>5</v>
      </c>
      <c r="H82" t="s">
        <v>231</v>
      </c>
      <c r="I82">
        <v>23</v>
      </c>
      <c r="J82" t="s">
        <v>292</v>
      </c>
      <c r="K82" t="s">
        <v>231</v>
      </c>
      <c r="L82" t="s">
        <v>231</v>
      </c>
      <c r="M82" t="s">
        <v>231</v>
      </c>
      <c r="N82">
        <v>17121000530000</v>
      </c>
      <c r="O82" s="23">
        <v>40318</v>
      </c>
      <c r="P82" s="23">
        <v>20389</v>
      </c>
      <c r="Q82" s="23">
        <v>20433</v>
      </c>
      <c r="R82" s="23">
        <v>40318</v>
      </c>
      <c r="S82">
        <v>28</v>
      </c>
      <c r="T82" t="s">
        <v>266</v>
      </c>
      <c r="U82" t="s">
        <v>34</v>
      </c>
      <c r="V82" t="s">
        <v>241</v>
      </c>
      <c r="W82">
        <v>61</v>
      </c>
      <c r="X82" t="s">
        <v>267</v>
      </c>
      <c r="Y82">
        <v>2</v>
      </c>
      <c r="Z82" t="s">
        <v>233</v>
      </c>
      <c r="AA82">
        <v>0</v>
      </c>
      <c r="AB82">
        <v>30.3244997420312</v>
      </c>
      <c r="AC82">
        <v>-91.311116207128194</v>
      </c>
      <c r="AD82">
        <v>10</v>
      </c>
      <c r="AE82" t="s">
        <v>263</v>
      </c>
      <c r="AF82">
        <v>2125</v>
      </c>
      <c r="AG82" t="s">
        <v>231</v>
      </c>
      <c r="AH82" t="s">
        <v>296</v>
      </c>
    </row>
    <row r="83" spans="1:34" x14ac:dyDescent="0.3">
      <c r="A83" t="s">
        <v>326</v>
      </c>
      <c r="B83" t="s">
        <v>327</v>
      </c>
      <c r="C83">
        <v>576</v>
      </c>
      <c r="D83" t="s">
        <v>35</v>
      </c>
      <c r="E83">
        <v>58972</v>
      </c>
      <c r="F83" t="s">
        <v>140</v>
      </c>
      <c r="G83">
        <v>17</v>
      </c>
      <c r="H83" t="s">
        <v>231</v>
      </c>
      <c r="I83">
        <v>30</v>
      </c>
      <c r="J83" t="s">
        <v>262</v>
      </c>
      <c r="K83" t="s">
        <v>231</v>
      </c>
      <c r="L83" t="s">
        <v>231</v>
      </c>
      <c r="M83" t="s">
        <v>231</v>
      </c>
      <c r="N83">
        <v>17047002000000</v>
      </c>
      <c r="O83" s="23">
        <v>43202</v>
      </c>
      <c r="P83" s="23">
        <v>20395</v>
      </c>
      <c r="Q83" s="23">
        <v>20440</v>
      </c>
      <c r="R83" s="23">
        <v>43202</v>
      </c>
      <c r="S83">
        <v>53</v>
      </c>
      <c r="T83" t="s">
        <v>33</v>
      </c>
      <c r="U83" t="s">
        <v>34</v>
      </c>
      <c r="V83" t="s">
        <v>231</v>
      </c>
      <c r="W83">
        <v>24</v>
      </c>
      <c r="X83" t="s">
        <v>232</v>
      </c>
      <c r="Y83">
        <v>2</v>
      </c>
      <c r="Z83" t="s">
        <v>233</v>
      </c>
      <c r="AA83">
        <v>0</v>
      </c>
      <c r="AB83">
        <v>30.3120994616879</v>
      </c>
      <c r="AC83">
        <v>-91.3157173871423</v>
      </c>
      <c r="AD83">
        <v>10</v>
      </c>
      <c r="AE83" t="s">
        <v>263</v>
      </c>
      <c r="AF83">
        <v>0</v>
      </c>
      <c r="AG83" t="s">
        <v>231</v>
      </c>
      <c r="AH83" t="s">
        <v>331</v>
      </c>
    </row>
    <row r="84" spans="1:34" x14ac:dyDescent="0.3">
      <c r="A84" t="s">
        <v>326</v>
      </c>
      <c r="B84" t="s">
        <v>327</v>
      </c>
      <c r="C84">
        <v>576</v>
      </c>
      <c r="D84" t="s">
        <v>35</v>
      </c>
      <c r="E84">
        <v>65308</v>
      </c>
      <c r="F84" t="s">
        <v>140</v>
      </c>
      <c r="G84">
        <v>21</v>
      </c>
      <c r="H84" t="s">
        <v>231</v>
      </c>
      <c r="I84">
        <v>30</v>
      </c>
      <c r="J84" t="s">
        <v>262</v>
      </c>
      <c r="K84" t="s">
        <v>231</v>
      </c>
      <c r="L84" t="s">
        <v>231</v>
      </c>
      <c r="M84" t="s">
        <v>231</v>
      </c>
      <c r="N84">
        <v>17047002240000</v>
      </c>
      <c r="O84" s="23">
        <v>43216</v>
      </c>
      <c r="P84" s="23">
        <v>20892</v>
      </c>
      <c r="Q84" s="23">
        <v>20895</v>
      </c>
      <c r="R84" s="23">
        <v>43216</v>
      </c>
      <c r="S84">
        <v>53</v>
      </c>
      <c r="T84" t="s">
        <v>33</v>
      </c>
      <c r="U84" t="s">
        <v>34</v>
      </c>
      <c r="V84" t="s">
        <v>231</v>
      </c>
      <c r="W84">
        <v>24</v>
      </c>
      <c r="X84" t="s">
        <v>232</v>
      </c>
      <c r="Y84">
        <v>2</v>
      </c>
      <c r="Z84" t="s">
        <v>233</v>
      </c>
      <c r="AA84">
        <v>0</v>
      </c>
      <c r="AB84">
        <v>30.3130973987668</v>
      </c>
      <c r="AC84">
        <v>-91.314417853379595</v>
      </c>
      <c r="AD84">
        <v>10</v>
      </c>
      <c r="AE84" t="s">
        <v>263</v>
      </c>
      <c r="AF84">
        <v>0</v>
      </c>
      <c r="AG84" t="s">
        <v>231</v>
      </c>
      <c r="AH84" t="s">
        <v>332</v>
      </c>
    </row>
    <row r="85" spans="1:34" x14ac:dyDescent="0.3">
      <c r="A85" t="s">
        <v>326</v>
      </c>
      <c r="B85" t="s">
        <v>327</v>
      </c>
      <c r="C85">
        <v>576</v>
      </c>
      <c r="D85" t="s">
        <v>35</v>
      </c>
      <c r="E85">
        <v>68791</v>
      </c>
      <c r="F85" t="s">
        <v>140</v>
      </c>
      <c r="G85">
        <v>25</v>
      </c>
      <c r="H85" t="s">
        <v>231</v>
      </c>
      <c r="I85">
        <v>30</v>
      </c>
      <c r="J85" t="s">
        <v>262</v>
      </c>
      <c r="K85" t="s">
        <v>231</v>
      </c>
      <c r="L85" t="s">
        <v>231</v>
      </c>
      <c r="M85" t="s">
        <v>231</v>
      </c>
      <c r="N85">
        <v>17047002250000</v>
      </c>
      <c r="O85" s="23">
        <v>43210</v>
      </c>
      <c r="P85" s="23">
        <v>21160</v>
      </c>
      <c r="Q85" s="23">
        <v>21168</v>
      </c>
      <c r="R85" s="23">
        <v>43210</v>
      </c>
      <c r="S85">
        <v>53</v>
      </c>
      <c r="T85" t="s">
        <v>33</v>
      </c>
      <c r="U85" t="s">
        <v>34</v>
      </c>
      <c r="V85" t="s">
        <v>231</v>
      </c>
      <c r="W85">
        <v>24</v>
      </c>
      <c r="X85" t="s">
        <v>232</v>
      </c>
      <c r="Y85">
        <v>2</v>
      </c>
      <c r="Z85" t="s">
        <v>233</v>
      </c>
      <c r="AA85">
        <v>0</v>
      </c>
      <c r="AB85">
        <v>30.313498928496902</v>
      </c>
      <c r="AC85">
        <v>-91.314915337353995</v>
      </c>
      <c r="AD85">
        <v>10</v>
      </c>
      <c r="AE85" t="s">
        <v>263</v>
      </c>
      <c r="AF85">
        <v>0</v>
      </c>
      <c r="AG85" t="s">
        <v>231</v>
      </c>
      <c r="AH85" t="s">
        <v>333</v>
      </c>
    </row>
    <row r="86" spans="1:34" x14ac:dyDescent="0.3">
      <c r="A86" t="s">
        <v>326</v>
      </c>
      <c r="B86" t="s">
        <v>327</v>
      </c>
      <c r="C86">
        <v>576</v>
      </c>
      <c r="D86" t="s">
        <v>35</v>
      </c>
      <c r="E86">
        <v>70697</v>
      </c>
      <c r="F86" t="s">
        <v>140</v>
      </c>
      <c r="G86">
        <v>28</v>
      </c>
      <c r="H86" t="s">
        <v>231</v>
      </c>
      <c r="I86">
        <v>30</v>
      </c>
      <c r="J86" t="s">
        <v>262</v>
      </c>
      <c r="K86" t="s">
        <v>231</v>
      </c>
      <c r="L86" t="s">
        <v>231</v>
      </c>
      <c r="M86" t="s">
        <v>231</v>
      </c>
      <c r="N86">
        <v>17047002170000</v>
      </c>
      <c r="O86" s="23">
        <v>43179</v>
      </c>
      <c r="P86" s="23">
        <v>21340</v>
      </c>
      <c r="Q86" s="23">
        <v>21741</v>
      </c>
      <c r="R86" s="23">
        <v>43179</v>
      </c>
      <c r="S86">
        <v>53</v>
      </c>
      <c r="T86" t="s">
        <v>33</v>
      </c>
      <c r="U86" t="s">
        <v>34</v>
      </c>
      <c r="V86" t="s">
        <v>231</v>
      </c>
      <c r="W86">
        <v>24</v>
      </c>
      <c r="X86" t="s">
        <v>232</v>
      </c>
      <c r="Y86">
        <v>2</v>
      </c>
      <c r="Z86" t="s">
        <v>233</v>
      </c>
      <c r="AA86">
        <v>0</v>
      </c>
      <c r="AB86">
        <v>30.3120992180637</v>
      </c>
      <c r="AC86">
        <v>-91.314116976144803</v>
      </c>
      <c r="AD86">
        <v>10</v>
      </c>
      <c r="AE86" t="s">
        <v>263</v>
      </c>
      <c r="AF86">
        <v>0</v>
      </c>
      <c r="AG86" t="s">
        <v>231</v>
      </c>
      <c r="AH86" t="s">
        <v>334</v>
      </c>
    </row>
    <row r="87" spans="1:34" x14ac:dyDescent="0.3">
      <c r="A87" t="s">
        <v>326</v>
      </c>
      <c r="B87" t="s">
        <v>327</v>
      </c>
      <c r="C87">
        <v>576</v>
      </c>
      <c r="D87" t="s">
        <v>35</v>
      </c>
      <c r="E87">
        <v>71711</v>
      </c>
      <c r="F87" t="s">
        <v>140</v>
      </c>
      <c r="G87">
        <v>32</v>
      </c>
      <c r="H87" t="s">
        <v>231</v>
      </c>
      <c r="I87">
        <v>30</v>
      </c>
      <c r="J87" t="s">
        <v>262</v>
      </c>
      <c r="K87" t="s">
        <v>231</v>
      </c>
      <c r="L87" t="s">
        <v>231</v>
      </c>
      <c r="M87" t="s">
        <v>231</v>
      </c>
      <c r="N87">
        <v>17047002970000</v>
      </c>
      <c r="O87" s="23">
        <v>43146</v>
      </c>
      <c r="P87" s="23">
        <v>21418</v>
      </c>
      <c r="Q87" s="23">
        <v>21419</v>
      </c>
      <c r="R87" s="23">
        <v>43146</v>
      </c>
      <c r="S87">
        <v>52</v>
      </c>
      <c r="T87" t="s">
        <v>33</v>
      </c>
      <c r="U87" t="s">
        <v>34</v>
      </c>
      <c r="V87" t="s">
        <v>231</v>
      </c>
      <c r="W87">
        <v>24</v>
      </c>
      <c r="X87" t="s">
        <v>232</v>
      </c>
      <c r="Y87">
        <v>2</v>
      </c>
      <c r="Z87" t="s">
        <v>233</v>
      </c>
      <c r="AA87">
        <v>0</v>
      </c>
      <c r="AB87">
        <v>30.312798113667998</v>
      </c>
      <c r="AC87">
        <v>-91.302815641583706</v>
      </c>
      <c r="AD87">
        <v>10</v>
      </c>
      <c r="AE87" t="s">
        <v>263</v>
      </c>
      <c r="AF87" t="s">
        <v>231</v>
      </c>
      <c r="AG87" t="s">
        <v>231</v>
      </c>
      <c r="AH87" t="s">
        <v>335</v>
      </c>
    </row>
    <row r="88" spans="1:34" x14ac:dyDescent="0.3">
      <c r="A88" t="s">
        <v>326</v>
      </c>
      <c r="B88" t="s">
        <v>327</v>
      </c>
      <c r="C88">
        <v>576</v>
      </c>
      <c r="D88" t="s">
        <v>35</v>
      </c>
      <c r="E88">
        <v>72124</v>
      </c>
      <c r="F88" t="s">
        <v>140</v>
      </c>
      <c r="G88">
        <v>31</v>
      </c>
      <c r="H88" t="s">
        <v>231</v>
      </c>
      <c r="I88">
        <v>30</v>
      </c>
      <c r="J88" t="s">
        <v>262</v>
      </c>
      <c r="K88" t="s">
        <v>231</v>
      </c>
      <c r="L88" t="s">
        <v>231</v>
      </c>
      <c r="M88" t="s">
        <v>231</v>
      </c>
      <c r="N88">
        <v>17047001900000</v>
      </c>
      <c r="O88" s="23">
        <v>43287</v>
      </c>
      <c r="P88" s="23">
        <v>21451</v>
      </c>
      <c r="Q88" s="23">
        <v>21474</v>
      </c>
      <c r="R88" s="23">
        <v>43287</v>
      </c>
      <c r="S88">
        <v>52</v>
      </c>
      <c r="T88" t="s">
        <v>33</v>
      </c>
      <c r="U88" t="s">
        <v>34</v>
      </c>
      <c r="V88" t="s">
        <v>231</v>
      </c>
      <c r="W88">
        <v>24</v>
      </c>
      <c r="X88" t="s">
        <v>232</v>
      </c>
      <c r="Y88">
        <v>2</v>
      </c>
      <c r="Z88" t="s">
        <v>233</v>
      </c>
      <c r="AA88">
        <v>0</v>
      </c>
      <c r="AB88">
        <v>30.3219991125505</v>
      </c>
      <c r="AC88">
        <v>-91.305316683665097</v>
      </c>
      <c r="AD88">
        <v>10</v>
      </c>
      <c r="AE88" t="s">
        <v>263</v>
      </c>
      <c r="AF88">
        <v>0</v>
      </c>
      <c r="AG88" t="s">
        <v>231</v>
      </c>
      <c r="AH88" t="s">
        <v>231</v>
      </c>
    </row>
    <row r="89" spans="1:34" x14ac:dyDescent="0.3">
      <c r="A89" t="s">
        <v>326</v>
      </c>
      <c r="B89" t="s">
        <v>327</v>
      </c>
      <c r="C89">
        <v>576</v>
      </c>
      <c r="D89" t="s">
        <v>35</v>
      </c>
      <c r="E89">
        <v>72911</v>
      </c>
      <c r="F89" t="s">
        <v>140</v>
      </c>
      <c r="G89">
        <v>33</v>
      </c>
      <c r="H89" t="s">
        <v>231</v>
      </c>
      <c r="I89">
        <v>30</v>
      </c>
      <c r="J89" t="s">
        <v>262</v>
      </c>
      <c r="K89" t="s">
        <v>231</v>
      </c>
      <c r="L89" t="s">
        <v>231</v>
      </c>
      <c r="M89" t="s">
        <v>231</v>
      </c>
      <c r="N89">
        <v>17047001910000</v>
      </c>
      <c r="O89" s="23">
        <v>43276</v>
      </c>
      <c r="P89" s="23">
        <v>21509</v>
      </c>
      <c r="Q89" s="23">
        <v>21502</v>
      </c>
      <c r="R89" s="23">
        <v>43276</v>
      </c>
      <c r="S89">
        <v>52</v>
      </c>
      <c r="T89" t="s">
        <v>33</v>
      </c>
      <c r="U89" t="s">
        <v>34</v>
      </c>
      <c r="V89" t="s">
        <v>231</v>
      </c>
      <c r="W89">
        <v>24</v>
      </c>
      <c r="X89" t="s">
        <v>232</v>
      </c>
      <c r="Y89">
        <v>2</v>
      </c>
      <c r="Z89" t="s">
        <v>233</v>
      </c>
      <c r="AA89">
        <v>0</v>
      </c>
      <c r="AB89">
        <v>30.321999289938301</v>
      </c>
      <c r="AC89">
        <v>-91.306115383487594</v>
      </c>
      <c r="AD89">
        <v>0</v>
      </c>
      <c r="AE89" t="s">
        <v>234</v>
      </c>
      <c r="AF89">
        <v>0</v>
      </c>
      <c r="AG89" t="s">
        <v>231</v>
      </c>
      <c r="AH89" t="s">
        <v>231</v>
      </c>
    </row>
    <row r="90" spans="1:34" x14ac:dyDescent="0.3">
      <c r="A90" t="s">
        <v>326</v>
      </c>
      <c r="B90" t="s">
        <v>327</v>
      </c>
      <c r="C90">
        <v>576</v>
      </c>
      <c r="D90" t="s">
        <v>35</v>
      </c>
      <c r="E90">
        <v>73254</v>
      </c>
      <c r="F90" t="s">
        <v>140</v>
      </c>
      <c r="G90" t="s">
        <v>336</v>
      </c>
      <c r="H90" t="s">
        <v>231</v>
      </c>
      <c r="I90">
        <v>30</v>
      </c>
      <c r="J90" t="s">
        <v>262</v>
      </c>
      <c r="K90" t="s">
        <v>231</v>
      </c>
      <c r="L90" t="s">
        <v>231</v>
      </c>
      <c r="M90" t="s">
        <v>231</v>
      </c>
      <c r="N90">
        <v>17047001900000</v>
      </c>
      <c r="O90" s="23">
        <v>43287</v>
      </c>
      <c r="P90" s="23">
        <v>21536</v>
      </c>
      <c r="Q90" s="23">
        <v>21474</v>
      </c>
      <c r="R90" s="23">
        <v>43287</v>
      </c>
      <c r="S90">
        <v>52</v>
      </c>
      <c r="T90" t="s">
        <v>33</v>
      </c>
      <c r="U90" t="s">
        <v>34</v>
      </c>
      <c r="V90" t="s">
        <v>231</v>
      </c>
      <c r="W90">
        <v>24</v>
      </c>
      <c r="X90" t="s">
        <v>232</v>
      </c>
      <c r="Y90">
        <v>2</v>
      </c>
      <c r="Z90" t="s">
        <v>233</v>
      </c>
      <c r="AA90">
        <v>0</v>
      </c>
      <c r="AB90">
        <v>30.3219991125505</v>
      </c>
      <c r="AC90">
        <v>-91.305316683665097</v>
      </c>
      <c r="AD90">
        <v>0</v>
      </c>
      <c r="AE90" t="s">
        <v>234</v>
      </c>
      <c r="AF90">
        <v>0</v>
      </c>
      <c r="AG90" t="s">
        <v>231</v>
      </c>
      <c r="AH90" t="s">
        <v>231</v>
      </c>
    </row>
    <row r="91" spans="1:34" x14ac:dyDescent="0.3">
      <c r="A91" t="s">
        <v>326</v>
      </c>
      <c r="B91" t="s">
        <v>327</v>
      </c>
      <c r="C91">
        <v>576</v>
      </c>
      <c r="D91" t="s">
        <v>35</v>
      </c>
      <c r="E91">
        <v>73308</v>
      </c>
      <c r="F91" t="s">
        <v>140</v>
      </c>
      <c r="G91">
        <v>35</v>
      </c>
      <c r="H91" t="s">
        <v>231</v>
      </c>
      <c r="I91">
        <v>30</v>
      </c>
      <c r="J91" t="s">
        <v>262</v>
      </c>
      <c r="K91" t="s">
        <v>231</v>
      </c>
      <c r="L91" t="s">
        <v>231</v>
      </c>
      <c r="M91" t="s">
        <v>231</v>
      </c>
      <c r="N91">
        <v>17047001890000</v>
      </c>
      <c r="O91" s="23">
        <v>43306</v>
      </c>
      <c r="P91" s="23">
        <v>21540</v>
      </c>
      <c r="Q91" s="23">
        <v>21542</v>
      </c>
      <c r="R91" s="23">
        <v>43306</v>
      </c>
      <c r="S91">
        <v>52</v>
      </c>
      <c r="T91" t="s">
        <v>33</v>
      </c>
      <c r="U91" t="s">
        <v>34</v>
      </c>
      <c r="V91" t="s">
        <v>231</v>
      </c>
      <c r="W91">
        <v>24</v>
      </c>
      <c r="X91" t="s">
        <v>232</v>
      </c>
      <c r="Y91">
        <v>2</v>
      </c>
      <c r="Z91" t="s">
        <v>233</v>
      </c>
      <c r="AA91">
        <v>0</v>
      </c>
      <c r="AB91">
        <v>30.321597546787999</v>
      </c>
      <c r="AC91">
        <v>-91.304816026522403</v>
      </c>
      <c r="AD91">
        <v>0</v>
      </c>
      <c r="AE91" t="s">
        <v>234</v>
      </c>
      <c r="AF91">
        <v>0</v>
      </c>
      <c r="AG91" t="s">
        <v>231</v>
      </c>
      <c r="AH91" t="s">
        <v>231</v>
      </c>
    </row>
    <row r="92" spans="1:34" x14ac:dyDescent="0.3">
      <c r="A92" t="s">
        <v>326</v>
      </c>
      <c r="B92" t="s">
        <v>327</v>
      </c>
      <c r="C92">
        <v>576</v>
      </c>
      <c r="D92" t="s">
        <v>35</v>
      </c>
      <c r="E92">
        <v>73654</v>
      </c>
      <c r="F92" t="s">
        <v>140</v>
      </c>
      <c r="G92" t="s">
        <v>337</v>
      </c>
      <c r="H92" t="s">
        <v>231</v>
      </c>
      <c r="I92">
        <v>30</v>
      </c>
      <c r="J92" t="s">
        <v>262</v>
      </c>
      <c r="K92" t="s">
        <v>231</v>
      </c>
      <c r="L92" t="s">
        <v>231</v>
      </c>
      <c r="M92" t="s">
        <v>231</v>
      </c>
      <c r="N92">
        <v>17047001910000</v>
      </c>
      <c r="O92" s="23">
        <v>43276</v>
      </c>
      <c r="P92" s="23">
        <v>21572</v>
      </c>
      <c r="Q92" s="23">
        <v>21502</v>
      </c>
      <c r="R92" s="23">
        <v>43276</v>
      </c>
      <c r="S92">
        <v>52</v>
      </c>
      <c r="T92" t="s">
        <v>33</v>
      </c>
      <c r="U92" t="s">
        <v>34</v>
      </c>
      <c r="V92" t="s">
        <v>231</v>
      </c>
      <c r="W92">
        <v>24</v>
      </c>
      <c r="X92" t="s">
        <v>232</v>
      </c>
      <c r="Y92">
        <v>2</v>
      </c>
      <c r="Z92" t="s">
        <v>233</v>
      </c>
      <c r="AA92">
        <v>0</v>
      </c>
      <c r="AB92">
        <v>30.321999289938301</v>
      </c>
      <c r="AC92">
        <v>-91.306115383487594</v>
      </c>
      <c r="AD92">
        <v>10</v>
      </c>
      <c r="AE92" t="s">
        <v>263</v>
      </c>
      <c r="AF92">
        <v>0</v>
      </c>
      <c r="AG92" t="s">
        <v>231</v>
      </c>
      <c r="AH92" t="s">
        <v>231</v>
      </c>
    </row>
    <row r="93" spans="1:34" x14ac:dyDescent="0.3">
      <c r="A93" t="s">
        <v>326</v>
      </c>
      <c r="B93" t="s">
        <v>327</v>
      </c>
      <c r="C93">
        <v>576</v>
      </c>
      <c r="D93" t="s">
        <v>35</v>
      </c>
      <c r="E93">
        <v>74176</v>
      </c>
      <c r="F93" t="s">
        <v>140</v>
      </c>
      <c r="G93" t="s">
        <v>338</v>
      </c>
      <c r="H93" t="s">
        <v>231</v>
      </c>
      <c r="I93">
        <v>30</v>
      </c>
      <c r="J93" t="s">
        <v>262</v>
      </c>
      <c r="K93" t="s">
        <v>231</v>
      </c>
      <c r="L93" t="s">
        <v>231</v>
      </c>
      <c r="M93" t="s">
        <v>231</v>
      </c>
      <c r="N93">
        <v>17047001890000</v>
      </c>
      <c r="O93" s="23">
        <v>43306</v>
      </c>
      <c r="P93" s="23">
        <v>21619</v>
      </c>
      <c r="Q93" s="23">
        <v>21542</v>
      </c>
      <c r="R93" s="23">
        <v>43306</v>
      </c>
      <c r="S93">
        <v>52</v>
      </c>
      <c r="T93" t="s">
        <v>33</v>
      </c>
      <c r="U93" t="s">
        <v>34</v>
      </c>
      <c r="V93" t="s">
        <v>231</v>
      </c>
      <c r="W93">
        <v>24</v>
      </c>
      <c r="X93" t="s">
        <v>232</v>
      </c>
      <c r="Y93">
        <v>2</v>
      </c>
      <c r="Z93" t="s">
        <v>233</v>
      </c>
      <c r="AA93">
        <v>0</v>
      </c>
      <c r="AB93">
        <v>30.321597546787999</v>
      </c>
      <c r="AC93">
        <v>-91.304816026522403</v>
      </c>
      <c r="AD93">
        <v>10</v>
      </c>
      <c r="AE93" t="s">
        <v>263</v>
      </c>
      <c r="AF93">
        <v>0</v>
      </c>
      <c r="AG93" t="s">
        <v>231</v>
      </c>
      <c r="AH93" t="s">
        <v>231</v>
      </c>
    </row>
    <row r="94" spans="1:34" x14ac:dyDescent="0.3">
      <c r="A94" t="s">
        <v>326</v>
      </c>
      <c r="B94" t="s">
        <v>327</v>
      </c>
      <c r="C94">
        <v>576</v>
      </c>
      <c r="D94" t="s">
        <v>35</v>
      </c>
      <c r="E94">
        <v>74590</v>
      </c>
      <c r="F94" t="s">
        <v>140</v>
      </c>
      <c r="G94">
        <v>39</v>
      </c>
      <c r="H94" t="s">
        <v>231</v>
      </c>
      <c r="I94">
        <v>30</v>
      </c>
      <c r="J94" t="s">
        <v>262</v>
      </c>
      <c r="K94" t="s">
        <v>231</v>
      </c>
      <c r="L94" t="s">
        <v>231</v>
      </c>
      <c r="M94" t="s">
        <v>231</v>
      </c>
      <c r="N94">
        <v>17047001820000</v>
      </c>
      <c r="O94" s="23">
        <v>43300</v>
      </c>
      <c r="P94" s="23">
        <v>21655</v>
      </c>
      <c r="Q94" s="23">
        <v>21661</v>
      </c>
      <c r="R94" s="23">
        <v>43300</v>
      </c>
      <c r="S94">
        <v>52</v>
      </c>
      <c r="T94" t="s">
        <v>33</v>
      </c>
      <c r="U94" t="s">
        <v>34</v>
      </c>
      <c r="V94" t="s">
        <v>231</v>
      </c>
      <c r="W94">
        <v>24</v>
      </c>
      <c r="X94" t="s">
        <v>232</v>
      </c>
      <c r="Y94">
        <v>2</v>
      </c>
      <c r="Z94" t="s">
        <v>233</v>
      </c>
      <c r="AA94">
        <v>0</v>
      </c>
      <c r="AB94">
        <v>30.3212978557135</v>
      </c>
      <c r="AC94">
        <v>-91.304917533842797</v>
      </c>
      <c r="AD94">
        <v>10</v>
      </c>
      <c r="AE94" t="s">
        <v>263</v>
      </c>
      <c r="AF94">
        <v>0</v>
      </c>
      <c r="AG94" t="s">
        <v>231</v>
      </c>
      <c r="AH94" t="s">
        <v>231</v>
      </c>
    </row>
    <row r="95" spans="1:34" x14ac:dyDescent="0.3">
      <c r="A95" t="s">
        <v>326</v>
      </c>
      <c r="B95" t="s">
        <v>327</v>
      </c>
      <c r="C95">
        <v>576</v>
      </c>
      <c r="D95" t="s">
        <v>35</v>
      </c>
      <c r="E95">
        <v>75180</v>
      </c>
      <c r="F95" t="s">
        <v>140</v>
      </c>
      <c r="G95">
        <v>40</v>
      </c>
      <c r="H95" t="s">
        <v>231</v>
      </c>
      <c r="I95">
        <v>30</v>
      </c>
      <c r="J95" t="s">
        <v>262</v>
      </c>
      <c r="K95" t="s">
        <v>231</v>
      </c>
      <c r="L95" t="s">
        <v>231</v>
      </c>
      <c r="M95" t="s">
        <v>231</v>
      </c>
      <c r="N95">
        <v>17047001830000</v>
      </c>
      <c r="O95" s="23">
        <v>43336</v>
      </c>
      <c r="P95" s="23">
        <v>21696</v>
      </c>
      <c r="Q95" s="23">
        <v>21691</v>
      </c>
      <c r="R95" s="23">
        <v>43336</v>
      </c>
      <c r="S95">
        <v>52</v>
      </c>
      <c r="T95" t="s">
        <v>33</v>
      </c>
      <c r="U95" t="s">
        <v>34</v>
      </c>
      <c r="V95" t="s">
        <v>231</v>
      </c>
      <c r="W95">
        <v>24</v>
      </c>
      <c r="X95" t="s">
        <v>232</v>
      </c>
      <c r="Y95">
        <v>2</v>
      </c>
      <c r="Z95" t="s">
        <v>233</v>
      </c>
      <c r="AA95">
        <v>0</v>
      </c>
      <c r="AB95">
        <v>30.321399773372001</v>
      </c>
      <c r="AC95">
        <v>-91.305716199854004</v>
      </c>
      <c r="AD95">
        <v>20</v>
      </c>
      <c r="AE95" t="s">
        <v>339</v>
      </c>
      <c r="AF95">
        <v>535</v>
      </c>
      <c r="AG95" t="s">
        <v>231</v>
      </c>
      <c r="AH95" t="s">
        <v>340</v>
      </c>
    </row>
    <row r="96" spans="1:34" x14ac:dyDescent="0.3">
      <c r="A96" t="s">
        <v>326</v>
      </c>
      <c r="B96" t="s">
        <v>327</v>
      </c>
      <c r="C96">
        <v>576</v>
      </c>
      <c r="D96" t="s">
        <v>35</v>
      </c>
      <c r="E96">
        <v>75923</v>
      </c>
      <c r="F96" t="s">
        <v>140</v>
      </c>
      <c r="G96">
        <v>41</v>
      </c>
      <c r="H96" t="s">
        <v>231</v>
      </c>
      <c r="I96">
        <v>30</v>
      </c>
      <c r="J96" t="s">
        <v>262</v>
      </c>
      <c r="K96" t="s">
        <v>231</v>
      </c>
      <c r="L96" t="s">
        <v>231</v>
      </c>
      <c r="M96" t="s">
        <v>231</v>
      </c>
      <c r="N96">
        <v>17047001840000</v>
      </c>
      <c r="O96" s="23">
        <v>43270</v>
      </c>
      <c r="P96" s="23">
        <v>21748</v>
      </c>
      <c r="Q96" s="23">
        <v>21753</v>
      </c>
      <c r="R96" s="23">
        <v>43270</v>
      </c>
      <c r="S96">
        <v>52</v>
      </c>
      <c r="T96" t="s">
        <v>33</v>
      </c>
      <c r="U96" t="s">
        <v>34</v>
      </c>
      <c r="V96" t="s">
        <v>231</v>
      </c>
      <c r="W96">
        <v>24</v>
      </c>
      <c r="X96" t="s">
        <v>232</v>
      </c>
      <c r="Y96">
        <v>2</v>
      </c>
      <c r="Z96" t="s">
        <v>233</v>
      </c>
      <c r="AA96">
        <v>0</v>
      </c>
      <c r="AB96">
        <v>30.322098278119199</v>
      </c>
      <c r="AC96">
        <v>-91.306115356423206</v>
      </c>
      <c r="AD96">
        <v>10</v>
      </c>
      <c r="AE96" t="s">
        <v>263</v>
      </c>
      <c r="AF96">
        <v>0</v>
      </c>
      <c r="AG96" t="s">
        <v>231</v>
      </c>
      <c r="AH96" t="s">
        <v>231</v>
      </c>
    </row>
    <row r="97" spans="1:34" x14ac:dyDescent="0.3">
      <c r="A97" t="s">
        <v>326</v>
      </c>
      <c r="B97" t="s">
        <v>327</v>
      </c>
      <c r="C97">
        <v>576</v>
      </c>
      <c r="D97" t="s">
        <v>35</v>
      </c>
      <c r="E97">
        <v>76616</v>
      </c>
      <c r="F97" t="s">
        <v>140</v>
      </c>
      <c r="G97" t="s">
        <v>341</v>
      </c>
      <c r="H97" t="s">
        <v>231</v>
      </c>
      <c r="I97">
        <v>30</v>
      </c>
      <c r="J97" t="s">
        <v>262</v>
      </c>
      <c r="K97" t="s">
        <v>231</v>
      </c>
      <c r="L97" t="s">
        <v>231</v>
      </c>
      <c r="M97" t="s">
        <v>231</v>
      </c>
      <c r="N97">
        <v>17047001840000</v>
      </c>
      <c r="O97" s="23">
        <v>43270</v>
      </c>
      <c r="P97" s="23">
        <v>21807</v>
      </c>
      <c r="Q97" s="23">
        <v>21753</v>
      </c>
      <c r="R97" s="23">
        <v>43270</v>
      </c>
      <c r="S97">
        <v>52</v>
      </c>
      <c r="T97" t="s">
        <v>33</v>
      </c>
      <c r="U97" t="s">
        <v>34</v>
      </c>
      <c r="V97" t="s">
        <v>231</v>
      </c>
      <c r="W97">
        <v>24</v>
      </c>
      <c r="X97" t="s">
        <v>232</v>
      </c>
      <c r="Y97">
        <v>2</v>
      </c>
      <c r="Z97" t="s">
        <v>233</v>
      </c>
      <c r="AA97">
        <v>0</v>
      </c>
      <c r="AB97">
        <v>30.322098278119199</v>
      </c>
      <c r="AC97">
        <v>-91.306115356423206</v>
      </c>
      <c r="AD97">
        <v>0</v>
      </c>
      <c r="AE97" t="s">
        <v>234</v>
      </c>
      <c r="AF97">
        <v>0</v>
      </c>
      <c r="AG97" t="s">
        <v>231</v>
      </c>
      <c r="AH97" t="s">
        <v>231</v>
      </c>
    </row>
    <row r="98" spans="1:34" x14ac:dyDescent="0.3">
      <c r="A98" t="s">
        <v>326</v>
      </c>
      <c r="B98" t="s">
        <v>327</v>
      </c>
      <c r="C98">
        <v>576</v>
      </c>
      <c r="D98" t="s">
        <v>35</v>
      </c>
      <c r="E98">
        <v>76976</v>
      </c>
      <c r="F98" t="s">
        <v>140</v>
      </c>
      <c r="G98">
        <v>43</v>
      </c>
      <c r="H98" t="s">
        <v>231</v>
      </c>
      <c r="I98">
        <v>30</v>
      </c>
      <c r="J98" t="s">
        <v>262</v>
      </c>
      <c r="K98" t="s">
        <v>231</v>
      </c>
      <c r="L98" t="s">
        <v>231</v>
      </c>
      <c r="M98" t="s">
        <v>231</v>
      </c>
      <c r="N98">
        <v>17047001860000</v>
      </c>
      <c r="O98" s="23">
        <v>43258</v>
      </c>
      <c r="P98" s="23">
        <v>21835</v>
      </c>
      <c r="Q98" s="23">
        <v>21833</v>
      </c>
      <c r="R98" s="23">
        <v>43258</v>
      </c>
      <c r="S98">
        <v>52</v>
      </c>
      <c r="T98" t="s">
        <v>33</v>
      </c>
      <c r="U98" t="s">
        <v>34</v>
      </c>
      <c r="V98" t="s">
        <v>231</v>
      </c>
      <c r="W98">
        <v>24</v>
      </c>
      <c r="X98" t="s">
        <v>232</v>
      </c>
      <c r="Y98">
        <v>2</v>
      </c>
      <c r="Z98" t="s">
        <v>233</v>
      </c>
      <c r="AA98">
        <v>0</v>
      </c>
      <c r="AB98">
        <v>30.3219997335686</v>
      </c>
      <c r="AC98">
        <v>-91.308216724699705</v>
      </c>
      <c r="AD98">
        <v>0</v>
      </c>
      <c r="AE98" t="s">
        <v>234</v>
      </c>
      <c r="AF98">
        <v>0</v>
      </c>
      <c r="AG98" t="s">
        <v>231</v>
      </c>
      <c r="AH98" t="s">
        <v>231</v>
      </c>
    </row>
    <row r="99" spans="1:34" x14ac:dyDescent="0.3">
      <c r="A99" t="s">
        <v>326</v>
      </c>
      <c r="B99" t="s">
        <v>327</v>
      </c>
      <c r="C99">
        <v>576</v>
      </c>
      <c r="D99" t="s">
        <v>35</v>
      </c>
      <c r="E99">
        <v>77412</v>
      </c>
      <c r="F99" t="s">
        <v>140</v>
      </c>
      <c r="G99" t="s">
        <v>342</v>
      </c>
      <c r="H99" t="s">
        <v>231</v>
      </c>
      <c r="I99">
        <v>30</v>
      </c>
      <c r="J99" t="s">
        <v>262</v>
      </c>
      <c r="K99" t="s">
        <v>231</v>
      </c>
      <c r="L99" t="s">
        <v>231</v>
      </c>
      <c r="M99" t="s">
        <v>231</v>
      </c>
      <c r="N99">
        <v>17047001860000</v>
      </c>
      <c r="O99" s="23">
        <v>43258</v>
      </c>
      <c r="P99" s="23">
        <v>21870</v>
      </c>
      <c r="Q99" s="23">
        <v>21833</v>
      </c>
      <c r="R99" s="23">
        <v>43258</v>
      </c>
      <c r="S99">
        <v>52</v>
      </c>
      <c r="T99" t="s">
        <v>33</v>
      </c>
      <c r="U99" t="s">
        <v>34</v>
      </c>
      <c r="V99" t="s">
        <v>231</v>
      </c>
      <c r="W99">
        <v>24</v>
      </c>
      <c r="X99" t="s">
        <v>232</v>
      </c>
      <c r="Y99">
        <v>2</v>
      </c>
      <c r="Z99" t="s">
        <v>233</v>
      </c>
      <c r="AA99">
        <v>0</v>
      </c>
      <c r="AB99">
        <v>30.3219997335686</v>
      </c>
      <c r="AC99">
        <v>-91.308216724699705</v>
      </c>
      <c r="AD99">
        <v>10</v>
      </c>
      <c r="AE99" t="s">
        <v>263</v>
      </c>
      <c r="AF99">
        <v>0</v>
      </c>
      <c r="AG99" t="s">
        <v>231</v>
      </c>
      <c r="AH99" t="s">
        <v>231</v>
      </c>
    </row>
    <row r="100" spans="1:34" x14ac:dyDescent="0.3">
      <c r="A100" t="s">
        <v>326</v>
      </c>
      <c r="B100" t="s">
        <v>327</v>
      </c>
      <c r="C100">
        <v>576</v>
      </c>
      <c r="D100" t="s">
        <v>35</v>
      </c>
      <c r="E100">
        <v>80139</v>
      </c>
      <c r="F100" t="s">
        <v>140</v>
      </c>
      <c r="G100">
        <v>51</v>
      </c>
      <c r="H100" t="s">
        <v>231</v>
      </c>
      <c r="I100">
        <v>30</v>
      </c>
      <c r="J100" t="s">
        <v>262</v>
      </c>
      <c r="K100" t="s">
        <v>231</v>
      </c>
      <c r="L100" t="s">
        <v>231</v>
      </c>
      <c r="M100" t="s">
        <v>231</v>
      </c>
      <c r="N100">
        <v>17047001630000</v>
      </c>
      <c r="O100" s="23">
        <v>43222</v>
      </c>
      <c r="P100" s="23">
        <v>22088</v>
      </c>
      <c r="Q100" s="23">
        <v>22093</v>
      </c>
      <c r="R100" s="23">
        <v>43222</v>
      </c>
      <c r="S100">
        <v>53</v>
      </c>
      <c r="T100" t="s">
        <v>33</v>
      </c>
      <c r="U100" t="s">
        <v>34</v>
      </c>
      <c r="V100" t="s">
        <v>231</v>
      </c>
      <c r="W100">
        <v>24</v>
      </c>
      <c r="X100" t="s">
        <v>232</v>
      </c>
      <c r="Y100">
        <v>2</v>
      </c>
      <c r="Z100" t="s">
        <v>233</v>
      </c>
      <c r="AA100">
        <v>0</v>
      </c>
      <c r="AB100">
        <v>30.316999298035199</v>
      </c>
      <c r="AC100">
        <v>-91.315117522040097</v>
      </c>
      <c r="AD100">
        <v>10</v>
      </c>
      <c r="AE100" t="s">
        <v>263</v>
      </c>
      <c r="AF100">
        <v>0</v>
      </c>
      <c r="AG100" t="s">
        <v>231</v>
      </c>
      <c r="AH100" t="s">
        <v>343</v>
      </c>
    </row>
    <row r="101" spans="1:34" x14ac:dyDescent="0.3">
      <c r="A101" t="s">
        <v>326</v>
      </c>
      <c r="B101" t="s">
        <v>327</v>
      </c>
      <c r="C101">
        <v>576</v>
      </c>
      <c r="D101" t="s">
        <v>35</v>
      </c>
      <c r="E101">
        <v>81272</v>
      </c>
      <c r="F101" t="s">
        <v>140</v>
      </c>
      <c r="G101">
        <v>53</v>
      </c>
      <c r="H101" t="s">
        <v>231</v>
      </c>
      <c r="I101">
        <v>30</v>
      </c>
      <c r="J101" t="s">
        <v>262</v>
      </c>
      <c r="K101" t="s">
        <v>231</v>
      </c>
      <c r="L101" t="s">
        <v>231</v>
      </c>
      <c r="M101" t="s">
        <v>231</v>
      </c>
      <c r="N101">
        <v>17047001540000</v>
      </c>
      <c r="O101" s="23">
        <v>43236</v>
      </c>
      <c r="P101" s="23">
        <v>22174</v>
      </c>
      <c r="Q101" s="23">
        <v>22180</v>
      </c>
      <c r="R101" s="23">
        <v>43236</v>
      </c>
      <c r="S101">
        <v>53</v>
      </c>
      <c r="T101" t="s">
        <v>33</v>
      </c>
      <c r="U101" t="s">
        <v>34</v>
      </c>
      <c r="V101" t="s">
        <v>231</v>
      </c>
      <c r="W101">
        <v>24</v>
      </c>
      <c r="X101" t="s">
        <v>232</v>
      </c>
      <c r="Y101">
        <v>2</v>
      </c>
      <c r="Z101" t="s">
        <v>233</v>
      </c>
      <c r="AA101">
        <v>0</v>
      </c>
      <c r="AB101">
        <v>30.317799483573701</v>
      </c>
      <c r="AC101">
        <v>-91.315317041750106</v>
      </c>
      <c r="AD101">
        <v>10</v>
      </c>
      <c r="AE101" t="s">
        <v>263</v>
      </c>
      <c r="AF101">
        <v>0</v>
      </c>
      <c r="AG101" t="s">
        <v>231</v>
      </c>
      <c r="AH101" t="s">
        <v>344</v>
      </c>
    </row>
    <row r="102" spans="1:34" x14ac:dyDescent="0.3">
      <c r="A102" t="s">
        <v>326</v>
      </c>
      <c r="B102" t="s">
        <v>327</v>
      </c>
      <c r="C102">
        <v>576</v>
      </c>
      <c r="D102" t="s">
        <v>35</v>
      </c>
      <c r="E102">
        <v>87384</v>
      </c>
      <c r="F102" t="s">
        <v>140</v>
      </c>
      <c r="G102">
        <v>56</v>
      </c>
      <c r="H102" t="s">
        <v>231</v>
      </c>
      <c r="I102">
        <v>23</v>
      </c>
      <c r="J102" t="s">
        <v>292</v>
      </c>
      <c r="K102" t="s">
        <v>231</v>
      </c>
      <c r="L102" t="s">
        <v>231</v>
      </c>
      <c r="M102" t="s">
        <v>231</v>
      </c>
      <c r="N102">
        <v>17047002290000</v>
      </c>
      <c r="O102" s="23">
        <v>40318</v>
      </c>
      <c r="P102" s="23">
        <v>22585</v>
      </c>
      <c r="Q102" s="23">
        <v>22599</v>
      </c>
      <c r="R102" s="23">
        <v>40318</v>
      </c>
      <c r="S102">
        <v>52</v>
      </c>
      <c r="T102" t="s">
        <v>33</v>
      </c>
      <c r="U102" t="s">
        <v>34</v>
      </c>
      <c r="V102" t="s">
        <v>231</v>
      </c>
      <c r="W102">
        <v>24</v>
      </c>
      <c r="X102" t="s">
        <v>232</v>
      </c>
      <c r="Y102">
        <v>2</v>
      </c>
      <c r="Z102" t="s">
        <v>233</v>
      </c>
      <c r="AA102">
        <v>0</v>
      </c>
      <c r="AB102">
        <v>30.308797427145102</v>
      </c>
      <c r="AC102">
        <v>-91.303216164322194</v>
      </c>
      <c r="AD102">
        <v>10</v>
      </c>
      <c r="AE102" t="s">
        <v>263</v>
      </c>
      <c r="AF102">
        <v>0</v>
      </c>
      <c r="AG102" t="s">
        <v>231</v>
      </c>
      <c r="AH102" t="s">
        <v>231</v>
      </c>
    </row>
    <row r="103" spans="1:34" x14ac:dyDescent="0.3">
      <c r="A103" t="s">
        <v>326</v>
      </c>
      <c r="B103" t="s">
        <v>327</v>
      </c>
      <c r="C103">
        <v>576</v>
      </c>
      <c r="D103" t="s">
        <v>35</v>
      </c>
      <c r="E103">
        <v>88629</v>
      </c>
      <c r="F103" t="s">
        <v>140</v>
      </c>
      <c r="G103" t="s">
        <v>345</v>
      </c>
      <c r="H103" t="s">
        <v>231</v>
      </c>
      <c r="I103">
        <v>23</v>
      </c>
      <c r="J103" t="s">
        <v>292</v>
      </c>
      <c r="K103" t="s">
        <v>231</v>
      </c>
      <c r="L103" t="s">
        <v>231</v>
      </c>
      <c r="M103" t="s">
        <v>231</v>
      </c>
      <c r="N103">
        <v>17047002290000</v>
      </c>
      <c r="O103" s="23">
        <v>40318</v>
      </c>
      <c r="P103" s="23">
        <v>22676</v>
      </c>
      <c r="Q103" s="23">
        <v>22599</v>
      </c>
      <c r="R103" s="23">
        <v>40318</v>
      </c>
      <c r="S103">
        <v>52</v>
      </c>
      <c r="T103" t="s">
        <v>33</v>
      </c>
      <c r="U103" t="s">
        <v>34</v>
      </c>
      <c r="V103" t="s">
        <v>231</v>
      </c>
      <c r="W103">
        <v>24</v>
      </c>
      <c r="X103" t="s">
        <v>232</v>
      </c>
      <c r="Y103">
        <v>2</v>
      </c>
      <c r="Z103" t="s">
        <v>233</v>
      </c>
      <c r="AA103">
        <v>0</v>
      </c>
      <c r="AB103">
        <v>30.308797427145102</v>
      </c>
      <c r="AC103">
        <v>-91.303216164322194</v>
      </c>
      <c r="AD103">
        <v>0</v>
      </c>
      <c r="AE103" t="s">
        <v>234</v>
      </c>
      <c r="AF103">
        <v>0</v>
      </c>
      <c r="AG103" t="s">
        <v>231</v>
      </c>
      <c r="AH103" t="s">
        <v>231</v>
      </c>
    </row>
    <row r="104" spans="1:34" x14ac:dyDescent="0.3">
      <c r="A104" t="s">
        <v>326</v>
      </c>
      <c r="B104" t="s">
        <v>327</v>
      </c>
      <c r="C104">
        <v>576</v>
      </c>
      <c r="D104" t="s">
        <v>35</v>
      </c>
      <c r="E104">
        <v>91128</v>
      </c>
      <c r="F104" t="s">
        <v>140</v>
      </c>
      <c r="G104">
        <v>58</v>
      </c>
      <c r="H104" t="s">
        <v>231</v>
      </c>
      <c r="I104">
        <v>30</v>
      </c>
      <c r="J104" t="s">
        <v>262</v>
      </c>
      <c r="K104" t="s">
        <v>231</v>
      </c>
      <c r="L104" t="s">
        <v>231</v>
      </c>
      <c r="M104" t="s">
        <v>231</v>
      </c>
      <c r="N104">
        <v>17047002280000</v>
      </c>
      <c r="O104" s="23">
        <v>43154</v>
      </c>
      <c r="P104" s="23">
        <v>22837</v>
      </c>
      <c r="Q104" s="23">
        <v>22855</v>
      </c>
      <c r="R104" s="23">
        <v>43154</v>
      </c>
      <c r="S104">
        <v>52</v>
      </c>
      <c r="T104" t="s">
        <v>33</v>
      </c>
      <c r="U104" t="s">
        <v>34</v>
      </c>
      <c r="V104" t="s">
        <v>231</v>
      </c>
      <c r="W104">
        <v>24</v>
      </c>
      <c r="X104" t="s">
        <v>232</v>
      </c>
      <c r="Y104">
        <v>2</v>
      </c>
      <c r="Z104" t="s">
        <v>233</v>
      </c>
      <c r="AA104">
        <v>0</v>
      </c>
      <c r="AB104">
        <v>30.310697599617502</v>
      </c>
      <c r="AC104">
        <v>-91.303817716324403</v>
      </c>
      <c r="AD104">
        <v>10</v>
      </c>
      <c r="AE104" t="s">
        <v>263</v>
      </c>
      <c r="AF104">
        <v>0</v>
      </c>
      <c r="AG104" t="s">
        <v>231</v>
      </c>
      <c r="AH104" t="s">
        <v>346</v>
      </c>
    </row>
    <row r="105" spans="1:34" x14ac:dyDescent="0.3">
      <c r="A105" t="s">
        <v>326</v>
      </c>
      <c r="B105" t="s">
        <v>327</v>
      </c>
      <c r="C105">
        <v>576</v>
      </c>
      <c r="D105" t="s">
        <v>35</v>
      </c>
      <c r="E105">
        <v>107652</v>
      </c>
      <c r="F105" t="s">
        <v>140</v>
      </c>
      <c r="G105">
        <v>62</v>
      </c>
      <c r="H105" t="s">
        <v>231</v>
      </c>
      <c r="I105">
        <v>30</v>
      </c>
      <c r="J105" t="s">
        <v>262</v>
      </c>
      <c r="K105" t="s">
        <v>231</v>
      </c>
      <c r="L105" t="s">
        <v>231</v>
      </c>
      <c r="M105" t="s">
        <v>231</v>
      </c>
      <c r="N105">
        <v>17047010920000</v>
      </c>
      <c r="O105" s="23">
        <v>43189</v>
      </c>
      <c r="P105" s="23">
        <v>23788</v>
      </c>
      <c r="Q105" s="23">
        <v>23781</v>
      </c>
      <c r="R105" s="23">
        <v>43189</v>
      </c>
      <c r="S105">
        <v>53</v>
      </c>
      <c r="T105" t="s">
        <v>33</v>
      </c>
      <c r="U105" t="s">
        <v>34</v>
      </c>
      <c r="V105" t="s">
        <v>231</v>
      </c>
      <c r="W105">
        <v>24</v>
      </c>
      <c r="X105" t="s">
        <v>232</v>
      </c>
      <c r="Y105">
        <v>2</v>
      </c>
      <c r="Z105" t="s">
        <v>233</v>
      </c>
      <c r="AA105">
        <v>0</v>
      </c>
      <c r="AB105">
        <v>30.312299960146401</v>
      </c>
      <c r="AC105">
        <v>-91.314215180544394</v>
      </c>
      <c r="AD105">
        <v>10</v>
      </c>
      <c r="AE105" t="s">
        <v>263</v>
      </c>
      <c r="AF105">
        <v>0</v>
      </c>
      <c r="AG105" t="s">
        <v>231</v>
      </c>
      <c r="AH105" t="s">
        <v>347</v>
      </c>
    </row>
    <row r="106" spans="1:34" x14ac:dyDescent="0.3">
      <c r="A106" t="s">
        <v>326</v>
      </c>
      <c r="B106" t="s">
        <v>327</v>
      </c>
      <c r="C106">
        <v>576</v>
      </c>
      <c r="D106" t="s">
        <v>35</v>
      </c>
      <c r="E106">
        <v>118446</v>
      </c>
      <c r="F106" t="s">
        <v>140</v>
      </c>
      <c r="G106">
        <v>65</v>
      </c>
      <c r="H106" t="s">
        <v>231</v>
      </c>
      <c r="I106">
        <v>30</v>
      </c>
      <c r="J106" t="s">
        <v>262</v>
      </c>
      <c r="K106" t="s">
        <v>231</v>
      </c>
      <c r="L106" t="s">
        <v>231</v>
      </c>
      <c r="M106" t="s">
        <v>231</v>
      </c>
      <c r="N106">
        <v>17047200260000</v>
      </c>
      <c r="O106" s="23">
        <v>43243</v>
      </c>
      <c r="P106" s="23">
        <v>24488</v>
      </c>
      <c r="Q106" s="23">
        <v>24504</v>
      </c>
      <c r="R106" s="23">
        <v>43243</v>
      </c>
      <c r="S106">
        <v>53</v>
      </c>
      <c r="T106" t="s">
        <v>33</v>
      </c>
      <c r="U106" t="s">
        <v>34</v>
      </c>
      <c r="V106" t="s">
        <v>231</v>
      </c>
      <c r="W106">
        <v>24</v>
      </c>
      <c r="X106" t="s">
        <v>232</v>
      </c>
      <c r="Y106">
        <v>2</v>
      </c>
      <c r="Z106" t="s">
        <v>233</v>
      </c>
      <c r="AA106">
        <v>0</v>
      </c>
      <c r="AB106">
        <v>30.308200123257901</v>
      </c>
      <c r="AC106">
        <v>-91.313816675027198</v>
      </c>
      <c r="AD106">
        <v>0</v>
      </c>
      <c r="AE106" t="s">
        <v>234</v>
      </c>
      <c r="AF106">
        <v>0</v>
      </c>
      <c r="AG106" t="s">
        <v>231</v>
      </c>
      <c r="AH106" t="s">
        <v>231</v>
      </c>
    </row>
    <row r="107" spans="1:34" x14ac:dyDescent="0.3">
      <c r="A107" t="s">
        <v>326</v>
      </c>
      <c r="B107" t="s">
        <v>327</v>
      </c>
      <c r="C107">
        <v>576</v>
      </c>
      <c r="D107" t="s">
        <v>35</v>
      </c>
      <c r="E107">
        <v>124581</v>
      </c>
      <c r="F107" t="s">
        <v>140</v>
      </c>
      <c r="G107">
        <v>71</v>
      </c>
      <c r="H107" t="s">
        <v>231</v>
      </c>
      <c r="I107">
        <v>30</v>
      </c>
      <c r="J107" t="s">
        <v>262</v>
      </c>
      <c r="K107" t="s">
        <v>231</v>
      </c>
      <c r="L107" t="s">
        <v>231</v>
      </c>
      <c r="M107" t="s">
        <v>231</v>
      </c>
      <c r="N107">
        <v>17047200760000</v>
      </c>
      <c r="O107" s="23">
        <v>43166</v>
      </c>
      <c r="P107" s="23">
        <v>24985</v>
      </c>
      <c r="Q107" s="23">
        <v>24989</v>
      </c>
      <c r="R107" s="23">
        <v>43166</v>
      </c>
      <c r="S107">
        <v>52</v>
      </c>
      <c r="T107" t="s">
        <v>33</v>
      </c>
      <c r="U107" t="s">
        <v>34</v>
      </c>
      <c r="V107" t="s">
        <v>231</v>
      </c>
      <c r="W107">
        <v>24</v>
      </c>
      <c r="X107" t="s">
        <v>232</v>
      </c>
      <c r="Y107">
        <v>2</v>
      </c>
      <c r="Z107" t="s">
        <v>233</v>
      </c>
      <c r="AA107">
        <v>0</v>
      </c>
      <c r="AB107">
        <v>30.308397603165702</v>
      </c>
      <c r="AC107">
        <v>-91.310916988649694</v>
      </c>
      <c r="AD107">
        <v>10</v>
      </c>
      <c r="AE107" t="s">
        <v>263</v>
      </c>
      <c r="AF107">
        <v>0</v>
      </c>
      <c r="AG107" t="s">
        <v>231</v>
      </c>
      <c r="AH107" t="s">
        <v>231</v>
      </c>
    </row>
    <row r="108" spans="1:34" x14ac:dyDescent="0.3">
      <c r="A108" t="s">
        <v>326</v>
      </c>
      <c r="B108" t="s">
        <v>327</v>
      </c>
      <c r="C108">
        <v>576</v>
      </c>
      <c r="D108" t="s">
        <v>35</v>
      </c>
      <c r="E108">
        <v>124874</v>
      </c>
      <c r="F108" t="s">
        <v>140</v>
      </c>
      <c r="G108">
        <v>72</v>
      </c>
      <c r="H108" t="s">
        <v>231</v>
      </c>
      <c r="I108">
        <v>30</v>
      </c>
      <c r="J108" t="s">
        <v>262</v>
      </c>
      <c r="K108" t="s">
        <v>231</v>
      </c>
      <c r="L108" t="s">
        <v>231</v>
      </c>
      <c r="M108" t="s">
        <v>231</v>
      </c>
      <c r="N108">
        <v>17047200820000</v>
      </c>
      <c r="O108" s="23">
        <v>43160</v>
      </c>
      <c r="P108" s="23">
        <v>25009</v>
      </c>
      <c r="Q108" s="23">
        <v>25014</v>
      </c>
      <c r="R108" s="23">
        <v>43160</v>
      </c>
      <c r="S108">
        <v>52</v>
      </c>
      <c r="T108" t="s">
        <v>33</v>
      </c>
      <c r="U108" t="s">
        <v>34</v>
      </c>
      <c r="V108" t="s">
        <v>231</v>
      </c>
      <c r="W108">
        <v>24</v>
      </c>
      <c r="X108" t="s">
        <v>232</v>
      </c>
      <c r="Y108">
        <v>2</v>
      </c>
      <c r="Z108" t="s">
        <v>233</v>
      </c>
      <c r="AA108">
        <v>0</v>
      </c>
      <c r="AB108">
        <v>30.3090987718628</v>
      </c>
      <c r="AC108">
        <v>-91.310916830562604</v>
      </c>
      <c r="AD108">
        <v>10</v>
      </c>
      <c r="AE108" t="s">
        <v>263</v>
      </c>
      <c r="AF108">
        <v>0</v>
      </c>
      <c r="AG108" t="s">
        <v>231</v>
      </c>
      <c r="AH108" t="s">
        <v>231</v>
      </c>
    </row>
    <row r="109" spans="1:34" x14ac:dyDescent="0.3">
      <c r="A109" t="s">
        <v>326</v>
      </c>
      <c r="B109" t="s">
        <v>327</v>
      </c>
      <c r="C109">
        <v>576</v>
      </c>
      <c r="D109" t="s">
        <v>35</v>
      </c>
      <c r="E109">
        <v>125342</v>
      </c>
      <c r="F109" t="s">
        <v>140</v>
      </c>
      <c r="G109" t="s">
        <v>348</v>
      </c>
      <c r="H109" t="s">
        <v>231</v>
      </c>
      <c r="I109">
        <v>30</v>
      </c>
      <c r="J109" t="s">
        <v>262</v>
      </c>
      <c r="K109" t="s">
        <v>231</v>
      </c>
      <c r="L109" t="s">
        <v>231</v>
      </c>
      <c r="M109" t="s">
        <v>231</v>
      </c>
      <c r="N109">
        <v>17047200820000</v>
      </c>
      <c r="O109" s="23">
        <v>43160</v>
      </c>
      <c r="P109" s="23">
        <v>25048</v>
      </c>
      <c r="Q109" s="23">
        <v>25014</v>
      </c>
      <c r="R109" s="23">
        <v>43160</v>
      </c>
      <c r="S109">
        <v>52</v>
      </c>
      <c r="T109" t="s">
        <v>33</v>
      </c>
      <c r="U109" t="s">
        <v>34</v>
      </c>
      <c r="V109" t="s">
        <v>231</v>
      </c>
      <c r="W109">
        <v>24</v>
      </c>
      <c r="X109" t="s">
        <v>232</v>
      </c>
      <c r="Y109">
        <v>2</v>
      </c>
      <c r="Z109" t="s">
        <v>233</v>
      </c>
      <c r="AA109">
        <v>0</v>
      </c>
      <c r="AB109">
        <v>30.3090987718628</v>
      </c>
      <c r="AC109">
        <v>-91.310916830562604</v>
      </c>
      <c r="AD109">
        <v>0</v>
      </c>
      <c r="AE109" t="s">
        <v>234</v>
      </c>
      <c r="AF109">
        <v>0</v>
      </c>
      <c r="AG109" t="s">
        <v>231</v>
      </c>
      <c r="AH109" t="s">
        <v>231</v>
      </c>
    </row>
    <row r="110" spans="1:34" x14ac:dyDescent="0.3">
      <c r="A110" t="s">
        <v>326</v>
      </c>
      <c r="B110" t="s">
        <v>327</v>
      </c>
      <c r="C110">
        <v>576</v>
      </c>
      <c r="D110" t="s">
        <v>35</v>
      </c>
      <c r="E110">
        <v>144059</v>
      </c>
      <c r="F110" t="s">
        <v>265</v>
      </c>
      <c r="G110">
        <v>10</v>
      </c>
      <c r="H110" t="s">
        <v>231</v>
      </c>
      <c r="I110">
        <v>23</v>
      </c>
      <c r="J110" t="s">
        <v>292</v>
      </c>
      <c r="K110" t="s">
        <v>231</v>
      </c>
      <c r="L110" t="s">
        <v>231</v>
      </c>
      <c r="M110" t="s">
        <v>231</v>
      </c>
      <c r="N110">
        <v>17121200500000</v>
      </c>
      <c r="O110" s="23">
        <v>40318</v>
      </c>
      <c r="P110" s="23">
        <v>26977</v>
      </c>
      <c r="Q110" s="23">
        <v>26989</v>
      </c>
      <c r="R110" s="23">
        <v>40318</v>
      </c>
      <c r="S110">
        <v>28</v>
      </c>
      <c r="T110" t="s">
        <v>266</v>
      </c>
      <c r="U110" t="s">
        <v>34</v>
      </c>
      <c r="V110" t="s">
        <v>241</v>
      </c>
      <c r="W110">
        <v>61</v>
      </c>
      <c r="X110" t="s">
        <v>267</v>
      </c>
      <c r="Y110">
        <v>2</v>
      </c>
      <c r="Z110" t="s">
        <v>233</v>
      </c>
      <c r="AA110">
        <v>0</v>
      </c>
      <c r="AB110">
        <v>30.323699249325099</v>
      </c>
      <c r="AC110">
        <v>-91.309316111363998</v>
      </c>
      <c r="AD110">
        <v>10</v>
      </c>
      <c r="AE110" t="s">
        <v>263</v>
      </c>
      <c r="AF110">
        <v>2150</v>
      </c>
      <c r="AG110" t="s">
        <v>231</v>
      </c>
      <c r="AH110" t="s">
        <v>296</v>
      </c>
    </row>
    <row r="111" spans="1:34" x14ac:dyDescent="0.3">
      <c r="A111" t="s">
        <v>326</v>
      </c>
      <c r="B111" t="s">
        <v>327</v>
      </c>
      <c r="C111">
        <v>576</v>
      </c>
      <c r="D111" t="s">
        <v>35</v>
      </c>
      <c r="E111">
        <v>186239</v>
      </c>
      <c r="F111" t="s">
        <v>140</v>
      </c>
      <c r="G111">
        <v>92</v>
      </c>
      <c r="H111" t="s">
        <v>231</v>
      </c>
      <c r="I111">
        <v>29</v>
      </c>
      <c r="J111" t="s">
        <v>271</v>
      </c>
      <c r="K111" t="s">
        <v>231</v>
      </c>
      <c r="L111" t="s">
        <v>231</v>
      </c>
      <c r="M111" t="s">
        <v>231</v>
      </c>
      <c r="N111">
        <v>17047207780000</v>
      </c>
      <c r="O111" s="23">
        <v>43321</v>
      </c>
      <c r="P111" s="23">
        <v>30475</v>
      </c>
      <c r="Q111" s="23">
        <v>30495</v>
      </c>
      <c r="R111" s="23">
        <v>43321</v>
      </c>
      <c r="S111">
        <v>61</v>
      </c>
      <c r="T111" t="s">
        <v>33</v>
      </c>
      <c r="U111" t="s">
        <v>34</v>
      </c>
      <c r="V111" t="s">
        <v>231</v>
      </c>
      <c r="W111">
        <v>24</v>
      </c>
      <c r="X111" t="s">
        <v>232</v>
      </c>
      <c r="Y111">
        <v>2</v>
      </c>
      <c r="Z111" t="s">
        <v>233</v>
      </c>
      <c r="AA111">
        <v>0</v>
      </c>
      <c r="AB111">
        <v>30.306971744855801</v>
      </c>
      <c r="AC111">
        <v>-91.303660371839499</v>
      </c>
      <c r="AD111">
        <v>0</v>
      </c>
      <c r="AE111" t="s">
        <v>234</v>
      </c>
      <c r="AF111">
        <v>0</v>
      </c>
      <c r="AG111" t="s">
        <v>231</v>
      </c>
      <c r="AH111" t="s">
        <v>231</v>
      </c>
    </row>
    <row r="112" spans="1:34" x14ac:dyDescent="0.3">
      <c r="A112" t="s">
        <v>326</v>
      </c>
      <c r="B112" t="s">
        <v>327</v>
      </c>
      <c r="C112">
        <v>576</v>
      </c>
      <c r="D112" t="s">
        <v>35</v>
      </c>
      <c r="E112">
        <v>225721</v>
      </c>
      <c r="F112" t="s">
        <v>349</v>
      </c>
      <c r="G112">
        <v>1</v>
      </c>
      <c r="H112" t="s">
        <v>231</v>
      </c>
      <c r="I112">
        <v>23</v>
      </c>
      <c r="J112" t="s">
        <v>292</v>
      </c>
      <c r="K112" t="s">
        <v>231</v>
      </c>
      <c r="L112" t="s">
        <v>231</v>
      </c>
      <c r="M112" t="s">
        <v>231</v>
      </c>
      <c r="N112">
        <v>17121201880000</v>
      </c>
      <c r="O112" s="23">
        <v>40318</v>
      </c>
      <c r="P112" s="23">
        <v>36985</v>
      </c>
      <c r="Q112" s="23">
        <v>37013</v>
      </c>
      <c r="R112" s="23">
        <v>40318</v>
      </c>
      <c r="S112">
        <v>28</v>
      </c>
      <c r="T112" t="s">
        <v>266</v>
      </c>
      <c r="U112" t="s">
        <v>34</v>
      </c>
      <c r="V112" t="s">
        <v>241</v>
      </c>
      <c r="W112">
        <v>61</v>
      </c>
      <c r="X112" t="s">
        <v>267</v>
      </c>
      <c r="Y112">
        <v>2</v>
      </c>
      <c r="Z112" t="s">
        <v>233</v>
      </c>
      <c r="AA112">
        <v>0</v>
      </c>
      <c r="AB112">
        <v>30.323050299102299</v>
      </c>
      <c r="AC112">
        <v>-91.309173641594697</v>
      </c>
      <c r="AD112">
        <v>0</v>
      </c>
      <c r="AE112" t="s">
        <v>234</v>
      </c>
      <c r="AF112" t="s">
        <v>231</v>
      </c>
      <c r="AG112">
        <v>0</v>
      </c>
      <c r="AH112" t="s">
        <v>231</v>
      </c>
    </row>
    <row r="113" spans="1:34" x14ac:dyDescent="0.3">
      <c r="A113" t="s">
        <v>326</v>
      </c>
      <c r="B113" t="s">
        <v>327</v>
      </c>
      <c r="C113">
        <v>576</v>
      </c>
      <c r="D113" t="s">
        <v>35</v>
      </c>
      <c r="E113">
        <v>233060</v>
      </c>
      <c r="F113" t="s">
        <v>140</v>
      </c>
      <c r="G113">
        <v>93</v>
      </c>
      <c r="H113" t="s">
        <v>231</v>
      </c>
      <c r="I113">
        <v>3</v>
      </c>
      <c r="J113" t="s">
        <v>165</v>
      </c>
      <c r="K113" t="s">
        <v>231</v>
      </c>
      <c r="L113" t="s">
        <v>231</v>
      </c>
      <c r="M113" t="s">
        <v>231</v>
      </c>
      <c r="N113">
        <v>17047210630000</v>
      </c>
      <c r="O113" s="23">
        <v>38972</v>
      </c>
      <c r="P113" s="23">
        <v>38792</v>
      </c>
      <c r="Q113" t="s">
        <v>231</v>
      </c>
      <c r="R113" s="23">
        <v>38972</v>
      </c>
      <c r="S113">
        <v>53</v>
      </c>
      <c r="T113" t="s">
        <v>33</v>
      </c>
      <c r="U113" t="s">
        <v>34</v>
      </c>
      <c r="V113" t="s">
        <v>231</v>
      </c>
      <c r="W113">
        <v>24</v>
      </c>
      <c r="X113" t="s">
        <v>232</v>
      </c>
      <c r="Y113">
        <v>2</v>
      </c>
      <c r="Z113" t="s">
        <v>233</v>
      </c>
      <c r="AA113">
        <v>6.3</v>
      </c>
      <c r="AB113">
        <v>30.3146815535797</v>
      </c>
      <c r="AC113">
        <v>-91.3167279073988</v>
      </c>
      <c r="AD113">
        <v>0</v>
      </c>
      <c r="AE113" t="s">
        <v>234</v>
      </c>
      <c r="AF113" t="s">
        <v>231</v>
      </c>
      <c r="AG113">
        <v>0</v>
      </c>
      <c r="AH113" t="s">
        <v>231</v>
      </c>
    </row>
    <row r="114" spans="1:34" x14ac:dyDescent="0.3">
      <c r="A114" t="s">
        <v>350</v>
      </c>
      <c r="B114">
        <v>1278</v>
      </c>
      <c r="C114">
        <v>577</v>
      </c>
      <c r="D114" t="s">
        <v>274</v>
      </c>
      <c r="E114">
        <v>138894</v>
      </c>
      <c r="F114" t="s">
        <v>351</v>
      </c>
      <c r="G114">
        <v>2</v>
      </c>
      <c r="H114" t="s">
        <v>231</v>
      </c>
      <c r="I114">
        <v>30</v>
      </c>
      <c r="J114" t="s">
        <v>262</v>
      </c>
      <c r="K114" t="s">
        <v>231</v>
      </c>
      <c r="L114" t="s">
        <v>231</v>
      </c>
      <c r="M114" t="s">
        <v>231</v>
      </c>
      <c r="N114">
        <v>17047202430000</v>
      </c>
      <c r="O114" s="23">
        <v>32174</v>
      </c>
      <c r="P114" s="23">
        <v>26318</v>
      </c>
      <c r="Q114" s="23">
        <v>26329</v>
      </c>
      <c r="R114" s="23">
        <v>32178</v>
      </c>
      <c r="S114">
        <v>42</v>
      </c>
      <c r="T114" t="s">
        <v>266</v>
      </c>
      <c r="U114" t="s">
        <v>34</v>
      </c>
      <c r="V114" t="s">
        <v>231</v>
      </c>
      <c r="W114">
        <v>24</v>
      </c>
      <c r="X114" t="s">
        <v>232</v>
      </c>
      <c r="Y114">
        <v>2</v>
      </c>
      <c r="Z114" t="s">
        <v>233</v>
      </c>
      <c r="AA114">
        <v>0</v>
      </c>
      <c r="AB114">
        <v>30.3426973821765</v>
      </c>
      <c r="AC114">
        <v>-91.357018337702698</v>
      </c>
      <c r="AD114">
        <v>10</v>
      </c>
      <c r="AE114" t="s">
        <v>263</v>
      </c>
      <c r="AF114">
        <v>0</v>
      </c>
      <c r="AG114" t="s">
        <v>231</v>
      </c>
      <c r="AH114" t="s">
        <v>352</v>
      </c>
    </row>
    <row r="115" spans="1:34" x14ac:dyDescent="0.3">
      <c r="A115" t="s">
        <v>350</v>
      </c>
      <c r="B115">
        <v>1278</v>
      </c>
      <c r="C115">
        <v>577</v>
      </c>
      <c r="D115" t="s">
        <v>274</v>
      </c>
      <c r="E115">
        <v>145034</v>
      </c>
      <c r="F115" t="s">
        <v>353</v>
      </c>
      <c r="G115" t="s">
        <v>354</v>
      </c>
      <c r="H115" t="s">
        <v>231</v>
      </c>
      <c r="I115">
        <v>30</v>
      </c>
      <c r="J115" t="s">
        <v>262</v>
      </c>
      <c r="K115" t="s">
        <v>231</v>
      </c>
      <c r="L115" t="s">
        <v>231</v>
      </c>
      <c r="M115" t="s">
        <v>231</v>
      </c>
      <c r="N115">
        <v>17047202430000</v>
      </c>
      <c r="O115" s="23">
        <v>32174</v>
      </c>
      <c r="P115" s="23">
        <v>27109</v>
      </c>
      <c r="Q115" s="23">
        <v>26329</v>
      </c>
      <c r="R115" s="23">
        <v>32178</v>
      </c>
      <c r="S115">
        <v>42</v>
      </c>
      <c r="T115" t="s">
        <v>266</v>
      </c>
      <c r="U115" t="s">
        <v>34</v>
      </c>
      <c r="V115" t="s">
        <v>231</v>
      </c>
      <c r="W115">
        <v>24</v>
      </c>
      <c r="X115" t="s">
        <v>232</v>
      </c>
      <c r="Y115">
        <v>2</v>
      </c>
      <c r="Z115" t="s">
        <v>233</v>
      </c>
      <c r="AA115">
        <v>0</v>
      </c>
      <c r="AB115">
        <v>30.3426973821765</v>
      </c>
      <c r="AC115">
        <v>-91.357018337702698</v>
      </c>
      <c r="AD115">
        <v>10</v>
      </c>
      <c r="AE115" t="s">
        <v>263</v>
      </c>
      <c r="AF115">
        <v>0</v>
      </c>
      <c r="AG115" t="s">
        <v>231</v>
      </c>
      <c r="AH115" t="s">
        <v>231</v>
      </c>
    </row>
    <row r="116" spans="1:34" x14ac:dyDescent="0.3">
      <c r="A116" t="s">
        <v>355</v>
      </c>
      <c r="B116">
        <v>1595</v>
      </c>
      <c r="C116">
        <v>576</v>
      </c>
      <c r="D116" t="s">
        <v>35</v>
      </c>
      <c r="E116">
        <v>153013</v>
      </c>
      <c r="F116" t="s">
        <v>140</v>
      </c>
      <c r="G116">
        <v>82</v>
      </c>
      <c r="H116" t="s">
        <v>231</v>
      </c>
      <c r="I116">
        <v>30</v>
      </c>
      <c r="J116" t="s">
        <v>262</v>
      </c>
      <c r="K116" t="s">
        <v>231</v>
      </c>
      <c r="L116" t="s">
        <v>231</v>
      </c>
      <c r="M116" t="s">
        <v>231</v>
      </c>
      <c r="N116">
        <v>17047204510000</v>
      </c>
      <c r="O116" s="23">
        <v>32448</v>
      </c>
      <c r="P116" s="23">
        <v>27997</v>
      </c>
      <c r="Q116" s="23">
        <v>28021</v>
      </c>
      <c r="R116" s="23">
        <v>32416</v>
      </c>
      <c r="S116">
        <v>52</v>
      </c>
      <c r="T116" t="s">
        <v>33</v>
      </c>
      <c r="U116" t="s">
        <v>34</v>
      </c>
      <c r="V116" t="s">
        <v>231</v>
      </c>
      <c r="W116">
        <v>24</v>
      </c>
      <c r="X116" t="s">
        <v>232</v>
      </c>
      <c r="Y116">
        <v>2</v>
      </c>
      <c r="Z116" t="s">
        <v>233</v>
      </c>
      <c r="AA116">
        <v>0</v>
      </c>
      <c r="AB116">
        <v>30.322199468553102</v>
      </c>
      <c r="AC116">
        <v>-91.303716054897606</v>
      </c>
      <c r="AD116">
        <v>10</v>
      </c>
      <c r="AE116" t="s">
        <v>263</v>
      </c>
      <c r="AF116">
        <v>0</v>
      </c>
      <c r="AG116" t="s">
        <v>231</v>
      </c>
      <c r="AH116" t="s">
        <v>231</v>
      </c>
    </row>
    <row r="117" spans="1:34" x14ac:dyDescent="0.3">
      <c r="A117" t="s">
        <v>355</v>
      </c>
      <c r="B117">
        <v>1595</v>
      </c>
      <c r="C117">
        <v>576</v>
      </c>
      <c r="D117" t="s">
        <v>35</v>
      </c>
      <c r="E117">
        <v>154478</v>
      </c>
      <c r="F117" t="s">
        <v>356</v>
      </c>
      <c r="G117">
        <v>2</v>
      </c>
      <c r="H117" t="s">
        <v>231</v>
      </c>
      <c r="I117">
        <v>29</v>
      </c>
      <c r="J117" t="s">
        <v>271</v>
      </c>
      <c r="K117" t="s">
        <v>231</v>
      </c>
      <c r="L117" t="s">
        <v>231</v>
      </c>
      <c r="M117" t="s">
        <v>231</v>
      </c>
      <c r="N117">
        <v>17047204620000</v>
      </c>
      <c r="O117" s="23">
        <v>28216</v>
      </c>
      <c r="P117" s="23">
        <v>28135</v>
      </c>
      <c r="Q117" s="23">
        <v>28191</v>
      </c>
      <c r="R117" s="23">
        <v>28216</v>
      </c>
      <c r="S117">
        <v>82</v>
      </c>
      <c r="T117" t="s">
        <v>33</v>
      </c>
      <c r="U117" t="s">
        <v>164</v>
      </c>
      <c r="V117" t="s">
        <v>231</v>
      </c>
      <c r="W117">
        <v>24</v>
      </c>
      <c r="X117" t="s">
        <v>232</v>
      </c>
      <c r="Y117">
        <v>2</v>
      </c>
      <c r="Z117" t="s">
        <v>233</v>
      </c>
      <c r="AA117">
        <v>0</v>
      </c>
      <c r="AB117">
        <v>30.3073979920554</v>
      </c>
      <c r="AC117">
        <v>-91.293817386070998</v>
      </c>
      <c r="AD117">
        <v>0</v>
      </c>
      <c r="AE117" t="s">
        <v>234</v>
      </c>
      <c r="AF117">
        <v>612</v>
      </c>
      <c r="AG117" t="s">
        <v>231</v>
      </c>
      <c r="AH117" t="s">
        <v>357</v>
      </c>
    </row>
    <row r="118" spans="1:34" x14ac:dyDescent="0.3">
      <c r="A118" t="s">
        <v>355</v>
      </c>
      <c r="B118">
        <v>1595</v>
      </c>
      <c r="C118">
        <v>576</v>
      </c>
      <c r="D118" t="s">
        <v>35</v>
      </c>
      <c r="E118">
        <v>157680</v>
      </c>
      <c r="F118" t="s">
        <v>356</v>
      </c>
      <c r="G118">
        <v>3</v>
      </c>
      <c r="H118" t="s">
        <v>231</v>
      </c>
      <c r="I118">
        <v>29</v>
      </c>
      <c r="J118" t="s">
        <v>271</v>
      </c>
      <c r="K118" t="s">
        <v>231</v>
      </c>
      <c r="L118" t="s">
        <v>231</v>
      </c>
      <c r="M118" t="s">
        <v>231</v>
      </c>
      <c r="N118">
        <v>17047204910000</v>
      </c>
      <c r="O118" s="23">
        <v>28581</v>
      </c>
      <c r="P118" s="23">
        <v>28447</v>
      </c>
      <c r="Q118" s="23">
        <v>28539</v>
      </c>
      <c r="R118" s="23">
        <v>28744</v>
      </c>
      <c r="S118">
        <v>61</v>
      </c>
      <c r="T118" t="s">
        <v>33</v>
      </c>
      <c r="U118" t="s">
        <v>34</v>
      </c>
      <c r="V118" t="s">
        <v>231</v>
      </c>
      <c r="W118">
        <v>24</v>
      </c>
      <c r="X118" t="s">
        <v>232</v>
      </c>
      <c r="Y118">
        <v>2</v>
      </c>
      <c r="Z118" t="s">
        <v>233</v>
      </c>
      <c r="AA118">
        <v>0</v>
      </c>
      <c r="AB118">
        <v>30.307797831947099</v>
      </c>
      <c r="AC118">
        <v>-91.309117134836498</v>
      </c>
      <c r="AD118">
        <v>0</v>
      </c>
      <c r="AE118" t="s">
        <v>234</v>
      </c>
      <c r="AF118">
        <v>0</v>
      </c>
      <c r="AG118" t="s">
        <v>231</v>
      </c>
      <c r="AH118" t="s">
        <v>231</v>
      </c>
    </row>
    <row r="119" spans="1:34" x14ac:dyDescent="0.3">
      <c r="A119" t="s">
        <v>355</v>
      </c>
      <c r="B119">
        <v>1595</v>
      </c>
      <c r="C119">
        <v>576</v>
      </c>
      <c r="D119" t="s">
        <v>35</v>
      </c>
      <c r="E119">
        <v>189630</v>
      </c>
      <c r="F119" t="s">
        <v>320</v>
      </c>
      <c r="G119">
        <v>4</v>
      </c>
      <c r="H119" t="s">
        <v>231</v>
      </c>
      <c r="I119">
        <v>3</v>
      </c>
      <c r="J119" t="s">
        <v>165</v>
      </c>
      <c r="K119" t="s">
        <v>231</v>
      </c>
      <c r="L119" t="s">
        <v>231</v>
      </c>
      <c r="M119" t="s">
        <v>231</v>
      </c>
      <c r="N119">
        <v>17047208020000</v>
      </c>
      <c r="O119" s="23">
        <v>30926</v>
      </c>
      <c r="P119" s="23">
        <v>30663</v>
      </c>
      <c r="Q119" t="s">
        <v>231</v>
      </c>
      <c r="R119" s="23">
        <v>30842</v>
      </c>
      <c r="S119">
        <v>52</v>
      </c>
      <c r="T119" t="s">
        <v>33</v>
      </c>
      <c r="U119" t="s">
        <v>34</v>
      </c>
      <c r="V119" t="s">
        <v>231</v>
      </c>
      <c r="W119">
        <v>24</v>
      </c>
      <c r="X119" t="s">
        <v>232</v>
      </c>
      <c r="Y119">
        <v>2</v>
      </c>
      <c r="Z119" t="s">
        <v>233</v>
      </c>
      <c r="AA119">
        <v>0</v>
      </c>
      <c r="AB119">
        <v>30.319702714062799</v>
      </c>
      <c r="AC119">
        <v>-91.303498110681701</v>
      </c>
      <c r="AD119">
        <v>0</v>
      </c>
      <c r="AE119" t="s">
        <v>234</v>
      </c>
      <c r="AF119">
        <v>0</v>
      </c>
      <c r="AG119" t="s">
        <v>231</v>
      </c>
      <c r="AH119" t="s">
        <v>231</v>
      </c>
    </row>
    <row r="120" spans="1:34" x14ac:dyDescent="0.3">
      <c r="A120" t="s">
        <v>358</v>
      </c>
      <c r="B120">
        <v>1667</v>
      </c>
      <c r="C120">
        <v>577</v>
      </c>
      <c r="D120" t="s">
        <v>274</v>
      </c>
      <c r="E120">
        <v>146678</v>
      </c>
      <c r="F120" t="s">
        <v>359</v>
      </c>
      <c r="G120">
        <v>1</v>
      </c>
      <c r="H120" t="s">
        <v>231</v>
      </c>
      <c r="I120">
        <v>29</v>
      </c>
      <c r="J120" t="s">
        <v>271</v>
      </c>
      <c r="K120" t="s">
        <v>231</v>
      </c>
      <c r="L120" t="s">
        <v>231</v>
      </c>
      <c r="M120" t="s">
        <v>231</v>
      </c>
      <c r="N120">
        <v>17047203710000</v>
      </c>
      <c r="O120" s="23">
        <v>28095</v>
      </c>
      <c r="P120" s="23">
        <v>27282</v>
      </c>
      <c r="Q120" s="23">
        <v>27287</v>
      </c>
      <c r="R120" s="23">
        <v>27335</v>
      </c>
      <c r="S120">
        <v>42</v>
      </c>
      <c r="T120" t="s">
        <v>266</v>
      </c>
      <c r="U120" t="s">
        <v>34</v>
      </c>
      <c r="V120" t="s">
        <v>231</v>
      </c>
      <c r="W120">
        <v>24</v>
      </c>
      <c r="X120" t="s">
        <v>232</v>
      </c>
      <c r="Y120">
        <v>2</v>
      </c>
      <c r="Z120" t="s">
        <v>233</v>
      </c>
      <c r="AA120">
        <v>0</v>
      </c>
      <c r="AB120">
        <v>30.346699467453401</v>
      </c>
      <c r="AC120">
        <v>-91.346418043325102</v>
      </c>
      <c r="AD120">
        <v>0</v>
      </c>
      <c r="AE120" t="s">
        <v>234</v>
      </c>
      <c r="AF120">
        <v>0</v>
      </c>
      <c r="AG120" t="s">
        <v>231</v>
      </c>
      <c r="AH120" t="s">
        <v>360</v>
      </c>
    </row>
    <row r="121" spans="1:34" x14ac:dyDescent="0.3">
      <c r="A121" t="s">
        <v>361</v>
      </c>
      <c r="B121" t="s">
        <v>362</v>
      </c>
      <c r="C121">
        <v>577</v>
      </c>
      <c r="D121" t="s">
        <v>274</v>
      </c>
      <c r="E121">
        <v>214051</v>
      </c>
      <c r="F121" t="s">
        <v>363</v>
      </c>
      <c r="G121">
        <v>1</v>
      </c>
      <c r="H121" t="s">
        <v>231</v>
      </c>
      <c r="I121">
        <v>3</v>
      </c>
      <c r="J121" t="s">
        <v>165</v>
      </c>
      <c r="K121" t="s">
        <v>231</v>
      </c>
      <c r="L121" t="s">
        <v>231</v>
      </c>
      <c r="M121" t="s">
        <v>231</v>
      </c>
      <c r="N121">
        <v>17047209710000</v>
      </c>
      <c r="O121" s="23">
        <v>33695</v>
      </c>
      <c r="P121" s="23">
        <v>33550</v>
      </c>
      <c r="Q121" t="s">
        <v>231</v>
      </c>
      <c r="R121" s="23">
        <v>33711</v>
      </c>
      <c r="S121">
        <v>41</v>
      </c>
      <c r="T121" t="s">
        <v>266</v>
      </c>
      <c r="U121" t="s">
        <v>34</v>
      </c>
      <c r="V121" t="s">
        <v>231</v>
      </c>
      <c r="W121">
        <v>24</v>
      </c>
      <c r="X121" t="s">
        <v>232</v>
      </c>
      <c r="Y121">
        <v>2</v>
      </c>
      <c r="Z121" t="s">
        <v>233</v>
      </c>
      <c r="AA121">
        <v>0</v>
      </c>
      <c r="AB121">
        <v>30.328381184768499</v>
      </c>
      <c r="AC121">
        <v>-91.346704121627397</v>
      </c>
      <c r="AD121">
        <v>0</v>
      </c>
      <c r="AE121" t="s">
        <v>234</v>
      </c>
      <c r="AF121">
        <v>0</v>
      </c>
      <c r="AG121" t="s">
        <v>231</v>
      </c>
      <c r="AH121" t="s">
        <v>231</v>
      </c>
    </row>
    <row r="122" spans="1:34" x14ac:dyDescent="0.3">
      <c r="A122" t="s">
        <v>364</v>
      </c>
      <c r="B122">
        <v>1858</v>
      </c>
      <c r="C122">
        <v>576</v>
      </c>
      <c r="D122" t="s">
        <v>35</v>
      </c>
      <c r="E122">
        <v>32156</v>
      </c>
      <c r="F122" t="s">
        <v>140</v>
      </c>
      <c r="G122" t="s">
        <v>365</v>
      </c>
      <c r="H122" t="s">
        <v>231</v>
      </c>
      <c r="I122">
        <v>30</v>
      </c>
      <c r="J122" t="s">
        <v>262</v>
      </c>
      <c r="K122" t="s">
        <v>231</v>
      </c>
      <c r="L122" t="s">
        <v>231</v>
      </c>
      <c r="M122" t="s">
        <v>231</v>
      </c>
      <c r="N122">
        <v>17047002450000</v>
      </c>
      <c r="O122" s="23">
        <v>27089</v>
      </c>
      <c r="P122" s="23">
        <v>17022</v>
      </c>
      <c r="Q122" s="23">
        <v>17045</v>
      </c>
      <c r="R122" s="23">
        <v>27101</v>
      </c>
      <c r="S122">
        <v>52</v>
      </c>
      <c r="T122" t="s">
        <v>33</v>
      </c>
      <c r="U122" t="s">
        <v>34</v>
      </c>
      <c r="V122" t="s">
        <v>231</v>
      </c>
      <c r="W122">
        <v>24</v>
      </c>
      <c r="X122" t="s">
        <v>232</v>
      </c>
      <c r="Y122">
        <v>2</v>
      </c>
      <c r="Z122" t="s">
        <v>233</v>
      </c>
      <c r="AA122">
        <v>0</v>
      </c>
      <c r="AB122">
        <v>30.316097918890499</v>
      </c>
      <c r="AC122">
        <v>-91.303616452880803</v>
      </c>
      <c r="AD122">
        <v>10</v>
      </c>
      <c r="AE122" t="s">
        <v>263</v>
      </c>
      <c r="AF122">
        <v>0</v>
      </c>
      <c r="AG122" t="s">
        <v>231</v>
      </c>
      <c r="AH122" t="s">
        <v>366</v>
      </c>
    </row>
    <row r="123" spans="1:34" x14ac:dyDescent="0.3">
      <c r="A123" t="s">
        <v>364</v>
      </c>
      <c r="B123">
        <v>1858</v>
      </c>
      <c r="C123">
        <v>576</v>
      </c>
      <c r="D123" t="s">
        <v>35</v>
      </c>
      <c r="E123">
        <v>42788</v>
      </c>
      <c r="F123" t="s">
        <v>367</v>
      </c>
      <c r="G123">
        <v>2</v>
      </c>
      <c r="H123" t="s">
        <v>231</v>
      </c>
      <c r="I123">
        <v>30</v>
      </c>
      <c r="J123" t="s">
        <v>262</v>
      </c>
      <c r="K123" t="s">
        <v>231</v>
      </c>
      <c r="L123" t="s">
        <v>231</v>
      </c>
      <c r="M123" t="s">
        <v>231</v>
      </c>
      <c r="N123">
        <v>17047002030000</v>
      </c>
      <c r="O123" s="23">
        <v>26696</v>
      </c>
      <c r="P123" s="23">
        <v>18692</v>
      </c>
      <c r="Q123" s="23">
        <v>18682</v>
      </c>
      <c r="R123" s="23">
        <v>27474</v>
      </c>
      <c r="S123">
        <v>53</v>
      </c>
      <c r="T123" t="s">
        <v>33</v>
      </c>
      <c r="U123" t="s">
        <v>34</v>
      </c>
      <c r="V123" t="s">
        <v>231</v>
      </c>
      <c r="W123">
        <v>24</v>
      </c>
      <c r="X123" t="s">
        <v>232</v>
      </c>
      <c r="Y123">
        <v>2</v>
      </c>
      <c r="Z123" t="s">
        <v>233</v>
      </c>
      <c r="AA123">
        <v>0</v>
      </c>
      <c r="AB123">
        <v>30.315998504886501</v>
      </c>
      <c r="AC123">
        <v>-91.315716694769094</v>
      </c>
      <c r="AD123">
        <v>10</v>
      </c>
      <c r="AE123" t="s">
        <v>263</v>
      </c>
      <c r="AF123">
        <v>0</v>
      </c>
      <c r="AG123" t="s">
        <v>231</v>
      </c>
      <c r="AH123" t="s">
        <v>368</v>
      </c>
    </row>
    <row r="124" spans="1:34" x14ac:dyDescent="0.3">
      <c r="A124" t="s">
        <v>364</v>
      </c>
      <c r="B124">
        <v>1858</v>
      </c>
      <c r="C124">
        <v>576</v>
      </c>
      <c r="D124" t="s">
        <v>35</v>
      </c>
      <c r="E124">
        <v>45985</v>
      </c>
      <c r="F124" t="s">
        <v>369</v>
      </c>
      <c r="G124">
        <v>4</v>
      </c>
      <c r="H124" t="s">
        <v>231</v>
      </c>
      <c r="I124">
        <v>30</v>
      </c>
      <c r="J124" t="s">
        <v>262</v>
      </c>
      <c r="K124" t="s">
        <v>231</v>
      </c>
      <c r="L124" t="s">
        <v>231</v>
      </c>
      <c r="M124" t="s">
        <v>231</v>
      </c>
      <c r="N124">
        <v>17047001510000</v>
      </c>
      <c r="O124" s="23">
        <v>26696</v>
      </c>
      <c r="P124" s="23">
        <v>19147</v>
      </c>
      <c r="Q124" s="23">
        <v>19152</v>
      </c>
      <c r="R124" s="23">
        <v>27139</v>
      </c>
      <c r="S124">
        <v>53</v>
      </c>
      <c r="T124" t="s">
        <v>33</v>
      </c>
      <c r="U124" t="s">
        <v>34</v>
      </c>
      <c r="V124" t="s">
        <v>231</v>
      </c>
      <c r="W124">
        <v>24</v>
      </c>
      <c r="X124" t="s">
        <v>232</v>
      </c>
      <c r="Y124">
        <v>2</v>
      </c>
      <c r="Z124" t="s">
        <v>233</v>
      </c>
      <c r="AA124">
        <v>0</v>
      </c>
      <c r="AB124">
        <v>30.320499737606401</v>
      </c>
      <c r="AC124">
        <v>-91.3158173160801</v>
      </c>
      <c r="AD124">
        <v>10</v>
      </c>
      <c r="AE124" t="s">
        <v>263</v>
      </c>
      <c r="AF124">
        <v>0</v>
      </c>
      <c r="AG124" t="s">
        <v>231</v>
      </c>
      <c r="AH124" t="s">
        <v>370</v>
      </c>
    </row>
    <row r="125" spans="1:34" x14ac:dyDescent="0.3">
      <c r="A125" t="s">
        <v>364</v>
      </c>
      <c r="B125">
        <v>1858</v>
      </c>
      <c r="C125">
        <v>576</v>
      </c>
      <c r="D125" t="s">
        <v>35</v>
      </c>
      <c r="E125">
        <v>46478</v>
      </c>
      <c r="F125" t="s">
        <v>140</v>
      </c>
      <c r="G125">
        <v>5</v>
      </c>
      <c r="H125" t="s">
        <v>231</v>
      </c>
      <c r="I125">
        <v>30</v>
      </c>
      <c r="J125" t="s">
        <v>262</v>
      </c>
      <c r="K125" t="s">
        <v>231</v>
      </c>
      <c r="L125" t="s">
        <v>231</v>
      </c>
      <c r="M125" t="s">
        <v>231</v>
      </c>
      <c r="N125">
        <v>17047001520000</v>
      </c>
      <c r="O125" s="23">
        <v>26696</v>
      </c>
      <c r="P125" s="23">
        <v>19211</v>
      </c>
      <c r="Q125" s="23">
        <v>19218</v>
      </c>
      <c r="R125" s="23">
        <v>27457</v>
      </c>
      <c r="S125">
        <v>53</v>
      </c>
      <c r="T125" t="s">
        <v>33</v>
      </c>
      <c r="U125" t="s">
        <v>34</v>
      </c>
      <c r="V125" t="s">
        <v>231</v>
      </c>
      <c r="W125">
        <v>24</v>
      </c>
      <c r="X125" t="s">
        <v>232</v>
      </c>
      <c r="Y125">
        <v>2</v>
      </c>
      <c r="Z125" t="s">
        <v>233</v>
      </c>
      <c r="AA125">
        <v>0</v>
      </c>
      <c r="AB125">
        <v>30.319298173171699</v>
      </c>
      <c r="AC125">
        <v>-91.316115447950807</v>
      </c>
      <c r="AD125">
        <v>10</v>
      </c>
      <c r="AE125" t="s">
        <v>263</v>
      </c>
      <c r="AF125">
        <v>0</v>
      </c>
      <c r="AG125" t="s">
        <v>231</v>
      </c>
      <c r="AH125" t="s">
        <v>332</v>
      </c>
    </row>
    <row r="126" spans="1:34" x14ac:dyDescent="0.3">
      <c r="A126" t="s">
        <v>364</v>
      </c>
      <c r="B126">
        <v>1858</v>
      </c>
      <c r="C126">
        <v>576</v>
      </c>
      <c r="D126" t="s">
        <v>35</v>
      </c>
      <c r="E126">
        <v>47438</v>
      </c>
      <c r="F126" t="s">
        <v>140</v>
      </c>
      <c r="G126">
        <v>6</v>
      </c>
      <c r="H126" t="s">
        <v>231</v>
      </c>
      <c r="I126">
        <v>30</v>
      </c>
      <c r="J126" t="s">
        <v>262</v>
      </c>
      <c r="K126" t="s">
        <v>231</v>
      </c>
      <c r="L126" t="s">
        <v>231</v>
      </c>
      <c r="M126" t="s">
        <v>231</v>
      </c>
      <c r="N126">
        <v>17047001530000</v>
      </c>
      <c r="O126" s="23">
        <v>26938</v>
      </c>
      <c r="P126" s="23">
        <v>19329</v>
      </c>
      <c r="Q126" s="23">
        <v>19339</v>
      </c>
      <c r="R126" s="23">
        <v>26947</v>
      </c>
      <c r="S126">
        <v>53</v>
      </c>
      <c r="T126" t="s">
        <v>33</v>
      </c>
      <c r="U126" t="s">
        <v>34</v>
      </c>
      <c r="V126" t="s">
        <v>231</v>
      </c>
      <c r="W126">
        <v>24</v>
      </c>
      <c r="X126" t="s">
        <v>232</v>
      </c>
      <c r="Y126">
        <v>2</v>
      </c>
      <c r="Z126" t="s">
        <v>233</v>
      </c>
      <c r="AA126">
        <v>0</v>
      </c>
      <c r="AB126">
        <v>30.317599040738301</v>
      </c>
      <c r="AC126">
        <v>-91.317316909410806</v>
      </c>
      <c r="AD126">
        <v>10</v>
      </c>
      <c r="AE126" t="s">
        <v>263</v>
      </c>
      <c r="AF126">
        <v>0</v>
      </c>
      <c r="AG126" t="s">
        <v>231</v>
      </c>
      <c r="AH126" t="s">
        <v>371</v>
      </c>
    </row>
    <row r="127" spans="1:34" x14ac:dyDescent="0.3">
      <c r="A127" t="s">
        <v>364</v>
      </c>
      <c r="B127">
        <v>1858</v>
      </c>
      <c r="C127">
        <v>576</v>
      </c>
      <c r="D127" t="s">
        <v>35</v>
      </c>
      <c r="E127">
        <v>47933</v>
      </c>
      <c r="F127" t="s">
        <v>140</v>
      </c>
      <c r="G127">
        <v>7</v>
      </c>
      <c r="H127" t="s">
        <v>231</v>
      </c>
      <c r="I127">
        <v>30</v>
      </c>
      <c r="J127" t="s">
        <v>262</v>
      </c>
      <c r="K127" t="s">
        <v>231</v>
      </c>
      <c r="L127" t="s">
        <v>231</v>
      </c>
      <c r="M127" t="s">
        <v>231</v>
      </c>
      <c r="N127">
        <v>17047001560000</v>
      </c>
      <c r="O127" s="23">
        <v>26938</v>
      </c>
      <c r="P127" s="23">
        <v>19392</v>
      </c>
      <c r="Q127" s="23">
        <v>19393</v>
      </c>
      <c r="R127" s="23">
        <v>26949</v>
      </c>
      <c r="S127">
        <v>53</v>
      </c>
      <c r="T127" t="s">
        <v>33</v>
      </c>
      <c r="U127" t="s">
        <v>34</v>
      </c>
      <c r="V127" t="s">
        <v>231</v>
      </c>
      <c r="W127">
        <v>24</v>
      </c>
      <c r="X127" t="s">
        <v>232</v>
      </c>
      <c r="Y127">
        <v>2</v>
      </c>
      <c r="Z127" t="s">
        <v>233</v>
      </c>
      <c r="AA127">
        <v>0</v>
      </c>
      <c r="AB127">
        <v>30.3190976536786</v>
      </c>
      <c r="AC127">
        <v>-91.317617755655505</v>
      </c>
      <c r="AD127">
        <v>10</v>
      </c>
      <c r="AE127" t="s">
        <v>263</v>
      </c>
      <c r="AF127">
        <v>0</v>
      </c>
      <c r="AG127" t="s">
        <v>231</v>
      </c>
      <c r="AH127" t="s">
        <v>371</v>
      </c>
    </row>
    <row r="128" spans="1:34" x14ac:dyDescent="0.3">
      <c r="A128" t="s">
        <v>364</v>
      </c>
      <c r="B128">
        <v>1858</v>
      </c>
      <c r="C128">
        <v>576</v>
      </c>
      <c r="D128" t="s">
        <v>35</v>
      </c>
      <c r="E128">
        <v>50084</v>
      </c>
      <c r="F128" t="s">
        <v>367</v>
      </c>
      <c r="G128">
        <v>11</v>
      </c>
      <c r="H128" t="s">
        <v>231</v>
      </c>
      <c r="I128">
        <v>30</v>
      </c>
      <c r="J128" t="s">
        <v>262</v>
      </c>
      <c r="K128" t="s">
        <v>231</v>
      </c>
      <c r="L128" t="s">
        <v>231</v>
      </c>
      <c r="M128" t="s">
        <v>231</v>
      </c>
      <c r="N128">
        <v>17047001590000</v>
      </c>
      <c r="O128" s="23">
        <v>28095</v>
      </c>
      <c r="P128" s="23">
        <v>19645</v>
      </c>
      <c r="Q128" s="23">
        <v>19642</v>
      </c>
      <c r="R128" s="23">
        <v>20598</v>
      </c>
      <c r="S128">
        <v>53</v>
      </c>
      <c r="T128" t="s">
        <v>33</v>
      </c>
      <c r="U128" t="s">
        <v>34</v>
      </c>
      <c r="V128" t="s">
        <v>241</v>
      </c>
      <c r="W128">
        <v>61</v>
      </c>
      <c r="X128" t="s">
        <v>267</v>
      </c>
      <c r="Y128">
        <v>2</v>
      </c>
      <c r="Z128" t="s">
        <v>233</v>
      </c>
      <c r="AA128">
        <v>0</v>
      </c>
      <c r="AB128">
        <v>30.320098120584699</v>
      </c>
      <c r="AC128">
        <v>-91.314717610840205</v>
      </c>
      <c r="AD128">
        <v>10</v>
      </c>
      <c r="AE128" t="s">
        <v>263</v>
      </c>
      <c r="AF128">
        <v>0</v>
      </c>
      <c r="AG128" t="s">
        <v>231</v>
      </c>
      <c r="AH128" t="s">
        <v>333</v>
      </c>
    </row>
    <row r="129" spans="1:34" x14ac:dyDescent="0.3">
      <c r="A129" t="s">
        <v>364</v>
      </c>
      <c r="B129">
        <v>1858</v>
      </c>
      <c r="C129">
        <v>576</v>
      </c>
      <c r="D129" t="s">
        <v>35</v>
      </c>
      <c r="E129">
        <v>51767</v>
      </c>
      <c r="F129" t="s">
        <v>140</v>
      </c>
      <c r="G129">
        <v>13</v>
      </c>
      <c r="H129" t="s">
        <v>231</v>
      </c>
      <c r="I129">
        <v>30</v>
      </c>
      <c r="J129" t="s">
        <v>262</v>
      </c>
      <c r="K129" t="s">
        <v>231</v>
      </c>
      <c r="L129" t="s">
        <v>231</v>
      </c>
      <c r="M129" t="s">
        <v>231</v>
      </c>
      <c r="N129">
        <v>17047002020000</v>
      </c>
      <c r="O129" s="23">
        <v>26696</v>
      </c>
      <c r="P129" s="23">
        <v>19814</v>
      </c>
      <c r="Q129" s="23">
        <v>19838</v>
      </c>
      <c r="R129" s="23">
        <v>27145</v>
      </c>
      <c r="S129">
        <v>53</v>
      </c>
      <c r="T129" t="s">
        <v>33</v>
      </c>
      <c r="U129" t="s">
        <v>34</v>
      </c>
      <c r="V129" t="s">
        <v>231</v>
      </c>
      <c r="W129">
        <v>24</v>
      </c>
      <c r="X129" t="s">
        <v>232</v>
      </c>
      <c r="Y129">
        <v>2</v>
      </c>
      <c r="Z129" t="s">
        <v>233</v>
      </c>
      <c r="AA129">
        <v>0</v>
      </c>
      <c r="AB129">
        <v>30.311698285640698</v>
      </c>
      <c r="AC129">
        <v>-91.317717171890493</v>
      </c>
      <c r="AD129">
        <v>10</v>
      </c>
      <c r="AE129" t="s">
        <v>263</v>
      </c>
      <c r="AF129">
        <v>0</v>
      </c>
      <c r="AG129" t="s">
        <v>231</v>
      </c>
      <c r="AH129" t="s">
        <v>372</v>
      </c>
    </row>
    <row r="130" spans="1:34" x14ac:dyDescent="0.3">
      <c r="A130" t="s">
        <v>364</v>
      </c>
      <c r="B130">
        <v>1858</v>
      </c>
      <c r="C130">
        <v>576</v>
      </c>
      <c r="D130" t="s">
        <v>35</v>
      </c>
      <c r="E130">
        <v>60625</v>
      </c>
      <c r="F130" t="s">
        <v>140</v>
      </c>
      <c r="G130">
        <v>18</v>
      </c>
      <c r="H130" t="s">
        <v>231</v>
      </c>
      <c r="I130">
        <v>30</v>
      </c>
      <c r="J130" t="s">
        <v>262</v>
      </c>
      <c r="K130" t="s">
        <v>231</v>
      </c>
      <c r="L130" t="s">
        <v>231</v>
      </c>
      <c r="M130" t="s">
        <v>231</v>
      </c>
      <c r="N130">
        <v>17047003210000</v>
      </c>
      <c r="O130" s="23">
        <v>26846</v>
      </c>
      <c r="P130" s="23">
        <v>20523</v>
      </c>
      <c r="Q130" s="23">
        <v>20531</v>
      </c>
      <c r="R130" s="23">
        <v>26871</v>
      </c>
      <c r="S130">
        <v>53</v>
      </c>
      <c r="T130" t="s">
        <v>33</v>
      </c>
      <c r="U130" t="s">
        <v>34</v>
      </c>
      <c r="V130" t="s">
        <v>231</v>
      </c>
      <c r="W130">
        <v>24</v>
      </c>
      <c r="X130" t="s">
        <v>232</v>
      </c>
      <c r="Y130">
        <v>2</v>
      </c>
      <c r="Z130" t="s">
        <v>233</v>
      </c>
      <c r="AA130">
        <v>0</v>
      </c>
      <c r="AB130">
        <v>30.3108979378745</v>
      </c>
      <c r="AC130">
        <v>-91.316316559027598</v>
      </c>
      <c r="AD130">
        <v>10</v>
      </c>
      <c r="AE130" t="s">
        <v>263</v>
      </c>
      <c r="AF130">
        <v>0</v>
      </c>
      <c r="AG130" t="s">
        <v>231</v>
      </c>
      <c r="AH130" t="s">
        <v>373</v>
      </c>
    </row>
    <row r="131" spans="1:34" x14ac:dyDescent="0.3">
      <c r="A131" t="s">
        <v>364</v>
      </c>
      <c r="B131">
        <v>1858</v>
      </c>
      <c r="C131">
        <v>576</v>
      </c>
      <c r="D131" t="s">
        <v>35</v>
      </c>
      <c r="E131">
        <v>64752</v>
      </c>
      <c r="F131" t="s">
        <v>356</v>
      </c>
      <c r="G131">
        <v>19</v>
      </c>
      <c r="H131" t="s">
        <v>231</v>
      </c>
      <c r="I131">
        <v>30</v>
      </c>
      <c r="J131" t="s">
        <v>262</v>
      </c>
      <c r="K131" t="s">
        <v>231</v>
      </c>
      <c r="L131" t="s">
        <v>231</v>
      </c>
      <c r="M131" t="s">
        <v>231</v>
      </c>
      <c r="N131">
        <v>17047001550000</v>
      </c>
      <c r="O131" s="23">
        <v>27942</v>
      </c>
      <c r="P131" s="23">
        <v>20841</v>
      </c>
      <c r="Q131" s="23">
        <v>20850</v>
      </c>
      <c r="R131" s="23">
        <v>26942</v>
      </c>
      <c r="S131">
        <v>53</v>
      </c>
      <c r="T131" t="s">
        <v>33</v>
      </c>
      <c r="U131" t="s">
        <v>34</v>
      </c>
      <c r="V131" t="s">
        <v>231</v>
      </c>
      <c r="W131">
        <v>24</v>
      </c>
      <c r="X131" t="s">
        <v>232</v>
      </c>
      <c r="Y131">
        <v>2</v>
      </c>
      <c r="Z131" t="s">
        <v>233</v>
      </c>
      <c r="AA131">
        <v>0</v>
      </c>
      <c r="AB131">
        <v>30.318099534631799</v>
      </c>
      <c r="AC131">
        <v>-91.317716162908297</v>
      </c>
      <c r="AD131">
        <v>10</v>
      </c>
      <c r="AE131" t="s">
        <v>263</v>
      </c>
      <c r="AF131">
        <v>0</v>
      </c>
      <c r="AG131" t="s">
        <v>231</v>
      </c>
      <c r="AH131" t="s">
        <v>374</v>
      </c>
    </row>
    <row r="132" spans="1:34" x14ac:dyDescent="0.3">
      <c r="A132" t="s">
        <v>364</v>
      </c>
      <c r="B132">
        <v>1858</v>
      </c>
      <c r="C132">
        <v>576</v>
      </c>
      <c r="D132" t="s">
        <v>35</v>
      </c>
      <c r="E132">
        <v>65377</v>
      </c>
      <c r="F132" t="s">
        <v>140</v>
      </c>
      <c r="G132">
        <v>22</v>
      </c>
      <c r="H132" t="s">
        <v>231</v>
      </c>
      <c r="I132">
        <v>30</v>
      </c>
      <c r="J132" t="s">
        <v>262</v>
      </c>
      <c r="K132" t="s">
        <v>231</v>
      </c>
      <c r="L132" t="s">
        <v>231</v>
      </c>
      <c r="M132" t="s">
        <v>231</v>
      </c>
      <c r="N132">
        <v>17047002990000</v>
      </c>
      <c r="O132" s="23">
        <v>26696</v>
      </c>
      <c r="P132" s="23">
        <v>20897</v>
      </c>
      <c r="Q132" s="23">
        <v>20899</v>
      </c>
      <c r="R132" s="23">
        <v>27468</v>
      </c>
      <c r="S132">
        <v>52</v>
      </c>
      <c r="T132" t="s">
        <v>33</v>
      </c>
      <c r="U132" t="s">
        <v>34</v>
      </c>
      <c r="V132" t="s">
        <v>231</v>
      </c>
      <c r="W132">
        <v>24</v>
      </c>
      <c r="X132" t="s">
        <v>232</v>
      </c>
      <c r="Y132">
        <v>2</v>
      </c>
      <c r="Z132" t="s">
        <v>233</v>
      </c>
      <c r="AA132">
        <v>0</v>
      </c>
      <c r="AB132">
        <v>30.3096999447888</v>
      </c>
      <c r="AC132">
        <v>-91.305915926320694</v>
      </c>
      <c r="AD132">
        <v>10</v>
      </c>
      <c r="AE132" t="s">
        <v>263</v>
      </c>
      <c r="AF132">
        <v>0</v>
      </c>
      <c r="AG132" t="s">
        <v>231</v>
      </c>
      <c r="AH132" t="s">
        <v>375</v>
      </c>
    </row>
    <row r="133" spans="1:34" x14ac:dyDescent="0.3">
      <c r="A133" t="s">
        <v>364</v>
      </c>
      <c r="B133">
        <v>1858</v>
      </c>
      <c r="C133">
        <v>576</v>
      </c>
      <c r="D133" t="s">
        <v>35</v>
      </c>
      <c r="E133">
        <v>66286</v>
      </c>
      <c r="F133" t="s">
        <v>140</v>
      </c>
      <c r="G133">
        <v>24</v>
      </c>
      <c r="H133" t="s">
        <v>231</v>
      </c>
      <c r="I133">
        <v>30</v>
      </c>
      <c r="J133" t="s">
        <v>262</v>
      </c>
      <c r="K133" t="s">
        <v>231</v>
      </c>
      <c r="L133" t="s">
        <v>231</v>
      </c>
      <c r="M133" t="s">
        <v>231</v>
      </c>
      <c r="N133">
        <v>17047003010000</v>
      </c>
      <c r="O133" s="23">
        <v>26696</v>
      </c>
      <c r="P133" s="23">
        <v>20970</v>
      </c>
      <c r="Q133" s="23">
        <v>20969</v>
      </c>
      <c r="R133" s="23">
        <v>27747</v>
      </c>
      <c r="S133">
        <v>52</v>
      </c>
      <c r="T133" t="s">
        <v>33</v>
      </c>
      <c r="U133" t="s">
        <v>34</v>
      </c>
      <c r="V133" t="s">
        <v>231</v>
      </c>
      <c r="W133">
        <v>24</v>
      </c>
      <c r="X133" t="s">
        <v>232</v>
      </c>
      <c r="Y133">
        <v>2</v>
      </c>
      <c r="Z133" t="s">
        <v>233</v>
      </c>
      <c r="AA133">
        <v>0</v>
      </c>
      <c r="AB133">
        <v>30.310098309604001</v>
      </c>
      <c r="AC133">
        <v>-91.304416847667198</v>
      </c>
      <c r="AD133">
        <v>10</v>
      </c>
      <c r="AE133" t="s">
        <v>263</v>
      </c>
      <c r="AF133">
        <v>0</v>
      </c>
      <c r="AG133" t="s">
        <v>231</v>
      </c>
      <c r="AH133" t="s">
        <v>231</v>
      </c>
    </row>
    <row r="134" spans="1:34" x14ac:dyDescent="0.3">
      <c r="A134" t="s">
        <v>364</v>
      </c>
      <c r="B134">
        <v>1858</v>
      </c>
      <c r="C134">
        <v>576</v>
      </c>
      <c r="D134" t="s">
        <v>35</v>
      </c>
      <c r="E134">
        <v>69995</v>
      </c>
      <c r="F134" t="s">
        <v>367</v>
      </c>
      <c r="G134">
        <v>27</v>
      </c>
      <c r="H134" t="s">
        <v>231</v>
      </c>
      <c r="I134">
        <v>29</v>
      </c>
      <c r="J134" t="s">
        <v>271</v>
      </c>
      <c r="K134" t="s">
        <v>231</v>
      </c>
      <c r="L134" t="s">
        <v>231</v>
      </c>
      <c r="M134" t="s">
        <v>231</v>
      </c>
      <c r="N134">
        <v>17047002260000</v>
      </c>
      <c r="O134" s="23">
        <v>28095</v>
      </c>
      <c r="P134" s="23">
        <v>21278</v>
      </c>
      <c r="Q134" s="23">
        <v>21278</v>
      </c>
      <c r="R134" s="23">
        <v>27676</v>
      </c>
      <c r="S134">
        <v>53</v>
      </c>
      <c r="T134" t="s">
        <v>33</v>
      </c>
      <c r="U134" t="s">
        <v>34</v>
      </c>
      <c r="V134" t="s">
        <v>231</v>
      </c>
      <c r="W134">
        <v>24</v>
      </c>
      <c r="X134" t="s">
        <v>232</v>
      </c>
      <c r="Y134">
        <v>2</v>
      </c>
      <c r="Z134" t="s">
        <v>233</v>
      </c>
      <c r="AA134">
        <v>0</v>
      </c>
      <c r="AB134">
        <v>30.3139993393394</v>
      </c>
      <c r="AC134">
        <v>-91.314715585465706</v>
      </c>
      <c r="AD134">
        <v>0</v>
      </c>
      <c r="AE134" t="s">
        <v>234</v>
      </c>
      <c r="AF134">
        <v>0</v>
      </c>
      <c r="AG134" t="s">
        <v>231</v>
      </c>
      <c r="AH134" t="s">
        <v>376</v>
      </c>
    </row>
    <row r="135" spans="1:34" x14ac:dyDescent="0.3">
      <c r="A135" t="s">
        <v>364</v>
      </c>
      <c r="B135">
        <v>1858</v>
      </c>
      <c r="C135">
        <v>576</v>
      </c>
      <c r="D135" t="s">
        <v>35</v>
      </c>
      <c r="E135">
        <v>73645</v>
      </c>
      <c r="F135" t="s">
        <v>140</v>
      </c>
      <c r="G135">
        <v>36</v>
      </c>
      <c r="H135" t="s">
        <v>231</v>
      </c>
      <c r="I135">
        <v>30</v>
      </c>
      <c r="J135" t="s">
        <v>262</v>
      </c>
      <c r="K135" t="s">
        <v>231</v>
      </c>
      <c r="L135" t="s">
        <v>231</v>
      </c>
      <c r="M135" t="s">
        <v>231</v>
      </c>
      <c r="N135">
        <v>17047003270000</v>
      </c>
      <c r="O135" s="23">
        <v>26696</v>
      </c>
      <c r="P135" s="23">
        <v>21570</v>
      </c>
      <c r="Q135" s="23">
        <v>21636</v>
      </c>
      <c r="R135" s="23">
        <v>26858</v>
      </c>
      <c r="S135">
        <v>61</v>
      </c>
      <c r="T135" t="s">
        <v>33</v>
      </c>
      <c r="U135" t="s">
        <v>34</v>
      </c>
      <c r="V135" t="s">
        <v>231</v>
      </c>
      <c r="W135">
        <v>24</v>
      </c>
      <c r="X135" t="s">
        <v>232</v>
      </c>
      <c r="Y135">
        <v>2</v>
      </c>
      <c r="Z135" t="s">
        <v>233</v>
      </c>
      <c r="AA135">
        <v>0</v>
      </c>
      <c r="AB135">
        <v>30.3061974177911</v>
      </c>
      <c r="AC135">
        <v>-91.308616831219297</v>
      </c>
      <c r="AD135">
        <v>10</v>
      </c>
      <c r="AE135" t="s">
        <v>263</v>
      </c>
      <c r="AF135">
        <v>0</v>
      </c>
      <c r="AG135" t="s">
        <v>231</v>
      </c>
      <c r="AH135" t="s">
        <v>231</v>
      </c>
    </row>
    <row r="136" spans="1:34" x14ac:dyDescent="0.3">
      <c r="A136" t="s">
        <v>364</v>
      </c>
      <c r="B136">
        <v>1858</v>
      </c>
      <c r="C136">
        <v>576</v>
      </c>
      <c r="D136" t="s">
        <v>35</v>
      </c>
      <c r="E136">
        <v>73873</v>
      </c>
      <c r="F136" t="s">
        <v>140</v>
      </c>
      <c r="G136">
        <v>38</v>
      </c>
      <c r="H136" t="s">
        <v>231</v>
      </c>
      <c r="I136">
        <v>30</v>
      </c>
      <c r="J136" t="s">
        <v>262</v>
      </c>
      <c r="K136" t="s">
        <v>231</v>
      </c>
      <c r="L136" t="s">
        <v>231</v>
      </c>
      <c r="M136" t="s">
        <v>231</v>
      </c>
      <c r="N136">
        <v>17047002880000</v>
      </c>
      <c r="O136" s="23">
        <v>27454</v>
      </c>
      <c r="P136" s="23">
        <v>21593</v>
      </c>
      <c r="Q136" s="23">
        <v>21597</v>
      </c>
      <c r="R136" s="23">
        <v>27482</v>
      </c>
      <c r="S136">
        <v>52</v>
      </c>
      <c r="T136" t="s">
        <v>33</v>
      </c>
      <c r="U136" t="s">
        <v>34</v>
      </c>
      <c r="V136" t="s">
        <v>231</v>
      </c>
      <c r="W136">
        <v>24</v>
      </c>
      <c r="X136" t="s">
        <v>232</v>
      </c>
      <c r="Y136">
        <v>2</v>
      </c>
      <c r="Z136" t="s">
        <v>233</v>
      </c>
      <c r="AA136">
        <v>0</v>
      </c>
      <c r="AB136">
        <v>30.311497564368299</v>
      </c>
      <c r="AC136">
        <v>-91.303015693996898</v>
      </c>
      <c r="AD136">
        <v>10</v>
      </c>
      <c r="AE136" t="s">
        <v>263</v>
      </c>
      <c r="AF136">
        <v>0</v>
      </c>
      <c r="AG136" t="s">
        <v>231</v>
      </c>
      <c r="AH136" t="s">
        <v>377</v>
      </c>
    </row>
    <row r="137" spans="1:34" x14ac:dyDescent="0.3">
      <c r="A137" t="s">
        <v>364</v>
      </c>
      <c r="B137">
        <v>1858</v>
      </c>
      <c r="C137">
        <v>576</v>
      </c>
      <c r="D137" t="s">
        <v>35</v>
      </c>
      <c r="E137">
        <v>76487</v>
      </c>
      <c r="F137" t="s">
        <v>367</v>
      </c>
      <c r="G137">
        <v>42</v>
      </c>
      <c r="H137" t="s">
        <v>231</v>
      </c>
      <c r="I137">
        <v>30</v>
      </c>
      <c r="J137" t="s">
        <v>262</v>
      </c>
      <c r="K137" t="s">
        <v>231</v>
      </c>
      <c r="L137" t="s">
        <v>231</v>
      </c>
      <c r="M137" t="s">
        <v>231</v>
      </c>
      <c r="N137">
        <v>17047001850000</v>
      </c>
      <c r="O137" s="23">
        <v>26696</v>
      </c>
      <c r="P137" s="23">
        <v>21794</v>
      </c>
      <c r="Q137" s="23">
        <v>21798</v>
      </c>
      <c r="R137" s="23">
        <v>27226</v>
      </c>
      <c r="S137">
        <v>52</v>
      </c>
      <c r="T137" t="s">
        <v>33</v>
      </c>
      <c r="U137" t="s">
        <v>34</v>
      </c>
      <c r="V137" t="s">
        <v>231</v>
      </c>
      <c r="W137">
        <v>24</v>
      </c>
      <c r="X137" t="s">
        <v>232</v>
      </c>
      <c r="Y137">
        <v>2</v>
      </c>
      <c r="Z137" t="s">
        <v>233</v>
      </c>
      <c r="AA137">
        <v>0</v>
      </c>
      <c r="AB137">
        <v>30.321798694445398</v>
      </c>
      <c r="AC137">
        <v>-91.3067176314742</v>
      </c>
      <c r="AD137">
        <v>10</v>
      </c>
      <c r="AE137" t="s">
        <v>263</v>
      </c>
      <c r="AF137">
        <v>0</v>
      </c>
      <c r="AG137" t="s">
        <v>231</v>
      </c>
      <c r="AH137" t="s">
        <v>231</v>
      </c>
    </row>
    <row r="138" spans="1:34" x14ac:dyDescent="0.3">
      <c r="A138" t="s">
        <v>364</v>
      </c>
      <c r="B138">
        <v>1858</v>
      </c>
      <c r="C138">
        <v>576</v>
      </c>
      <c r="D138" t="s">
        <v>35</v>
      </c>
      <c r="E138">
        <v>77891</v>
      </c>
      <c r="F138" t="s">
        <v>140</v>
      </c>
      <c r="G138">
        <v>45</v>
      </c>
      <c r="H138" t="s">
        <v>231</v>
      </c>
      <c r="I138">
        <v>30</v>
      </c>
      <c r="J138" t="s">
        <v>262</v>
      </c>
      <c r="K138" t="s">
        <v>231</v>
      </c>
      <c r="L138" t="s">
        <v>231</v>
      </c>
      <c r="M138" t="s">
        <v>231</v>
      </c>
      <c r="N138">
        <v>17047002890000</v>
      </c>
      <c r="O138" s="23">
        <v>26696</v>
      </c>
      <c r="P138" s="23">
        <v>21902</v>
      </c>
      <c r="Q138" s="23">
        <v>21908</v>
      </c>
      <c r="R138" s="23">
        <v>27463</v>
      </c>
      <c r="S138">
        <v>52</v>
      </c>
      <c r="T138" t="s">
        <v>33</v>
      </c>
      <c r="U138" t="s">
        <v>34</v>
      </c>
      <c r="V138" t="s">
        <v>231</v>
      </c>
      <c r="W138">
        <v>24</v>
      </c>
      <c r="X138" t="s">
        <v>232</v>
      </c>
      <c r="Y138">
        <v>2</v>
      </c>
      <c r="Z138" t="s">
        <v>233</v>
      </c>
      <c r="AA138">
        <v>0</v>
      </c>
      <c r="AB138">
        <v>30.308999764807101</v>
      </c>
      <c r="AC138">
        <v>-91.310815443836006</v>
      </c>
      <c r="AD138">
        <v>10</v>
      </c>
      <c r="AE138" t="s">
        <v>263</v>
      </c>
      <c r="AF138">
        <v>0</v>
      </c>
      <c r="AG138" t="s">
        <v>231</v>
      </c>
      <c r="AH138" t="s">
        <v>231</v>
      </c>
    </row>
    <row r="139" spans="1:34" x14ac:dyDescent="0.3">
      <c r="A139" t="s">
        <v>364</v>
      </c>
      <c r="B139">
        <v>1858</v>
      </c>
      <c r="C139">
        <v>576</v>
      </c>
      <c r="D139" t="s">
        <v>35</v>
      </c>
      <c r="E139">
        <v>78024</v>
      </c>
      <c r="F139" t="s">
        <v>356</v>
      </c>
      <c r="G139">
        <v>46</v>
      </c>
      <c r="H139" t="s">
        <v>231</v>
      </c>
      <c r="I139">
        <v>30</v>
      </c>
      <c r="J139" t="s">
        <v>262</v>
      </c>
      <c r="K139" t="s">
        <v>231</v>
      </c>
      <c r="L139" t="s">
        <v>231</v>
      </c>
      <c r="M139" t="s">
        <v>231</v>
      </c>
      <c r="N139">
        <v>17047001880000</v>
      </c>
      <c r="O139" s="23">
        <v>26696</v>
      </c>
      <c r="P139" s="23">
        <v>21919</v>
      </c>
      <c r="Q139" s="23">
        <v>21920</v>
      </c>
      <c r="R139" s="23">
        <v>27479</v>
      </c>
      <c r="S139">
        <v>52</v>
      </c>
      <c r="T139" t="s">
        <v>33</v>
      </c>
      <c r="U139" t="s">
        <v>34</v>
      </c>
      <c r="V139" t="s">
        <v>231</v>
      </c>
      <c r="W139">
        <v>24</v>
      </c>
      <c r="X139" t="s">
        <v>232</v>
      </c>
      <c r="Y139">
        <v>2</v>
      </c>
      <c r="Z139" t="s">
        <v>233</v>
      </c>
      <c r="AA139">
        <v>0</v>
      </c>
      <c r="AB139">
        <v>30.322198006009401</v>
      </c>
      <c r="AC139">
        <v>-91.309715824592701</v>
      </c>
      <c r="AD139">
        <v>10</v>
      </c>
      <c r="AE139" t="s">
        <v>263</v>
      </c>
      <c r="AF139">
        <v>0</v>
      </c>
      <c r="AG139" t="s">
        <v>231</v>
      </c>
      <c r="AH139" t="s">
        <v>231</v>
      </c>
    </row>
    <row r="140" spans="1:34" x14ac:dyDescent="0.3">
      <c r="A140" t="s">
        <v>364</v>
      </c>
      <c r="B140">
        <v>1858</v>
      </c>
      <c r="C140">
        <v>576</v>
      </c>
      <c r="D140" t="s">
        <v>35</v>
      </c>
      <c r="E140">
        <v>78570</v>
      </c>
      <c r="F140" t="s">
        <v>140</v>
      </c>
      <c r="G140">
        <v>47</v>
      </c>
      <c r="H140" t="s">
        <v>231</v>
      </c>
      <c r="I140">
        <v>30</v>
      </c>
      <c r="J140" t="s">
        <v>262</v>
      </c>
      <c r="K140" t="s">
        <v>231</v>
      </c>
      <c r="L140" t="s">
        <v>231</v>
      </c>
      <c r="M140" t="s">
        <v>231</v>
      </c>
      <c r="N140">
        <v>17047002900000</v>
      </c>
      <c r="O140" s="23">
        <v>26696</v>
      </c>
      <c r="P140" s="23">
        <v>21963</v>
      </c>
      <c r="Q140" s="23">
        <v>21988</v>
      </c>
      <c r="R140" s="23">
        <v>27199</v>
      </c>
      <c r="S140">
        <v>52</v>
      </c>
      <c r="T140" t="s">
        <v>33</v>
      </c>
      <c r="U140" t="s">
        <v>34</v>
      </c>
      <c r="V140" t="s">
        <v>231</v>
      </c>
      <c r="W140">
        <v>24</v>
      </c>
      <c r="X140" t="s">
        <v>232</v>
      </c>
      <c r="Y140">
        <v>2</v>
      </c>
      <c r="Z140" t="s">
        <v>233</v>
      </c>
      <c r="AA140">
        <v>0</v>
      </c>
      <c r="AB140">
        <v>30.315597357837699</v>
      </c>
      <c r="AC140">
        <v>-91.3031158620593</v>
      </c>
      <c r="AD140">
        <v>10</v>
      </c>
      <c r="AE140" t="s">
        <v>263</v>
      </c>
      <c r="AF140">
        <v>604</v>
      </c>
      <c r="AG140" t="s">
        <v>231</v>
      </c>
      <c r="AH140" t="s">
        <v>243</v>
      </c>
    </row>
    <row r="141" spans="1:34" x14ac:dyDescent="0.3">
      <c r="A141" t="s">
        <v>364</v>
      </c>
      <c r="B141">
        <v>1858</v>
      </c>
      <c r="C141">
        <v>576</v>
      </c>
      <c r="D141" t="s">
        <v>35</v>
      </c>
      <c r="E141">
        <v>79040</v>
      </c>
      <c r="F141" t="s">
        <v>378</v>
      </c>
      <c r="G141">
        <v>48</v>
      </c>
      <c r="H141" t="s">
        <v>231</v>
      </c>
      <c r="I141">
        <v>30</v>
      </c>
      <c r="J141" t="s">
        <v>262</v>
      </c>
      <c r="K141" t="s">
        <v>231</v>
      </c>
      <c r="L141" t="s">
        <v>231</v>
      </c>
      <c r="M141" t="s">
        <v>231</v>
      </c>
      <c r="N141">
        <v>17047002910000</v>
      </c>
      <c r="O141" s="23">
        <v>28095</v>
      </c>
      <c r="P141" s="23">
        <v>22006</v>
      </c>
      <c r="Q141" s="23">
        <v>22012</v>
      </c>
      <c r="R141" s="23">
        <v>22375</v>
      </c>
      <c r="S141">
        <v>52</v>
      </c>
      <c r="T141" t="s">
        <v>33</v>
      </c>
      <c r="U141" t="s">
        <v>34</v>
      </c>
      <c r="V141" t="s">
        <v>231</v>
      </c>
      <c r="W141">
        <v>24</v>
      </c>
      <c r="X141" t="s">
        <v>232</v>
      </c>
      <c r="Y141">
        <v>2</v>
      </c>
      <c r="Z141" t="s">
        <v>233</v>
      </c>
      <c r="AA141">
        <v>0</v>
      </c>
      <c r="AB141">
        <v>30.3162985013624</v>
      </c>
      <c r="AC141">
        <v>-91.3030174022105</v>
      </c>
      <c r="AD141">
        <v>10</v>
      </c>
      <c r="AE141" t="s">
        <v>263</v>
      </c>
      <c r="AF141">
        <v>0</v>
      </c>
      <c r="AG141" t="s">
        <v>231</v>
      </c>
      <c r="AH141" t="s">
        <v>379</v>
      </c>
    </row>
    <row r="142" spans="1:34" x14ac:dyDescent="0.3">
      <c r="A142" t="s">
        <v>364</v>
      </c>
      <c r="B142">
        <v>1858</v>
      </c>
      <c r="C142">
        <v>576</v>
      </c>
      <c r="D142" t="s">
        <v>35</v>
      </c>
      <c r="E142">
        <v>79532</v>
      </c>
      <c r="F142" t="s">
        <v>140</v>
      </c>
      <c r="G142">
        <v>49</v>
      </c>
      <c r="H142" t="s">
        <v>231</v>
      </c>
      <c r="I142">
        <v>30</v>
      </c>
      <c r="J142" t="s">
        <v>262</v>
      </c>
      <c r="K142" t="s">
        <v>231</v>
      </c>
      <c r="L142" t="s">
        <v>231</v>
      </c>
      <c r="M142" t="s">
        <v>231</v>
      </c>
      <c r="N142">
        <v>17047002920000</v>
      </c>
      <c r="O142" s="23">
        <v>26696</v>
      </c>
      <c r="P142" s="23">
        <v>22047</v>
      </c>
      <c r="Q142" s="23">
        <v>22043</v>
      </c>
      <c r="R142" s="23">
        <v>27193</v>
      </c>
      <c r="S142">
        <v>52</v>
      </c>
      <c r="T142" t="s">
        <v>33</v>
      </c>
      <c r="U142" t="s">
        <v>34</v>
      </c>
      <c r="V142" t="s">
        <v>231</v>
      </c>
      <c r="W142">
        <v>24</v>
      </c>
      <c r="X142" t="s">
        <v>232</v>
      </c>
      <c r="Y142">
        <v>2</v>
      </c>
      <c r="Z142" t="s">
        <v>233</v>
      </c>
      <c r="AA142">
        <v>0</v>
      </c>
      <c r="AB142">
        <v>30.315399453576401</v>
      </c>
      <c r="AC142">
        <v>-91.303416999434205</v>
      </c>
      <c r="AD142">
        <v>10</v>
      </c>
      <c r="AE142" t="s">
        <v>263</v>
      </c>
      <c r="AF142">
        <v>610</v>
      </c>
      <c r="AG142" t="s">
        <v>231</v>
      </c>
      <c r="AH142" t="s">
        <v>380</v>
      </c>
    </row>
    <row r="143" spans="1:34" x14ac:dyDescent="0.3">
      <c r="A143" t="s">
        <v>364</v>
      </c>
      <c r="B143">
        <v>1858</v>
      </c>
      <c r="C143">
        <v>576</v>
      </c>
      <c r="D143" t="s">
        <v>35</v>
      </c>
      <c r="E143">
        <v>79738</v>
      </c>
      <c r="F143" t="s">
        <v>378</v>
      </c>
      <c r="G143">
        <v>50</v>
      </c>
      <c r="H143" t="s">
        <v>231</v>
      </c>
      <c r="I143">
        <v>29</v>
      </c>
      <c r="J143" t="s">
        <v>271</v>
      </c>
      <c r="K143" t="s">
        <v>231</v>
      </c>
      <c r="L143" t="s">
        <v>231</v>
      </c>
      <c r="M143" t="s">
        <v>231</v>
      </c>
      <c r="N143">
        <v>17047002930000</v>
      </c>
      <c r="O143" s="23">
        <v>28095</v>
      </c>
      <c r="P143" s="23">
        <v>22061</v>
      </c>
      <c r="Q143" s="23">
        <v>22062</v>
      </c>
      <c r="R143" s="23">
        <v>27146</v>
      </c>
      <c r="S143">
        <v>52</v>
      </c>
      <c r="T143" t="s">
        <v>33</v>
      </c>
      <c r="U143" t="s">
        <v>34</v>
      </c>
      <c r="V143" t="s">
        <v>231</v>
      </c>
      <c r="W143">
        <v>24</v>
      </c>
      <c r="X143" t="s">
        <v>232</v>
      </c>
      <c r="Y143">
        <v>2</v>
      </c>
      <c r="Z143" t="s">
        <v>233</v>
      </c>
      <c r="AA143">
        <v>0</v>
      </c>
      <c r="AB143">
        <v>30.315399619373199</v>
      </c>
      <c r="AC143">
        <v>-91.304117400368298</v>
      </c>
      <c r="AD143">
        <v>0</v>
      </c>
      <c r="AE143" t="s">
        <v>234</v>
      </c>
      <c r="AF143">
        <v>604</v>
      </c>
      <c r="AG143" t="s">
        <v>231</v>
      </c>
      <c r="AH143" t="s">
        <v>381</v>
      </c>
    </row>
    <row r="144" spans="1:34" x14ac:dyDescent="0.3">
      <c r="A144" t="s">
        <v>364</v>
      </c>
      <c r="B144">
        <v>1858</v>
      </c>
      <c r="C144">
        <v>576</v>
      </c>
      <c r="D144" t="s">
        <v>35</v>
      </c>
      <c r="E144">
        <v>92604</v>
      </c>
      <c r="F144" t="s">
        <v>378</v>
      </c>
      <c r="G144">
        <v>59</v>
      </c>
      <c r="H144" t="s">
        <v>231</v>
      </c>
      <c r="I144">
        <v>30</v>
      </c>
      <c r="J144" t="s">
        <v>262</v>
      </c>
      <c r="K144" t="s">
        <v>231</v>
      </c>
      <c r="L144" t="s">
        <v>231</v>
      </c>
      <c r="M144" t="s">
        <v>231</v>
      </c>
      <c r="N144">
        <v>17047001800000</v>
      </c>
      <c r="O144" s="23">
        <v>26696</v>
      </c>
      <c r="P144" s="23">
        <v>22927</v>
      </c>
      <c r="Q144" s="23">
        <v>22953</v>
      </c>
      <c r="R144" s="23">
        <v>27484</v>
      </c>
      <c r="S144">
        <v>52</v>
      </c>
      <c r="T144" t="s">
        <v>33</v>
      </c>
      <c r="U144" t="s">
        <v>34</v>
      </c>
      <c r="V144" t="s">
        <v>231</v>
      </c>
      <c r="W144">
        <v>24</v>
      </c>
      <c r="X144" t="s">
        <v>232</v>
      </c>
      <c r="Y144">
        <v>2</v>
      </c>
      <c r="Z144" t="s">
        <v>233</v>
      </c>
      <c r="AA144">
        <v>0</v>
      </c>
      <c r="AB144">
        <v>30.321397635907001</v>
      </c>
      <c r="AC144">
        <v>-91.308616224228302</v>
      </c>
      <c r="AD144">
        <v>10</v>
      </c>
      <c r="AE144" t="s">
        <v>263</v>
      </c>
      <c r="AF144">
        <v>0</v>
      </c>
      <c r="AG144" t="s">
        <v>231</v>
      </c>
      <c r="AH144" t="s">
        <v>231</v>
      </c>
    </row>
    <row r="145" spans="1:34" x14ac:dyDescent="0.3">
      <c r="A145" t="s">
        <v>364</v>
      </c>
      <c r="B145">
        <v>1858</v>
      </c>
      <c r="C145">
        <v>576</v>
      </c>
      <c r="D145" t="s">
        <v>35</v>
      </c>
      <c r="E145">
        <v>108826</v>
      </c>
      <c r="F145" t="s">
        <v>140</v>
      </c>
      <c r="G145">
        <v>63</v>
      </c>
      <c r="H145" t="s">
        <v>231</v>
      </c>
      <c r="I145">
        <v>30</v>
      </c>
      <c r="J145" t="s">
        <v>262</v>
      </c>
      <c r="K145" t="s">
        <v>231</v>
      </c>
      <c r="L145" t="s">
        <v>231</v>
      </c>
      <c r="M145" t="s">
        <v>231</v>
      </c>
      <c r="N145">
        <v>17047011440000</v>
      </c>
      <c r="O145" s="23">
        <v>26696</v>
      </c>
      <c r="P145" s="23">
        <v>23860</v>
      </c>
      <c r="Q145" s="23">
        <v>23870</v>
      </c>
      <c r="R145" s="23">
        <v>26772</v>
      </c>
      <c r="S145">
        <v>61</v>
      </c>
      <c r="T145" t="s">
        <v>33</v>
      </c>
      <c r="U145" t="s">
        <v>34</v>
      </c>
      <c r="V145" t="s">
        <v>231</v>
      </c>
      <c r="W145">
        <v>24</v>
      </c>
      <c r="X145" t="s">
        <v>232</v>
      </c>
      <c r="Y145">
        <v>2</v>
      </c>
      <c r="Z145" t="s">
        <v>233</v>
      </c>
      <c r="AA145">
        <v>0</v>
      </c>
      <c r="AB145">
        <v>30.3062994470448</v>
      </c>
      <c r="AC145">
        <v>-91.310115717998897</v>
      </c>
      <c r="AD145">
        <v>10</v>
      </c>
      <c r="AE145" t="s">
        <v>263</v>
      </c>
      <c r="AF145">
        <v>0</v>
      </c>
      <c r="AG145" t="s">
        <v>231</v>
      </c>
      <c r="AH145" t="s">
        <v>231</v>
      </c>
    </row>
    <row r="146" spans="1:34" x14ac:dyDescent="0.3">
      <c r="A146" t="s">
        <v>364</v>
      </c>
      <c r="B146">
        <v>1858</v>
      </c>
      <c r="C146">
        <v>576</v>
      </c>
      <c r="D146" t="s">
        <v>35</v>
      </c>
      <c r="E146">
        <v>110800</v>
      </c>
      <c r="F146" t="s">
        <v>140</v>
      </c>
      <c r="G146" t="s">
        <v>382</v>
      </c>
      <c r="H146" t="s">
        <v>231</v>
      </c>
      <c r="I146">
        <v>30</v>
      </c>
      <c r="J146" t="s">
        <v>262</v>
      </c>
      <c r="K146" t="s">
        <v>231</v>
      </c>
      <c r="L146" t="s">
        <v>231</v>
      </c>
      <c r="M146" t="s">
        <v>231</v>
      </c>
      <c r="N146">
        <v>17047011440000</v>
      </c>
      <c r="O146" s="23">
        <v>28095</v>
      </c>
      <c r="P146" s="23">
        <v>23960</v>
      </c>
      <c r="Q146" s="23">
        <v>23870</v>
      </c>
      <c r="R146" s="23">
        <v>26772</v>
      </c>
      <c r="S146">
        <v>61</v>
      </c>
      <c r="T146" t="s">
        <v>33</v>
      </c>
      <c r="U146" t="s">
        <v>34</v>
      </c>
      <c r="V146" t="s">
        <v>231</v>
      </c>
      <c r="W146">
        <v>24</v>
      </c>
      <c r="X146" t="s">
        <v>232</v>
      </c>
      <c r="Y146">
        <v>2</v>
      </c>
      <c r="Z146" t="s">
        <v>233</v>
      </c>
      <c r="AA146">
        <v>0</v>
      </c>
      <c r="AB146">
        <v>30.3062994470448</v>
      </c>
      <c r="AC146">
        <v>-91.310115717998897</v>
      </c>
      <c r="AD146">
        <v>10</v>
      </c>
      <c r="AE146" t="s">
        <v>263</v>
      </c>
      <c r="AF146">
        <v>0</v>
      </c>
      <c r="AG146" t="s">
        <v>231</v>
      </c>
      <c r="AH146" t="s">
        <v>231</v>
      </c>
    </row>
    <row r="147" spans="1:34" x14ac:dyDescent="0.3">
      <c r="A147" t="s">
        <v>364</v>
      </c>
      <c r="B147">
        <v>1858</v>
      </c>
      <c r="C147">
        <v>576</v>
      </c>
      <c r="D147" t="s">
        <v>35</v>
      </c>
      <c r="E147">
        <v>119095</v>
      </c>
      <c r="F147" t="s">
        <v>356</v>
      </c>
      <c r="G147">
        <v>66</v>
      </c>
      <c r="H147" t="s">
        <v>231</v>
      </c>
      <c r="I147">
        <v>29</v>
      </c>
      <c r="J147" t="s">
        <v>271</v>
      </c>
      <c r="K147" t="s">
        <v>231</v>
      </c>
      <c r="L147" t="s">
        <v>231</v>
      </c>
      <c r="M147" t="s">
        <v>231</v>
      </c>
      <c r="N147">
        <v>17047200330000</v>
      </c>
      <c r="O147" s="23">
        <v>28095</v>
      </c>
      <c r="P147" s="23">
        <v>24540</v>
      </c>
      <c r="Q147" s="23">
        <v>24572</v>
      </c>
      <c r="R147" s="23">
        <v>27676</v>
      </c>
      <c r="S147">
        <v>61</v>
      </c>
      <c r="T147" t="s">
        <v>33</v>
      </c>
      <c r="U147" t="s">
        <v>34</v>
      </c>
      <c r="V147" t="s">
        <v>231</v>
      </c>
      <c r="W147">
        <v>24</v>
      </c>
      <c r="X147" t="s">
        <v>232</v>
      </c>
      <c r="Y147">
        <v>2</v>
      </c>
      <c r="Z147" t="s">
        <v>233</v>
      </c>
      <c r="AA147">
        <v>0</v>
      </c>
      <c r="AB147">
        <v>30.306797519521702</v>
      </c>
      <c r="AC147">
        <v>-91.299715064531597</v>
      </c>
      <c r="AD147">
        <v>0</v>
      </c>
      <c r="AE147" t="s">
        <v>234</v>
      </c>
      <c r="AF147">
        <v>0</v>
      </c>
      <c r="AG147" t="s">
        <v>231</v>
      </c>
      <c r="AH147" t="s">
        <v>231</v>
      </c>
    </row>
    <row r="148" spans="1:34" x14ac:dyDescent="0.3">
      <c r="A148" t="s">
        <v>364</v>
      </c>
      <c r="B148">
        <v>1858</v>
      </c>
      <c r="C148">
        <v>576</v>
      </c>
      <c r="D148" t="s">
        <v>35</v>
      </c>
      <c r="E148">
        <v>137749</v>
      </c>
      <c r="F148" t="s">
        <v>140</v>
      </c>
      <c r="G148">
        <v>74</v>
      </c>
      <c r="H148" t="s">
        <v>231</v>
      </c>
      <c r="I148">
        <v>30</v>
      </c>
      <c r="J148" t="s">
        <v>262</v>
      </c>
      <c r="K148" t="s">
        <v>231</v>
      </c>
      <c r="L148" t="s">
        <v>231</v>
      </c>
      <c r="M148" t="s">
        <v>231</v>
      </c>
      <c r="N148">
        <v>17047202240000</v>
      </c>
      <c r="O148" s="23">
        <v>27426</v>
      </c>
      <c r="P148" s="23">
        <v>26204</v>
      </c>
      <c r="Q148" s="23">
        <v>26207</v>
      </c>
      <c r="R148" s="23">
        <v>27496</v>
      </c>
      <c r="S148">
        <v>53</v>
      </c>
      <c r="T148" t="s">
        <v>33</v>
      </c>
      <c r="U148" t="s">
        <v>34</v>
      </c>
      <c r="V148" t="s">
        <v>231</v>
      </c>
      <c r="W148">
        <v>24</v>
      </c>
      <c r="X148" t="s">
        <v>232</v>
      </c>
      <c r="Y148">
        <v>2</v>
      </c>
      <c r="Z148" t="s">
        <v>233</v>
      </c>
      <c r="AA148">
        <v>0</v>
      </c>
      <c r="AB148">
        <v>30.321797162424499</v>
      </c>
      <c r="AC148">
        <v>-91.313116726229097</v>
      </c>
      <c r="AD148">
        <v>10</v>
      </c>
      <c r="AE148" t="s">
        <v>263</v>
      </c>
      <c r="AF148">
        <v>0</v>
      </c>
      <c r="AG148" t="s">
        <v>231</v>
      </c>
      <c r="AH148" t="s">
        <v>334</v>
      </c>
    </row>
    <row r="149" spans="1:34" x14ac:dyDescent="0.3">
      <c r="A149" t="s">
        <v>364</v>
      </c>
      <c r="B149">
        <v>1858</v>
      </c>
      <c r="C149">
        <v>576</v>
      </c>
      <c r="D149" t="s">
        <v>35</v>
      </c>
      <c r="E149">
        <v>138548</v>
      </c>
      <c r="F149" t="s">
        <v>140</v>
      </c>
      <c r="G149">
        <v>77</v>
      </c>
      <c r="H149" t="s">
        <v>231</v>
      </c>
      <c r="I149">
        <v>30</v>
      </c>
      <c r="J149" t="s">
        <v>262</v>
      </c>
      <c r="K149" t="s">
        <v>231</v>
      </c>
      <c r="L149" t="s">
        <v>231</v>
      </c>
      <c r="M149" t="s">
        <v>231</v>
      </c>
      <c r="N149">
        <v>17047202370000</v>
      </c>
      <c r="O149" s="23">
        <v>26938</v>
      </c>
      <c r="P149" s="23">
        <v>26281</v>
      </c>
      <c r="Q149" s="23">
        <v>26285</v>
      </c>
      <c r="R149" s="23">
        <v>26954</v>
      </c>
      <c r="S149">
        <v>61</v>
      </c>
      <c r="T149" t="s">
        <v>33</v>
      </c>
      <c r="U149" t="s">
        <v>34</v>
      </c>
      <c r="V149" t="s">
        <v>231</v>
      </c>
      <c r="W149">
        <v>24</v>
      </c>
      <c r="X149" t="s">
        <v>232</v>
      </c>
      <c r="Y149">
        <v>2</v>
      </c>
      <c r="Z149" t="s">
        <v>233</v>
      </c>
      <c r="AA149">
        <v>0</v>
      </c>
      <c r="AB149">
        <v>30.3057982126887</v>
      </c>
      <c r="AC149">
        <v>-91.306218049183002</v>
      </c>
      <c r="AD149">
        <v>10</v>
      </c>
      <c r="AE149" t="s">
        <v>263</v>
      </c>
      <c r="AF149">
        <v>0</v>
      </c>
      <c r="AG149" t="s">
        <v>231</v>
      </c>
      <c r="AH149" t="s">
        <v>231</v>
      </c>
    </row>
    <row r="150" spans="1:34" x14ac:dyDescent="0.3">
      <c r="A150" t="s">
        <v>364</v>
      </c>
      <c r="B150">
        <v>1858</v>
      </c>
      <c r="C150">
        <v>576</v>
      </c>
      <c r="D150" t="s">
        <v>35</v>
      </c>
      <c r="E150">
        <v>141575</v>
      </c>
      <c r="F150" t="s">
        <v>140</v>
      </c>
      <c r="G150">
        <v>80</v>
      </c>
      <c r="H150" t="s">
        <v>231</v>
      </c>
      <c r="I150">
        <v>30</v>
      </c>
      <c r="J150" t="s">
        <v>262</v>
      </c>
      <c r="K150" t="s">
        <v>231</v>
      </c>
      <c r="L150" t="s">
        <v>231</v>
      </c>
      <c r="M150" t="s">
        <v>231</v>
      </c>
      <c r="N150">
        <v>17047202880000</v>
      </c>
      <c r="O150" s="23">
        <v>26696</v>
      </c>
      <c r="P150" s="23">
        <v>26638</v>
      </c>
      <c r="Q150" s="23">
        <v>26678</v>
      </c>
      <c r="R150" s="23">
        <v>27772</v>
      </c>
      <c r="S150">
        <v>60</v>
      </c>
      <c r="T150" t="s">
        <v>33</v>
      </c>
      <c r="U150" t="s">
        <v>34</v>
      </c>
      <c r="V150" t="s">
        <v>231</v>
      </c>
      <c r="W150">
        <v>24</v>
      </c>
      <c r="X150" t="s">
        <v>232</v>
      </c>
      <c r="Y150">
        <v>2</v>
      </c>
      <c r="Z150" t="s">
        <v>233</v>
      </c>
      <c r="AA150">
        <v>0</v>
      </c>
      <c r="AB150">
        <v>30.306899204829399</v>
      </c>
      <c r="AC150">
        <v>-91.311915550877998</v>
      </c>
      <c r="AD150">
        <v>10</v>
      </c>
      <c r="AE150" t="s">
        <v>263</v>
      </c>
      <c r="AF150">
        <v>0</v>
      </c>
      <c r="AG150" t="s">
        <v>231</v>
      </c>
      <c r="AH150" t="s">
        <v>231</v>
      </c>
    </row>
    <row r="151" spans="1:34" x14ac:dyDescent="0.3">
      <c r="A151" t="s">
        <v>364</v>
      </c>
      <c r="B151">
        <v>1858</v>
      </c>
      <c r="C151">
        <v>576</v>
      </c>
      <c r="D151" t="s">
        <v>35</v>
      </c>
      <c r="E151">
        <v>144489</v>
      </c>
      <c r="F151" t="s">
        <v>140</v>
      </c>
      <c r="G151">
        <v>81</v>
      </c>
      <c r="H151" t="s">
        <v>231</v>
      </c>
      <c r="I151">
        <v>30</v>
      </c>
      <c r="J151" t="s">
        <v>262</v>
      </c>
      <c r="K151" t="s">
        <v>231</v>
      </c>
      <c r="L151" t="s">
        <v>231</v>
      </c>
      <c r="M151" t="s">
        <v>231</v>
      </c>
      <c r="N151">
        <v>17047203260000</v>
      </c>
      <c r="O151" s="23">
        <v>26696</v>
      </c>
      <c r="P151" s="23">
        <v>27026</v>
      </c>
      <c r="Q151" s="23">
        <v>27102</v>
      </c>
      <c r="R151" s="23">
        <v>27813</v>
      </c>
      <c r="S151">
        <v>53</v>
      </c>
      <c r="T151" t="s">
        <v>33</v>
      </c>
      <c r="U151" t="s">
        <v>34</v>
      </c>
      <c r="V151" t="s">
        <v>231</v>
      </c>
      <c r="W151">
        <v>24</v>
      </c>
      <c r="X151" t="s">
        <v>232</v>
      </c>
      <c r="Y151">
        <v>2</v>
      </c>
      <c r="Z151" t="s">
        <v>233</v>
      </c>
      <c r="AA151">
        <v>0</v>
      </c>
      <c r="AB151">
        <v>30.3214982839072</v>
      </c>
      <c r="AC151">
        <v>-91.318916840353396</v>
      </c>
      <c r="AD151">
        <v>10</v>
      </c>
      <c r="AE151" t="s">
        <v>263</v>
      </c>
      <c r="AF151">
        <v>0</v>
      </c>
      <c r="AG151" t="s">
        <v>231</v>
      </c>
      <c r="AH151" t="s">
        <v>383</v>
      </c>
    </row>
    <row r="152" spans="1:34" x14ac:dyDescent="0.3">
      <c r="A152" t="s">
        <v>384</v>
      </c>
      <c r="B152">
        <v>1862</v>
      </c>
      <c r="C152">
        <v>576</v>
      </c>
      <c r="D152" t="s">
        <v>35</v>
      </c>
      <c r="E152">
        <v>50656</v>
      </c>
      <c r="F152" t="s">
        <v>367</v>
      </c>
      <c r="G152">
        <v>12</v>
      </c>
      <c r="H152" t="s">
        <v>231</v>
      </c>
      <c r="I152">
        <v>30</v>
      </c>
      <c r="J152" t="s">
        <v>262</v>
      </c>
      <c r="K152" t="s">
        <v>231</v>
      </c>
      <c r="L152" t="s">
        <v>231</v>
      </c>
      <c r="M152" t="s">
        <v>231</v>
      </c>
      <c r="N152">
        <v>17047001600000</v>
      </c>
      <c r="O152" s="23">
        <v>43299</v>
      </c>
      <c r="P152" s="23">
        <v>19700</v>
      </c>
      <c r="Q152" s="23">
        <v>19699</v>
      </c>
      <c r="R152" s="23">
        <v>43299</v>
      </c>
      <c r="S152">
        <v>53</v>
      </c>
      <c r="T152" t="s">
        <v>33</v>
      </c>
      <c r="U152" t="s">
        <v>34</v>
      </c>
      <c r="V152" t="s">
        <v>231</v>
      </c>
      <c r="W152">
        <v>24</v>
      </c>
      <c r="X152" t="s">
        <v>232</v>
      </c>
      <c r="Y152">
        <v>2</v>
      </c>
      <c r="Z152" t="s">
        <v>233</v>
      </c>
      <c r="AA152">
        <v>0</v>
      </c>
      <c r="AB152">
        <v>30.319298115340601</v>
      </c>
      <c r="AC152">
        <v>-91.315716108797403</v>
      </c>
      <c r="AD152">
        <v>10</v>
      </c>
      <c r="AE152" t="s">
        <v>263</v>
      </c>
      <c r="AF152">
        <v>0</v>
      </c>
      <c r="AG152" t="s">
        <v>231</v>
      </c>
      <c r="AH152" t="s">
        <v>385</v>
      </c>
    </row>
    <row r="153" spans="1:34" x14ac:dyDescent="0.3">
      <c r="A153" t="s">
        <v>384</v>
      </c>
      <c r="B153">
        <v>1862</v>
      </c>
      <c r="C153">
        <v>576</v>
      </c>
      <c r="D153" t="s">
        <v>35</v>
      </c>
      <c r="E153">
        <v>55310</v>
      </c>
      <c r="F153" t="s">
        <v>367</v>
      </c>
      <c r="G153">
        <v>16</v>
      </c>
      <c r="H153" t="s">
        <v>231</v>
      </c>
      <c r="I153">
        <v>29</v>
      </c>
      <c r="J153" t="s">
        <v>271</v>
      </c>
      <c r="K153" t="s">
        <v>231</v>
      </c>
      <c r="L153" t="s">
        <v>231</v>
      </c>
      <c r="M153" t="s">
        <v>231</v>
      </c>
      <c r="N153">
        <v>17047003090000</v>
      </c>
      <c r="O153" s="23">
        <v>28095</v>
      </c>
      <c r="P153" s="23">
        <v>20114</v>
      </c>
      <c r="Q153" s="23">
        <v>20109</v>
      </c>
      <c r="R153" s="23">
        <v>20228</v>
      </c>
      <c r="S153">
        <v>52</v>
      </c>
      <c r="T153" t="s">
        <v>33</v>
      </c>
      <c r="U153" t="s">
        <v>34</v>
      </c>
      <c r="V153" t="s">
        <v>231</v>
      </c>
      <c r="W153">
        <v>24</v>
      </c>
      <c r="X153" t="s">
        <v>232</v>
      </c>
      <c r="Y153">
        <v>2</v>
      </c>
      <c r="Z153" t="s">
        <v>233</v>
      </c>
      <c r="AA153">
        <v>0</v>
      </c>
      <c r="AB153">
        <v>30.312498939809199</v>
      </c>
      <c r="AC153">
        <v>-91.305116531395001</v>
      </c>
      <c r="AD153">
        <v>0</v>
      </c>
      <c r="AE153" t="s">
        <v>234</v>
      </c>
      <c r="AF153">
        <v>650</v>
      </c>
      <c r="AG153" t="s">
        <v>231</v>
      </c>
      <c r="AH153" t="s">
        <v>381</v>
      </c>
    </row>
    <row r="154" spans="1:34" x14ac:dyDescent="0.3">
      <c r="A154" t="s">
        <v>384</v>
      </c>
      <c r="B154">
        <v>1862</v>
      </c>
      <c r="C154">
        <v>576</v>
      </c>
      <c r="D154" t="s">
        <v>35</v>
      </c>
      <c r="E154">
        <v>71819</v>
      </c>
      <c r="F154" t="s">
        <v>356</v>
      </c>
      <c r="G154">
        <v>30</v>
      </c>
      <c r="H154" t="s">
        <v>231</v>
      </c>
      <c r="I154">
        <v>29</v>
      </c>
      <c r="J154" t="s">
        <v>271</v>
      </c>
      <c r="K154" t="s">
        <v>231</v>
      </c>
      <c r="L154" t="s">
        <v>231</v>
      </c>
      <c r="M154" t="s">
        <v>231</v>
      </c>
      <c r="N154">
        <v>17047002960000</v>
      </c>
      <c r="O154" s="23">
        <v>28095</v>
      </c>
      <c r="P154" s="23">
        <v>21425</v>
      </c>
      <c r="Q154" s="23">
        <v>21438</v>
      </c>
      <c r="R154" s="23">
        <v>21468</v>
      </c>
      <c r="S154">
        <v>52</v>
      </c>
      <c r="T154" t="s">
        <v>33</v>
      </c>
      <c r="U154" t="s">
        <v>34</v>
      </c>
      <c r="V154" t="s">
        <v>231</v>
      </c>
      <c r="W154">
        <v>24</v>
      </c>
      <c r="X154" t="s">
        <v>232</v>
      </c>
      <c r="Y154">
        <v>2</v>
      </c>
      <c r="Z154" t="s">
        <v>233</v>
      </c>
      <c r="AA154">
        <v>0</v>
      </c>
      <c r="AB154">
        <v>30.309097787088</v>
      </c>
      <c r="AC154">
        <v>-91.306017501282795</v>
      </c>
      <c r="AD154">
        <v>0</v>
      </c>
      <c r="AE154" t="s">
        <v>234</v>
      </c>
      <c r="AF154">
        <v>0</v>
      </c>
      <c r="AG154" t="s">
        <v>231</v>
      </c>
      <c r="AH154" t="s">
        <v>386</v>
      </c>
    </row>
    <row r="155" spans="1:34" x14ac:dyDescent="0.3">
      <c r="A155" t="s">
        <v>387</v>
      </c>
      <c r="B155">
        <v>2264</v>
      </c>
      <c r="C155">
        <v>576</v>
      </c>
      <c r="D155" t="s">
        <v>35</v>
      </c>
      <c r="E155">
        <v>41255</v>
      </c>
      <c r="F155" t="s">
        <v>143</v>
      </c>
      <c r="G155">
        <v>1</v>
      </c>
      <c r="H155" t="s">
        <v>231</v>
      </c>
      <c r="I155">
        <v>30</v>
      </c>
      <c r="J155" t="s">
        <v>262</v>
      </c>
      <c r="K155" t="s">
        <v>231</v>
      </c>
      <c r="L155" t="s">
        <v>231</v>
      </c>
      <c r="M155" t="s">
        <v>231</v>
      </c>
      <c r="N155">
        <v>17047003030000</v>
      </c>
      <c r="O155" s="23">
        <v>28095</v>
      </c>
      <c r="P155" s="23">
        <v>18465</v>
      </c>
      <c r="Q155" s="23">
        <v>18486</v>
      </c>
      <c r="R155" s="23">
        <v>21220</v>
      </c>
      <c r="S155">
        <v>52</v>
      </c>
      <c r="T155" t="s">
        <v>33</v>
      </c>
      <c r="U155" t="s">
        <v>34</v>
      </c>
      <c r="V155" t="s">
        <v>231</v>
      </c>
      <c r="W155">
        <v>24</v>
      </c>
      <c r="X155" t="s">
        <v>232</v>
      </c>
      <c r="Y155">
        <v>2</v>
      </c>
      <c r="Z155" t="s">
        <v>233</v>
      </c>
      <c r="AA155">
        <v>0</v>
      </c>
      <c r="AB155">
        <v>30.3115982459225</v>
      </c>
      <c r="AC155">
        <v>-91.298917997626901</v>
      </c>
      <c r="AD155">
        <v>10</v>
      </c>
      <c r="AE155" t="s">
        <v>263</v>
      </c>
      <c r="AF155">
        <v>0</v>
      </c>
      <c r="AG155" t="s">
        <v>231</v>
      </c>
      <c r="AH155" t="s">
        <v>231</v>
      </c>
    </row>
    <row r="156" spans="1:34" x14ac:dyDescent="0.3">
      <c r="A156" t="s">
        <v>387</v>
      </c>
      <c r="B156">
        <v>2264</v>
      </c>
      <c r="C156">
        <v>576</v>
      </c>
      <c r="D156" t="s">
        <v>35</v>
      </c>
      <c r="E156">
        <v>42393</v>
      </c>
      <c r="F156" t="s">
        <v>265</v>
      </c>
      <c r="G156">
        <v>1</v>
      </c>
      <c r="H156" t="s">
        <v>231</v>
      </c>
      <c r="I156">
        <v>30</v>
      </c>
      <c r="J156" t="s">
        <v>262</v>
      </c>
      <c r="K156" t="s">
        <v>231</v>
      </c>
      <c r="L156" t="s">
        <v>231</v>
      </c>
      <c r="M156" t="s">
        <v>231</v>
      </c>
      <c r="N156">
        <v>17121000670000</v>
      </c>
      <c r="O156" s="23">
        <v>28095</v>
      </c>
      <c r="P156" s="23">
        <v>18610</v>
      </c>
      <c r="Q156" s="23">
        <v>18619</v>
      </c>
      <c r="R156" s="23">
        <v>24492</v>
      </c>
      <c r="S156">
        <v>28</v>
      </c>
      <c r="T156" t="s">
        <v>266</v>
      </c>
      <c r="U156" t="s">
        <v>34</v>
      </c>
      <c r="V156" t="s">
        <v>241</v>
      </c>
      <c r="W156">
        <v>61</v>
      </c>
      <c r="X156" t="s">
        <v>267</v>
      </c>
      <c r="Y156">
        <v>2</v>
      </c>
      <c r="Z156" t="s">
        <v>233</v>
      </c>
      <c r="AA156">
        <v>0</v>
      </c>
      <c r="AB156">
        <v>30.324798649628001</v>
      </c>
      <c r="AC156">
        <v>-91.307017934847707</v>
      </c>
      <c r="AD156">
        <v>20</v>
      </c>
      <c r="AE156" t="s">
        <v>339</v>
      </c>
      <c r="AF156">
        <v>0</v>
      </c>
      <c r="AG156" t="s">
        <v>231</v>
      </c>
      <c r="AH156" t="s">
        <v>231</v>
      </c>
    </row>
    <row r="157" spans="1:34" x14ac:dyDescent="0.3">
      <c r="A157" t="s">
        <v>387</v>
      </c>
      <c r="B157">
        <v>2264</v>
      </c>
      <c r="C157">
        <v>576</v>
      </c>
      <c r="D157" t="s">
        <v>35</v>
      </c>
      <c r="E157">
        <v>42878</v>
      </c>
      <c r="F157" t="s">
        <v>265</v>
      </c>
      <c r="G157">
        <v>2</v>
      </c>
      <c r="H157" t="s">
        <v>231</v>
      </c>
      <c r="I157">
        <v>30</v>
      </c>
      <c r="J157" t="s">
        <v>262</v>
      </c>
      <c r="K157" t="s">
        <v>231</v>
      </c>
      <c r="L157" t="s">
        <v>231</v>
      </c>
      <c r="M157" t="s">
        <v>231</v>
      </c>
      <c r="N157">
        <v>17121000680000</v>
      </c>
      <c r="O157" s="23">
        <v>28095</v>
      </c>
      <c r="P157" s="23">
        <v>18703</v>
      </c>
      <c r="Q157" s="23">
        <v>18698</v>
      </c>
      <c r="R157" s="23">
        <v>25233</v>
      </c>
      <c r="S157">
        <v>28</v>
      </c>
      <c r="T157" t="s">
        <v>266</v>
      </c>
      <c r="U157" t="s">
        <v>34</v>
      </c>
      <c r="V157" t="s">
        <v>241</v>
      </c>
      <c r="W157">
        <v>61</v>
      </c>
      <c r="X157" t="s">
        <v>267</v>
      </c>
      <c r="Y157">
        <v>2</v>
      </c>
      <c r="Z157" t="s">
        <v>233</v>
      </c>
      <c r="AA157">
        <v>0</v>
      </c>
      <c r="AB157">
        <v>30.3240971114822</v>
      </c>
      <c r="AC157">
        <v>-91.305316093315</v>
      </c>
      <c r="AD157">
        <v>20</v>
      </c>
      <c r="AE157" t="s">
        <v>339</v>
      </c>
      <c r="AF157">
        <v>0</v>
      </c>
      <c r="AG157" t="s">
        <v>231</v>
      </c>
      <c r="AH157" t="s">
        <v>231</v>
      </c>
    </row>
    <row r="158" spans="1:34" x14ac:dyDescent="0.3">
      <c r="A158" t="s">
        <v>387</v>
      </c>
      <c r="B158">
        <v>2264</v>
      </c>
      <c r="C158">
        <v>576</v>
      </c>
      <c r="D158" t="s">
        <v>35</v>
      </c>
      <c r="E158">
        <v>43410</v>
      </c>
      <c r="F158" t="s">
        <v>265</v>
      </c>
      <c r="G158">
        <v>3</v>
      </c>
      <c r="H158" t="s">
        <v>231</v>
      </c>
      <c r="I158">
        <v>30</v>
      </c>
      <c r="J158" t="s">
        <v>262</v>
      </c>
      <c r="K158" t="s">
        <v>231</v>
      </c>
      <c r="L158" t="s">
        <v>231</v>
      </c>
      <c r="M158" t="s">
        <v>231</v>
      </c>
      <c r="N158">
        <v>17121000550000</v>
      </c>
      <c r="O158" s="23">
        <v>28095</v>
      </c>
      <c r="P158" s="23">
        <v>18786</v>
      </c>
      <c r="Q158" s="23">
        <v>18808</v>
      </c>
      <c r="R158" s="23">
        <v>25238</v>
      </c>
      <c r="S158">
        <v>28</v>
      </c>
      <c r="T158" t="s">
        <v>266</v>
      </c>
      <c r="U158" t="s">
        <v>34</v>
      </c>
      <c r="V158" t="s">
        <v>241</v>
      </c>
      <c r="W158">
        <v>61</v>
      </c>
      <c r="X158" t="s">
        <v>267</v>
      </c>
      <c r="Y158">
        <v>2</v>
      </c>
      <c r="Z158" t="s">
        <v>233</v>
      </c>
      <c r="AA158">
        <v>0</v>
      </c>
      <c r="AB158">
        <v>30.323599075087799</v>
      </c>
      <c r="AC158">
        <v>-91.303817062536694</v>
      </c>
      <c r="AD158">
        <v>10</v>
      </c>
      <c r="AE158" t="s">
        <v>263</v>
      </c>
      <c r="AF158">
        <v>1920</v>
      </c>
      <c r="AG158" t="s">
        <v>231</v>
      </c>
      <c r="AH158" t="s">
        <v>388</v>
      </c>
    </row>
    <row r="159" spans="1:34" x14ac:dyDescent="0.3">
      <c r="A159" t="s">
        <v>387</v>
      </c>
      <c r="B159">
        <v>2264</v>
      </c>
      <c r="C159">
        <v>576</v>
      </c>
      <c r="D159" t="s">
        <v>35</v>
      </c>
      <c r="E159">
        <v>54253</v>
      </c>
      <c r="F159" t="s">
        <v>275</v>
      </c>
      <c r="G159">
        <v>3</v>
      </c>
      <c r="H159" t="s">
        <v>231</v>
      </c>
      <c r="I159">
        <v>30</v>
      </c>
      <c r="J159" t="s">
        <v>262</v>
      </c>
      <c r="K159" t="s">
        <v>231</v>
      </c>
      <c r="L159" t="s">
        <v>231</v>
      </c>
      <c r="M159" t="s">
        <v>231</v>
      </c>
      <c r="N159">
        <v>17047001450000</v>
      </c>
      <c r="O159" s="23">
        <v>28095</v>
      </c>
      <c r="P159" s="23">
        <v>20026</v>
      </c>
      <c r="Q159" s="23">
        <v>20065</v>
      </c>
      <c r="R159" s="23">
        <v>24494</v>
      </c>
      <c r="S159">
        <v>29</v>
      </c>
      <c r="T159" t="s">
        <v>266</v>
      </c>
      <c r="U159" t="s">
        <v>34</v>
      </c>
      <c r="V159" t="s">
        <v>231</v>
      </c>
      <c r="W159">
        <v>24</v>
      </c>
      <c r="X159" t="s">
        <v>232</v>
      </c>
      <c r="Y159">
        <v>2</v>
      </c>
      <c r="Z159" t="s">
        <v>233</v>
      </c>
      <c r="AA159">
        <v>0</v>
      </c>
      <c r="AB159">
        <v>30.324599364349599</v>
      </c>
      <c r="AC159">
        <v>-91.314916446694298</v>
      </c>
      <c r="AD159">
        <v>10</v>
      </c>
      <c r="AE159" t="s">
        <v>263</v>
      </c>
      <c r="AF159">
        <v>0</v>
      </c>
      <c r="AG159" t="s">
        <v>231</v>
      </c>
      <c r="AH159" t="s">
        <v>231</v>
      </c>
    </row>
    <row r="160" spans="1:34" x14ac:dyDescent="0.3">
      <c r="A160" t="s">
        <v>387</v>
      </c>
      <c r="B160">
        <v>2264</v>
      </c>
      <c r="C160">
        <v>576</v>
      </c>
      <c r="D160" t="s">
        <v>35</v>
      </c>
      <c r="E160">
        <v>69635</v>
      </c>
      <c r="F160" t="s">
        <v>316</v>
      </c>
      <c r="G160">
        <v>1</v>
      </c>
      <c r="H160" t="s">
        <v>231</v>
      </c>
      <c r="I160">
        <v>30</v>
      </c>
      <c r="J160" t="s">
        <v>262</v>
      </c>
      <c r="K160" t="s">
        <v>231</v>
      </c>
      <c r="L160" t="s">
        <v>231</v>
      </c>
      <c r="M160" t="s">
        <v>231</v>
      </c>
      <c r="N160">
        <v>17121000560000</v>
      </c>
      <c r="O160" s="23">
        <v>27211</v>
      </c>
      <c r="P160" s="23">
        <v>21242</v>
      </c>
      <c r="Q160" s="23">
        <v>21266</v>
      </c>
      <c r="R160" s="23">
        <v>27221</v>
      </c>
      <c r="S160">
        <v>28</v>
      </c>
      <c r="T160" t="s">
        <v>266</v>
      </c>
      <c r="U160" t="s">
        <v>34</v>
      </c>
      <c r="V160" t="s">
        <v>241</v>
      </c>
      <c r="W160">
        <v>61</v>
      </c>
      <c r="X160" t="s">
        <v>267</v>
      </c>
      <c r="Y160">
        <v>2</v>
      </c>
      <c r="Z160" t="s">
        <v>233</v>
      </c>
      <c r="AA160">
        <v>0</v>
      </c>
      <c r="AB160">
        <v>30.324799458690801</v>
      </c>
      <c r="AC160">
        <v>-91.299018034524593</v>
      </c>
      <c r="AD160">
        <v>10</v>
      </c>
      <c r="AE160" t="s">
        <v>263</v>
      </c>
      <c r="AF160">
        <v>0</v>
      </c>
      <c r="AG160" t="s">
        <v>231</v>
      </c>
      <c r="AH160" t="s">
        <v>231</v>
      </c>
    </row>
    <row r="161" spans="1:34" x14ac:dyDescent="0.3">
      <c r="A161" t="s">
        <v>389</v>
      </c>
      <c r="B161">
        <v>2479</v>
      </c>
      <c r="C161">
        <v>576</v>
      </c>
      <c r="D161" t="s">
        <v>35</v>
      </c>
      <c r="E161">
        <v>106006</v>
      </c>
      <c r="F161" t="s">
        <v>140</v>
      </c>
      <c r="G161">
        <v>61</v>
      </c>
      <c r="H161" t="s">
        <v>231</v>
      </c>
      <c r="I161">
        <v>23</v>
      </c>
      <c r="J161" t="s">
        <v>292</v>
      </c>
      <c r="K161" t="s">
        <v>231</v>
      </c>
      <c r="L161" t="s">
        <v>231</v>
      </c>
      <c r="M161" t="s">
        <v>231</v>
      </c>
      <c r="N161">
        <v>17047010900000</v>
      </c>
      <c r="O161" s="23">
        <v>42297</v>
      </c>
      <c r="P161" s="23">
        <v>23685</v>
      </c>
      <c r="Q161" s="23">
        <v>23704</v>
      </c>
      <c r="R161" s="23">
        <v>42297</v>
      </c>
      <c r="S161">
        <v>53</v>
      </c>
      <c r="T161" t="s">
        <v>33</v>
      </c>
      <c r="U161" t="s">
        <v>34</v>
      </c>
      <c r="V161" t="s">
        <v>231</v>
      </c>
      <c r="W161">
        <v>24</v>
      </c>
      <c r="X161" t="s">
        <v>232</v>
      </c>
      <c r="Y161">
        <v>2</v>
      </c>
      <c r="Z161" t="s">
        <v>233</v>
      </c>
      <c r="AA161">
        <v>0</v>
      </c>
      <c r="AB161">
        <v>30.3096985355204</v>
      </c>
      <c r="AC161">
        <v>-91.312818128261696</v>
      </c>
      <c r="AD161">
        <v>0</v>
      </c>
      <c r="AE161" t="s">
        <v>234</v>
      </c>
      <c r="AF161">
        <v>0</v>
      </c>
      <c r="AG161" t="s">
        <v>231</v>
      </c>
      <c r="AH161" t="s">
        <v>231</v>
      </c>
    </row>
    <row r="162" spans="1:34" x14ac:dyDescent="0.3">
      <c r="A162" t="s">
        <v>390</v>
      </c>
      <c r="B162">
        <v>2740</v>
      </c>
      <c r="C162">
        <v>576</v>
      </c>
      <c r="D162" t="s">
        <v>35</v>
      </c>
      <c r="E162">
        <v>78279</v>
      </c>
      <c r="F162" t="s">
        <v>391</v>
      </c>
      <c r="G162">
        <v>39</v>
      </c>
      <c r="H162" t="s">
        <v>231</v>
      </c>
      <c r="I162">
        <v>29</v>
      </c>
      <c r="J162" t="s">
        <v>271</v>
      </c>
      <c r="K162" t="s">
        <v>231</v>
      </c>
      <c r="L162" t="s">
        <v>231</v>
      </c>
      <c r="M162" t="s">
        <v>231</v>
      </c>
      <c r="N162">
        <v>17047003050000</v>
      </c>
      <c r="O162" s="23">
        <v>40600</v>
      </c>
      <c r="P162" s="23">
        <v>21937</v>
      </c>
      <c r="Q162" s="23">
        <v>21954</v>
      </c>
      <c r="R162" s="23">
        <v>40600</v>
      </c>
      <c r="S162">
        <v>52</v>
      </c>
      <c r="T162" t="s">
        <v>33</v>
      </c>
      <c r="U162" t="s">
        <v>34</v>
      </c>
      <c r="V162" t="s">
        <v>231</v>
      </c>
      <c r="W162">
        <v>24</v>
      </c>
      <c r="X162" t="s">
        <v>232</v>
      </c>
      <c r="Y162">
        <v>2</v>
      </c>
      <c r="Z162" t="s">
        <v>233</v>
      </c>
      <c r="AA162">
        <v>0</v>
      </c>
      <c r="AB162">
        <v>30.311497442080501</v>
      </c>
      <c r="AC162">
        <v>-91.302514974365707</v>
      </c>
      <c r="AD162">
        <v>0</v>
      </c>
      <c r="AE162" t="s">
        <v>234</v>
      </c>
      <c r="AF162">
        <v>0</v>
      </c>
      <c r="AG162" t="s">
        <v>231</v>
      </c>
      <c r="AH162" t="s">
        <v>392</v>
      </c>
    </row>
    <row r="163" spans="1:34" x14ac:dyDescent="0.3">
      <c r="A163" t="s">
        <v>390</v>
      </c>
      <c r="B163">
        <v>2740</v>
      </c>
      <c r="C163">
        <v>576</v>
      </c>
      <c r="D163" t="s">
        <v>35</v>
      </c>
      <c r="E163">
        <v>83516</v>
      </c>
      <c r="F163" t="s">
        <v>143</v>
      </c>
      <c r="G163">
        <v>43</v>
      </c>
      <c r="H163" t="s">
        <v>231</v>
      </c>
      <c r="I163">
        <v>29</v>
      </c>
      <c r="J163" t="s">
        <v>271</v>
      </c>
      <c r="K163" t="s">
        <v>231</v>
      </c>
      <c r="L163" t="s">
        <v>231</v>
      </c>
      <c r="M163" t="s">
        <v>231</v>
      </c>
      <c r="N163">
        <v>17047001990000</v>
      </c>
      <c r="O163" s="23">
        <v>40629</v>
      </c>
      <c r="P163" s="23">
        <v>22342</v>
      </c>
      <c r="Q163" s="23">
        <v>22364</v>
      </c>
      <c r="R163" s="23">
        <v>40629</v>
      </c>
      <c r="S163">
        <v>52</v>
      </c>
      <c r="T163" t="s">
        <v>33</v>
      </c>
      <c r="U163" t="s">
        <v>34</v>
      </c>
      <c r="V163" t="s">
        <v>231</v>
      </c>
      <c r="W163">
        <v>24</v>
      </c>
      <c r="X163" t="s">
        <v>232</v>
      </c>
      <c r="Y163">
        <v>2</v>
      </c>
      <c r="Z163" t="s">
        <v>233</v>
      </c>
      <c r="AA163">
        <v>0</v>
      </c>
      <c r="AB163">
        <v>30.318398701250501</v>
      </c>
      <c r="AC163">
        <v>-91.300817248006496</v>
      </c>
      <c r="AD163">
        <v>0</v>
      </c>
      <c r="AE163" t="s">
        <v>234</v>
      </c>
      <c r="AF163">
        <v>0</v>
      </c>
      <c r="AG163" t="s">
        <v>231</v>
      </c>
      <c r="AH163" t="s">
        <v>231</v>
      </c>
    </row>
    <row r="164" spans="1:34" x14ac:dyDescent="0.3">
      <c r="A164" t="s">
        <v>390</v>
      </c>
      <c r="B164">
        <v>2740</v>
      </c>
      <c r="C164">
        <v>576</v>
      </c>
      <c r="D164" t="s">
        <v>35</v>
      </c>
      <c r="E164">
        <v>90254</v>
      </c>
      <c r="F164" t="s">
        <v>393</v>
      </c>
      <c r="G164" t="s">
        <v>394</v>
      </c>
      <c r="H164" t="s">
        <v>231</v>
      </c>
      <c r="I164">
        <v>30</v>
      </c>
      <c r="J164" t="s">
        <v>262</v>
      </c>
      <c r="K164" t="s">
        <v>231</v>
      </c>
      <c r="L164" t="s">
        <v>231</v>
      </c>
      <c r="M164" t="s">
        <v>231</v>
      </c>
      <c r="N164">
        <v>17047003120000</v>
      </c>
      <c r="O164" s="23">
        <v>28095</v>
      </c>
      <c r="P164" s="23">
        <v>22784</v>
      </c>
      <c r="Q164" s="23">
        <v>22171</v>
      </c>
      <c r="R164" s="23">
        <v>26413</v>
      </c>
      <c r="S164">
        <v>52</v>
      </c>
      <c r="T164" t="s">
        <v>33</v>
      </c>
      <c r="U164" t="s">
        <v>34</v>
      </c>
      <c r="V164" t="s">
        <v>231</v>
      </c>
      <c r="W164">
        <v>24</v>
      </c>
      <c r="X164" t="s">
        <v>232</v>
      </c>
      <c r="Y164">
        <v>2</v>
      </c>
      <c r="Z164" t="s">
        <v>233</v>
      </c>
      <c r="AA164">
        <v>0</v>
      </c>
      <c r="AB164">
        <v>30.311797327573501</v>
      </c>
      <c r="AC164">
        <v>-91.303215257417605</v>
      </c>
      <c r="AD164">
        <v>10</v>
      </c>
      <c r="AE164" t="s">
        <v>263</v>
      </c>
      <c r="AF164" t="s">
        <v>231</v>
      </c>
      <c r="AG164" t="s">
        <v>231</v>
      </c>
      <c r="AH164" t="s">
        <v>395</v>
      </c>
    </row>
    <row r="165" spans="1:34" x14ac:dyDescent="0.3">
      <c r="A165" t="s">
        <v>390</v>
      </c>
      <c r="B165">
        <v>2740</v>
      </c>
      <c r="C165">
        <v>576</v>
      </c>
      <c r="D165" t="s">
        <v>35</v>
      </c>
      <c r="E165">
        <v>101427</v>
      </c>
      <c r="F165" t="s">
        <v>143</v>
      </c>
      <c r="G165">
        <v>49</v>
      </c>
      <c r="H165" t="s">
        <v>231</v>
      </c>
      <c r="I165">
        <v>29</v>
      </c>
      <c r="J165" t="s">
        <v>271</v>
      </c>
      <c r="K165" t="s">
        <v>231</v>
      </c>
      <c r="L165" t="s">
        <v>231</v>
      </c>
      <c r="M165" t="s">
        <v>231</v>
      </c>
      <c r="N165">
        <v>17047010420000</v>
      </c>
      <c r="O165" s="23">
        <v>28095</v>
      </c>
      <c r="P165" s="23">
        <v>23432</v>
      </c>
      <c r="Q165" s="23">
        <v>23441</v>
      </c>
      <c r="R165" s="23">
        <v>23460</v>
      </c>
      <c r="S165">
        <v>52</v>
      </c>
      <c r="T165" t="s">
        <v>33</v>
      </c>
      <c r="U165" t="s">
        <v>34</v>
      </c>
      <c r="V165" t="s">
        <v>231</v>
      </c>
      <c r="W165">
        <v>24</v>
      </c>
      <c r="X165" t="s">
        <v>232</v>
      </c>
      <c r="Y165">
        <v>2</v>
      </c>
      <c r="Z165" t="s">
        <v>233</v>
      </c>
      <c r="AA165">
        <v>0</v>
      </c>
      <c r="AB165">
        <v>30.321798536137401</v>
      </c>
      <c r="AC165">
        <v>-91.295415416938198</v>
      </c>
      <c r="AD165">
        <v>0</v>
      </c>
      <c r="AE165" t="s">
        <v>234</v>
      </c>
      <c r="AF165">
        <v>0</v>
      </c>
      <c r="AG165" t="s">
        <v>231</v>
      </c>
      <c r="AH165" t="s">
        <v>231</v>
      </c>
    </row>
    <row r="166" spans="1:34" x14ac:dyDescent="0.3">
      <c r="A166" t="s">
        <v>396</v>
      </c>
      <c r="B166">
        <v>2778</v>
      </c>
      <c r="C166">
        <v>576</v>
      </c>
      <c r="D166" t="s">
        <v>35</v>
      </c>
      <c r="E166">
        <v>119406</v>
      </c>
      <c r="F166" t="s">
        <v>140</v>
      </c>
      <c r="G166">
        <v>67</v>
      </c>
      <c r="H166" t="s">
        <v>231</v>
      </c>
      <c r="I166">
        <v>30</v>
      </c>
      <c r="J166" t="s">
        <v>262</v>
      </c>
      <c r="K166" t="s">
        <v>231</v>
      </c>
      <c r="L166" t="s">
        <v>231</v>
      </c>
      <c r="M166" t="s">
        <v>231</v>
      </c>
      <c r="N166">
        <v>17047200370000</v>
      </c>
      <c r="O166" s="23">
        <v>35278</v>
      </c>
      <c r="P166" s="23">
        <v>24567</v>
      </c>
      <c r="Q166" s="23">
        <v>24586</v>
      </c>
      <c r="R166" s="23">
        <v>35302</v>
      </c>
      <c r="S166">
        <v>53</v>
      </c>
      <c r="T166" t="s">
        <v>33</v>
      </c>
      <c r="U166" t="s">
        <v>34</v>
      </c>
      <c r="V166" t="s">
        <v>231</v>
      </c>
      <c r="W166">
        <v>24</v>
      </c>
      <c r="X166" t="s">
        <v>232</v>
      </c>
      <c r="Y166">
        <v>2</v>
      </c>
      <c r="Z166" t="s">
        <v>233</v>
      </c>
      <c r="AA166">
        <v>0</v>
      </c>
      <c r="AB166">
        <v>30.308200074602201</v>
      </c>
      <c r="AC166">
        <v>-91.313515619325997</v>
      </c>
      <c r="AD166">
        <v>10</v>
      </c>
      <c r="AE166" t="s">
        <v>263</v>
      </c>
      <c r="AF166">
        <v>0</v>
      </c>
      <c r="AG166" t="s">
        <v>231</v>
      </c>
      <c r="AH166" t="s">
        <v>231</v>
      </c>
    </row>
    <row r="167" spans="1:34" x14ac:dyDescent="0.3">
      <c r="A167" t="s">
        <v>397</v>
      </c>
      <c r="B167">
        <v>6954</v>
      </c>
      <c r="C167">
        <v>576</v>
      </c>
      <c r="D167" t="s">
        <v>35</v>
      </c>
      <c r="E167">
        <v>224899</v>
      </c>
      <c r="F167" t="s">
        <v>349</v>
      </c>
      <c r="G167">
        <v>1</v>
      </c>
      <c r="H167" t="s">
        <v>231</v>
      </c>
      <c r="I167">
        <v>3</v>
      </c>
      <c r="J167" t="s">
        <v>165</v>
      </c>
      <c r="K167" t="s">
        <v>231</v>
      </c>
      <c r="L167" t="s">
        <v>231</v>
      </c>
      <c r="M167" t="s">
        <v>231</v>
      </c>
      <c r="N167">
        <v>17121201880000</v>
      </c>
      <c r="O167" s="23">
        <v>36984</v>
      </c>
      <c r="P167" s="23">
        <v>36796</v>
      </c>
      <c r="Q167" t="s">
        <v>231</v>
      </c>
      <c r="R167" s="23">
        <v>36984</v>
      </c>
      <c r="S167">
        <v>28</v>
      </c>
      <c r="T167" t="s">
        <v>266</v>
      </c>
      <c r="U167" t="s">
        <v>34</v>
      </c>
      <c r="V167" t="s">
        <v>241</v>
      </c>
      <c r="W167">
        <v>61</v>
      </c>
      <c r="X167" t="s">
        <v>267</v>
      </c>
      <c r="Y167">
        <v>2</v>
      </c>
      <c r="Z167" t="s">
        <v>233</v>
      </c>
      <c r="AA167">
        <v>0</v>
      </c>
      <c r="AB167">
        <v>30.323066742812099</v>
      </c>
      <c r="AC167">
        <v>-91.308897893042598</v>
      </c>
      <c r="AD167">
        <v>0</v>
      </c>
      <c r="AE167" t="s">
        <v>234</v>
      </c>
      <c r="AF167" t="s">
        <v>231</v>
      </c>
      <c r="AG167">
        <v>0</v>
      </c>
      <c r="AH167" t="s">
        <v>231</v>
      </c>
    </row>
    <row r="168" spans="1:34" x14ac:dyDescent="0.3">
      <c r="A168" t="s">
        <v>142</v>
      </c>
      <c r="B168">
        <v>9999</v>
      </c>
      <c r="C168">
        <v>576</v>
      </c>
      <c r="D168" t="s">
        <v>35</v>
      </c>
      <c r="E168">
        <v>14055</v>
      </c>
      <c r="F168" t="s">
        <v>398</v>
      </c>
      <c r="G168">
        <v>1</v>
      </c>
      <c r="H168" t="s">
        <v>231</v>
      </c>
      <c r="I168">
        <v>29</v>
      </c>
      <c r="J168" t="s">
        <v>271</v>
      </c>
      <c r="K168" t="s">
        <v>231</v>
      </c>
      <c r="L168" t="s">
        <v>231</v>
      </c>
      <c r="M168" t="s">
        <v>231</v>
      </c>
      <c r="N168">
        <v>17047010540000</v>
      </c>
      <c r="O168" s="23">
        <v>11202</v>
      </c>
      <c r="P168" s="23">
        <v>11176</v>
      </c>
      <c r="Q168" s="23">
        <v>11188</v>
      </c>
      <c r="R168" s="23">
        <v>11205</v>
      </c>
      <c r="S168">
        <v>53</v>
      </c>
      <c r="T168" t="s">
        <v>33</v>
      </c>
      <c r="U168" t="s">
        <v>34</v>
      </c>
      <c r="V168" t="s">
        <v>231</v>
      </c>
      <c r="W168">
        <v>24</v>
      </c>
      <c r="X168" t="s">
        <v>232</v>
      </c>
      <c r="Y168">
        <v>2</v>
      </c>
      <c r="Z168" t="s">
        <v>233</v>
      </c>
      <c r="AA168">
        <v>0</v>
      </c>
      <c r="AB168">
        <v>30.3128998954456</v>
      </c>
      <c r="AC168">
        <v>-91.317716982499505</v>
      </c>
      <c r="AD168">
        <v>0</v>
      </c>
      <c r="AE168" t="s">
        <v>234</v>
      </c>
      <c r="AF168">
        <v>0</v>
      </c>
      <c r="AG168" t="s">
        <v>231</v>
      </c>
      <c r="AH168" t="s">
        <v>334</v>
      </c>
    </row>
    <row r="169" spans="1:34" x14ac:dyDescent="0.3">
      <c r="A169" t="s">
        <v>142</v>
      </c>
      <c r="B169">
        <v>9999</v>
      </c>
      <c r="C169">
        <v>576</v>
      </c>
      <c r="D169" t="s">
        <v>35</v>
      </c>
      <c r="E169">
        <v>14056</v>
      </c>
      <c r="F169" t="s">
        <v>399</v>
      </c>
      <c r="G169">
        <v>2</v>
      </c>
      <c r="H169" t="s">
        <v>231</v>
      </c>
      <c r="I169">
        <v>29</v>
      </c>
      <c r="J169" t="s">
        <v>271</v>
      </c>
      <c r="K169" t="s">
        <v>231</v>
      </c>
      <c r="L169" t="s">
        <v>231</v>
      </c>
      <c r="M169" t="s">
        <v>231</v>
      </c>
      <c r="N169">
        <v>17047010530000</v>
      </c>
      <c r="O169" s="23">
        <v>11202</v>
      </c>
      <c r="P169" s="23">
        <v>11176</v>
      </c>
      <c r="Q169" s="23">
        <v>11193</v>
      </c>
      <c r="R169" s="23">
        <v>11211</v>
      </c>
      <c r="S169">
        <v>53</v>
      </c>
      <c r="T169" t="s">
        <v>33</v>
      </c>
      <c r="U169" t="s">
        <v>34</v>
      </c>
      <c r="V169" t="s">
        <v>231</v>
      </c>
      <c r="W169">
        <v>24</v>
      </c>
      <c r="X169" t="s">
        <v>232</v>
      </c>
      <c r="Y169">
        <v>2</v>
      </c>
      <c r="Z169" t="s">
        <v>233</v>
      </c>
      <c r="AA169">
        <v>0</v>
      </c>
      <c r="AB169">
        <v>30.316897926388901</v>
      </c>
      <c r="AC169">
        <v>-91.317716352318996</v>
      </c>
      <c r="AD169">
        <v>0</v>
      </c>
      <c r="AE169" t="s">
        <v>234</v>
      </c>
      <c r="AF169">
        <v>0</v>
      </c>
      <c r="AG169" t="s">
        <v>231</v>
      </c>
      <c r="AH169" t="s">
        <v>334</v>
      </c>
    </row>
    <row r="170" spans="1:34" x14ac:dyDescent="0.3">
      <c r="A170" t="s">
        <v>142</v>
      </c>
      <c r="B170">
        <v>9999</v>
      </c>
      <c r="C170">
        <v>576</v>
      </c>
      <c r="D170" t="s">
        <v>35</v>
      </c>
      <c r="E170">
        <v>14057</v>
      </c>
      <c r="F170" t="s">
        <v>398</v>
      </c>
      <c r="G170">
        <v>3</v>
      </c>
      <c r="H170" t="s">
        <v>231</v>
      </c>
      <c r="I170">
        <v>29</v>
      </c>
      <c r="J170" t="s">
        <v>271</v>
      </c>
      <c r="K170" t="s">
        <v>231</v>
      </c>
      <c r="L170" t="s">
        <v>231</v>
      </c>
      <c r="M170" t="s">
        <v>231</v>
      </c>
      <c r="N170">
        <v>17047002090000</v>
      </c>
      <c r="O170" s="23">
        <v>11202</v>
      </c>
      <c r="P170" s="23">
        <v>11176</v>
      </c>
      <c r="Q170" s="23">
        <v>11203</v>
      </c>
      <c r="R170" s="23">
        <v>11211</v>
      </c>
      <c r="S170">
        <v>53</v>
      </c>
      <c r="T170" t="s">
        <v>33</v>
      </c>
      <c r="U170" t="s">
        <v>34</v>
      </c>
      <c r="V170" t="s">
        <v>231</v>
      </c>
      <c r="W170">
        <v>24</v>
      </c>
      <c r="X170" t="s">
        <v>232</v>
      </c>
      <c r="Y170">
        <v>2</v>
      </c>
      <c r="Z170" t="s">
        <v>233</v>
      </c>
      <c r="AA170">
        <v>0</v>
      </c>
      <c r="AB170">
        <v>30.315098785016101</v>
      </c>
      <c r="AC170">
        <v>-91.312116614215995</v>
      </c>
      <c r="AD170">
        <v>0</v>
      </c>
      <c r="AE170" t="s">
        <v>234</v>
      </c>
      <c r="AF170">
        <v>0</v>
      </c>
      <c r="AG170" t="s">
        <v>231</v>
      </c>
      <c r="AH170" t="s">
        <v>334</v>
      </c>
    </row>
    <row r="171" spans="1:34" x14ac:dyDescent="0.3">
      <c r="A171" t="s">
        <v>142</v>
      </c>
      <c r="B171">
        <v>9999</v>
      </c>
      <c r="C171">
        <v>576</v>
      </c>
      <c r="D171" t="s">
        <v>35</v>
      </c>
      <c r="E171">
        <v>14320</v>
      </c>
      <c r="F171" t="s">
        <v>400</v>
      </c>
      <c r="G171">
        <v>5</v>
      </c>
      <c r="H171" t="s">
        <v>231</v>
      </c>
      <c r="I171">
        <v>29</v>
      </c>
      <c r="J171" t="s">
        <v>271</v>
      </c>
      <c r="K171" t="s">
        <v>231</v>
      </c>
      <c r="L171" t="s">
        <v>231</v>
      </c>
      <c r="M171" t="s">
        <v>231</v>
      </c>
      <c r="N171">
        <v>17047002050000</v>
      </c>
      <c r="O171" s="23">
        <v>11263</v>
      </c>
      <c r="P171" s="23">
        <v>11260</v>
      </c>
      <c r="Q171" s="23">
        <v>11270</v>
      </c>
      <c r="R171" s="23">
        <v>11283</v>
      </c>
      <c r="S171">
        <v>53</v>
      </c>
      <c r="T171" t="s">
        <v>33</v>
      </c>
      <c r="U171" t="s">
        <v>34</v>
      </c>
      <c r="V171" t="s">
        <v>231</v>
      </c>
      <c r="W171">
        <v>24</v>
      </c>
      <c r="X171" t="s">
        <v>232</v>
      </c>
      <c r="Y171">
        <v>2</v>
      </c>
      <c r="Z171" t="s">
        <v>233</v>
      </c>
      <c r="AA171">
        <v>0</v>
      </c>
      <c r="AB171">
        <v>30.3091978326255</v>
      </c>
      <c r="AC171">
        <v>-91.311316107147803</v>
      </c>
      <c r="AD171">
        <v>0</v>
      </c>
      <c r="AE171" t="s">
        <v>234</v>
      </c>
      <c r="AF171">
        <v>0</v>
      </c>
      <c r="AG171" t="s">
        <v>231</v>
      </c>
      <c r="AH171" t="s">
        <v>231</v>
      </c>
    </row>
    <row r="172" spans="1:34" x14ac:dyDescent="0.3">
      <c r="A172" t="s">
        <v>142</v>
      </c>
      <c r="B172">
        <v>9999</v>
      </c>
      <c r="C172">
        <v>576</v>
      </c>
      <c r="D172" t="s">
        <v>35</v>
      </c>
      <c r="E172">
        <v>14371</v>
      </c>
      <c r="F172" t="s">
        <v>400</v>
      </c>
      <c r="G172">
        <v>6</v>
      </c>
      <c r="H172" t="s">
        <v>231</v>
      </c>
      <c r="I172">
        <v>29</v>
      </c>
      <c r="J172" t="s">
        <v>271</v>
      </c>
      <c r="K172" t="s">
        <v>231</v>
      </c>
      <c r="L172" t="s">
        <v>231</v>
      </c>
      <c r="M172" t="s">
        <v>231</v>
      </c>
      <c r="N172">
        <v>17047001460000</v>
      </c>
      <c r="O172" s="23">
        <v>11324</v>
      </c>
      <c r="P172" s="23">
        <v>11286</v>
      </c>
      <c r="Q172" s="23">
        <v>11326</v>
      </c>
      <c r="R172" s="23">
        <v>11344</v>
      </c>
      <c r="S172">
        <v>53</v>
      </c>
      <c r="T172" t="s">
        <v>33</v>
      </c>
      <c r="U172" t="s">
        <v>34</v>
      </c>
      <c r="V172" t="s">
        <v>231</v>
      </c>
      <c r="W172">
        <v>24</v>
      </c>
      <c r="X172" t="s">
        <v>232</v>
      </c>
      <c r="Y172">
        <v>2</v>
      </c>
      <c r="Z172" t="s">
        <v>233</v>
      </c>
      <c r="AA172">
        <v>0</v>
      </c>
      <c r="AB172">
        <v>30.321299214260801</v>
      </c>
      <c r="AC172">
        <v>-91.311617691092493</v>
      </c>
      <c r="AD172">
        <v>0</v>
      </c>
      <c r="AE172" t="s">
        <v>234</v>
      </c>
      <c r="AF172">
        <v>0</v>
      </c>
      <c r="AG172" t="s">
        <v>231</v>
      </c>
      <c r="AH172" t="s">
        <v>334</v>
      </c>
    </row>
    <row r="173" spans="1:34" x14ac:dyDescent="0.3">
      <c r="A173" t="s">
        <v>142</v>
      </c>
      <c r="B173">
        <v>9999</v>
      </c>
      <c r="C173">
        <v>576</v>
      </c>
      <c r="D173" t="s">
        <v>35</v>
      </c>
      <c r="E173">
        <v>14372</v>
      </c>
      <c r="F173" t="s">
        <v>400</v>
      </c>
      <c r="G173">
        <v>7</v>
      </c>
      <c r="H173" t="s">
        <v>231</v>
      </c>
      <c r="I173">
        <v>29</v>
      </c>
      <c r="J173" t="s">
        <v>271</v>
      </c>
      <c r="K173" t="s">
        <v>231</v>
      </c>
      <c r="L173" t="s">
        <v>231</v>
      </c>
      <c r="M173" t="s">
        <v>231</v>
      </c>
      <c r="N173">
        <v>17047002060000</v>
      </c>
      <c r="O173" s="23">
        <v>11293</v>
      </c>
      <c r="P173" s="23">
        <v>11286</v>
      </c>
      <c r="Q173" s="23">
        <v>11296</v>
      </c>
      <c r="R173" s="23">
        <v>11312</v>
      </c>
      <c r="S173">
        <v>53</v>
      </c>
      <c r="T173" t="s">
        <v>33</v>
      </c>
      <c r="U173" t="s">
        <v>34</v>
      </c>
      <c r="V173" t="s">
        <v>231</v>
      </c>
      <c r="W173">
        <v>24</v>
      </c>
      <c r="X173" t="s">
        <v>232</v>
      </c>
      <c r="Y173">
        <v>2</v>
      </c>
      <c r="Z173" t="s">
        <v>233</v>
      </c>
      <c r="AA173">
        <v>0</v>
      </c>
      <c r="AB173">
        <v>30.314499856737601</v>
      </c>
      <c r="AC173">
        <v>-91.315216226241304</v>
      </c>
      <c r="AD173">
        <v>0</v>
      </c>
      <c r="AE173" t="s">
        <v>234</v>
      </c>
      <c r="AF173">
        <v>0</v>
      </c>
      <c r="AG173" t="s">
        <v>231</v>
      </c>
      <c r="AH173" t="s">
        <v>401</v>
      </c>
    </row>
    <row r="174" spans="1:34" x14ac:dyDescent="0.3">
      <c r="A174" t="s">
        <v>142</v>
      </c>
      <c r="B174">
        <v>9999</v>
      </c>
      <c r="C174">
        <v>576</v>
      </c>
      <c r="D174" t="s">
        <v>35</v>
      </c>
      <c r="E174">
        <v>14730</v>
      </c>
      <c r="F174" t="s">
        <v>402</v>
      </c>
      <c r="G174">
        <v>1</v>
      </c>
      <c r="H174" t="s">
        <v>231</v>
      </c>
      <c r="I174">
        <v>30</v>
      </c>
      <c r="J174" t="s">
        <v>262</v>
      </c>
      <c r="K174" t="s">
        <v>231</v>
      </c>
      <c r="L174" t="s">
        <v>231</v>
      </c>
      <c r="M174" t="s">
        <v>231</v>
      </c>
      <c r="N174">
        <v>17047002580000</v>
      </c>
      <c r="O174" s="23">
        <v>28095</v>
      </c>
      <c r="P174" s="23">
        <v>11496</v>
      </c>
      <c r="Q174" s="23">
        <v>11521</v>
      </c>
      <c r="R174" s="23">
        <v>16727</v>
      </c>
      <c r="S174">
        <v>52</v>
      </c>
      <c r="T174" t="s">
        <v>33</v>
      </c>
      <c r="U174" t="s">
        <v>34</v>
      </c>
      <c r="V174" t="s">
        <v>231</v>
      </c>
      <c r="W174">
        <v>24</v>
      </c>
      <c r="X174" t="s">
        <v>232</v>
      </c>
      <c r="Y174">
        <v>2</v>
      </c>
      <c r="Z174" t="s">
        <v>233</v>
      </c>
      <c r="AA174">
        <v>0</v>
      </c>
      <c r="AB174">
        <v>30.315198679273202</v>
      </c>
      <c r="AC174">
        <v>-91.303217398311602</v>
      </c>
      <c r="AD174">
        <v>10</v>
      </c>
      <c r="AE174" t="s">
        <v>263</v>
      </c>
      <c r="AF174">
        <v>0</v>
      </c>
      <c r="AG174" t="s">
        <v>231</v>
      </c>
      <c r="AH174" t="s">
        <v>231</v>
      </c>
    </row>
    <row r="175" spans="1:34" x14ac:dyDescent="0.3">
      <c r="A175" t="s">
        <v>142</v>
      </c>
      <c r="B175">
        <v>9999</v>
      </c>
      <c r="C175">
        <v>576</v>
      </c>
      <c r="D175" t="s">
        <v>35</v>
      </c>
      <c r="E175">
        <v>14924</v>
      </c>
      <c r="F175" t="s">
        <v>403</v>
      </c>
      <c r="G175">
        <v>2</v>
      </c>
      <c r="H175" t="s">
        <v>231</v>
      </c>
      <c r="I175">
        <v>29</v>
      </c>
      <c r="J175" t="s">
        <v>271</v>
      </c>
      <c r="K175" t="s">
        <v>231</v>
      </c>
      <c r="L175" t="s">
        <v>231</v>
      </c>
      <c r="M175" t="s">
        <v>231</v>
      </c>
      <c r="N175">
        <v>17047001720000</v>
      </c>
      <c r="O175" s="23">
        <v>28095</v>
      </c>
      <c r="P175" s="23">
        <v>11627</v>
      </c>
      <c r="Q175" s="23">
        <v>11697</v>
      </c>
      <c r="R175" s="23">
        <v>11879</v>
      </c>
      <c r="S175">
        <v>52</v>
      </c>
      <c r="T175" t="s">
        <v>33</v>
      </c>
      <c r="U175" t="s">
        <v>34</v>
      </c>
      <c r="V175" t="s">
        <v>231</v>
      </c>
      <c r="W175">
        <v>24</v>
      </c>
      <c r="X175" t="s">
        <v>232</v>
      </c>
      <c r="Y175">
        <v>2</v>
      </c>
      <c r="Z175" t="s">
        <v>233</v>
      </c>
      <c r="AA175">
        <v>0</v>
      </c>
      <c r="AB175">
        <v>30.321097083941901</v>
      </c>
      <c r="AC175">
        <v>-91.304717917964695</v>
      </c>
      <c r="AD175">
        <v>0</v>
      </c>
      <c r="AE175" t="s">
        <v>234</v>
      </c>
      <c r="AF175">
        <v>0</v>
      </c>
      <c r="AG175" t="s">
        <v>231</v>
      </c>
      <c r="AH175" t="s">
        <v>231</v>
      </c>
    </row>
    <row r="176" spans="1:34" x14ac:dyDescent="0.3">
      <c r="A176" t="s">
        <v>142</v>
      </c>
      <c r="B176">
        <v>9999</v>
      </c>
      <c r="C176">
        <v>576</v>
      </c>
      <c r="D176" t="s">
        <v>35</v>
      </c>
      <c r="E176">
        <v>15829</v>
      </c>
      <c r="F176" t="s">
        <v>143</v>
      </c>
      <c r="G176">
        <v>3</v>
      </c>
      <c r="H176" t="s">
        <v>231</v>
      </c>
      <c r="I176">
        <v>30</v>
      </c>
      <c r="J176" t="s">
        <v>262</v>
      </c>
      <c r="K176" t="s">
        <v>231</v>
      </c>
      <c r="L176" t="s">
        <v>231</v>
      </c>
      <c r="M176" t="s">
        <v>231</v>
      </c>
      <c r="N176">
        <v>17047002490000</v>
      </c>
      <c r="O176" s="23">
        <v>28095</v>
      </c>
      <c r="P176" s="23">
        <v>12011</v>
      </c>
      <c r="Q176" s="23">
        <v>12022</v>
      </c>
      <c r="R176" s="23">
        <v>12501</v>
      </c>
      <c r="S176">
        <v>52</v>
      </c>
      <c r="T176" t="s">
        <v>33</v>
      </c>
      <c r="U176" t="s">
        <v>34</v>
      </c>
      <c r="V176" t="s">
        <v>231</v>
      </c>
      <c r="W176">
        <v>24</v>
      </c>
      <c r="X176" t="s">
        <v>232</v>
      </c>
      <c r="Y176">
        <v>2</v>
      </c>
      <c r="Z176" t="s">
        <v>233</v>
      </c>
      <c r="AA176">
        <v>0</v>
      </c>
      <c r="AB176">
        <v>30.313798848835798</v>
      </c>
      <c r="AC176">
        <v>-91.302216359153306</v>
      </c>
      <c r="AD176">
        <v>0</v>
      </c>
      <c r="AE176" t="s">
        <v>234</v>
      </c>
      <c r="AF176">
        <v>0</v>
      </c>
      <c r="AG176" t="s">
        <v>231</v>
      </c>
      <c r="AH176" t="s">
        <v>231</v>
      </c>
    </row>
    <row r="177" spans="1:34" x14ac:dyDescent="0.3">
      <c r="A177" t="s">
        <v>142</v>
      </c>
      <c r="B177">
        <v>9999</v>
      </c>
      <c r="C177">
        <v>576</v>
      </c>
      <c r="D177" t="s">
        <v>35</v>
      </c>
      <c r="E177">
        <v>15831</v>
      </c>
      <c r="F177" t="s">
        <v>404</v>
      </c>
      <c r="G177">
        <v>4</v>
      </c>
      <c r="H177" t="s">
        <v>231</v>
      </c>
      <c r="I177">
        <v>29</v>
      </c>
      <c r="J177" t="s">
        <v>271</v>
      </c>
      <c r="K177" t="s">
        <v>231</v>
      </c>
      <c r="L177" t="s">
        <v>231</v>
      </c>
      <c r="M177" t="s">
        <v>231</v>
      </c>
      <c r="N177">
        <v>17047010560000</v>
      </c>
      <c r="O177" s="23">
        <v>28095</v>
      </c>
      <c r="P177" s="23">
        <v>12137</v>
      </c>
      <c r="Q177" s="23">
        <v>12157</v>
      </c>
      <c r="R177" s="23">
        <v>12599</v>
      </c>
      <c r="S177">
        <v>52</v>
      </c>
      <c r="T177" t="s">
        <v>33</v>
      </c>
      <c r="U177" t="s">
        <v>34</v>
      </c>
      <c r="V177" t="s">
        <v>231</v>
      </c>
      <c r="W177">
        <v>24</v>
      </c>
      <c r="X177" t="s">
        <v>232</v>
      </c>
      <c r="Y177">
        <v>2</v>
      </c>
      <c r="Z177" t="s">
        <v>233</v>
      </c>
      <c r="AA177">
        <v>0</v>
      </c>
      <c r="AB177">
        <v>30.315898709061202</v>
      </c>
      <c r="AC177">
        <v>-91.310817050536599</v>
      </c>
      <c r="AD177">
        <v>0</v>
      </c>
      <c r="AE177" t="s">
        <v>234</v>
      </c>
      <c r="AF177">
        <v>0</v>
      </c>
      <c r="AG177" t="s">
        <v>231</v>
      </c>
      <c r="AH177" t="s">
        <v>334</v>
      </c>
    </row>
    <row r="178" spans="1:34" x14ac:dyDescent="0.3">
      <c r="A178" t="s">
        <v>142</v>
      </c>
      <c r="B178">
        <v>9999</v>
      </c>
      <c r="C178">
        <v>576</v>
      </c>
      <c r="D178" t="s">
        <v>35</v>
      </c>
      <c r="E178">
        <v>16272</v>
      </c>
      <c r="F178" t="s">
        <v>404</v>
      </c>
      <c r="G178">
        <v>5</v>
      </c>
      <c r="H178" t="s">
        <v>231</v>
      </c>
      <c r="I178">
        <v>30</v>
      </c>
      <c r="J178" t="s">
        <v>262</v>
      </c>
      <c r="K178" t="s">
        <v>231</v>
      </c>
      <c r="L178" t="s">
        <v>231</v>
      </c>
      <c r="M178" t="s">
        <v>231</v>
      </c>
      <c r="N178">
        <v>17047002600000</v>
      </c>
      <c r="O178" s="23">
        <v>28095</v>
      </c>
      <c r="P178" s="23">
        <v>12274</v>
      </c>
      <c r="Q178" s="23">
        <v>12311</v>
      </c>
      <c r="R178" s="23">
        <v>16760</v>
      </c>
      <c r="S178">
        <v>52</v>
      </c>
      <c r="T178" t="s">
        <v>33</v>
      </c>
      <c r="U178" t="s">
        <v>34</v>
      </c>
      <c r="V178" t="s">
        <v>231</v>
      </c>
      <c r="W178">
        <v>24</v>
      </c>
      <c r="X178" t="s">
        <v>232</v>
      </c>
      <c r="Y178">
        <v>2</v>
      </c>
      <c r="Z178" t="s">
        <v>233</v>
      </c>
      <c r="AA178">
        <v>0</v>
      </c>
      <c r="AB178">
        <v>30.3129989613108</v>
      </c>
      <c r="AC178">
        <v>-91.303316307232095</v>
      </c>
      <c r="AD178">
        <v>10</v>
      </c>
      <c r="AE178" t="s">
        <v>263</v>
      </c>
      <c r="AF178">
        <v>0</v>
      </c>
      <c r="AG178" t="s">
        <v>231</v>
      </c>
      <c r="AH178" t="s">
        <v>231</v>
      </c>
    </row>
    <row r="179" spans="1:34" x14ac:dyDescent="0.3">
      <c r="A179" t="s">
        <v>142</v>
      </c>
      <c r="B179">
        <v>9999</v>
      </c>
      <c r="C179">
        <v>576</v>
      </c>
      <c r="D179" t="s">
        <v>35</v>
      </c>
      <c r="E179">
        <v>16834</v>
      </c>
      <c r="F179" t="s">
        <v>393</v>
      </c>
      <c r="G179">
        <v>6</v>
      </c>
      <c r="H179" t="s">
        <v>231</v>
      </c>
      <c r="I179">
        <v>30</v>
      </c>
      <c r="J179" t="s">
        <v>262</v>
      </c>
      <c r="K179" t="s">
        <v>231</v>
      </c>
      <c r="L179" t="s">
        <v>231</v>
      </c>
      <c r="M179" t="s">
        <v>231</v>
      </c>
      <c r="N179">
        <v>17047002610000</v>
      </c>
      <c r="O179" s="23">
        <v>28095</v>
      </c>
      <c r="P179" s="23">
        <v>12518</v>
      </c>
      <c r="Q179" s="23">
        <v>12560</v>
      </c>
      <c r="R179" s="23">
        <v>14739</v>
      </c>
      <c r="S179">
        <v>52</v>
      </c>
      <c r="T179" t="s">
        <v>33</v>
      </c>
      <c r="U179" t="s">
        <v>34</v>
      </c>
      <c r="V179" t="s">
        <v>231</v>
      </c>
      <c r="W179">
        <v>24</v>
      </c>
      <c r="X179" t="s">
        <v>232</v>
      </c>
      <c r="Y179">
        <v>2</v>
      </c>
      <c r="Z179" t="s">
        <v>233</v>
      </c>
      <c r="AA179">
        <v>0</v>
      </c>
      <c r="AB179">
        <v>30.3117974712086</v>
      </c>
      <c r="AC179">
        <v>-91.303817390422495</v>
      </c>
      <c r="AD179">
        <v>10</v>
      </c>
      <c r="AE179" t="s">
        <v>263</v>
      </c>
      <c r="AF179">
        <v>0</v>
      </c>
      <c r="AG179" t="s">
        <v>231</v>
      </c>
      <c r="AH179" t="s">
        <v>231</v>
      </c>
    </row>
    <row r="180" spans="1:34" x14ac:dyDescent="0.3">
      <c r="A180" t="s">
        <v>142</v>
      </c>
      <c r="B180">
        <v>9999</v>
      </c>
      <c r="C180">
        <v>576</v>
      </c>
      <c r="D180" t="s">
        <v>35</v>
      </c>
      <c r="E180">
        <v>17069</v>
      </c>
      <c r="F180" t="s">
        <v>140</v>
      </c>
      <c r="G180">
        <v>1</v>
      </c>
      <c r="H180" t="s">
        <v>231</v>
      </c>
      <c r="I180">
        <v>3</v>
      </c>
      <c r="J180" t="s">
        <v>165</v>
      </c>
      <c r="K180" t="s">
        <v>231</v>
      </c>
      <c r="L180" t="s">
        <v>231</v>
      </c>
      <c r="M180" t="s">
        <v>231</v>
      </c>
      <c r="N180">
        <v>0</v>
      </c>
      <c r="O180" s="23">
        <v>12601</v>
      </c>
      <c r="P180" s="23">
        <v>12606</v>
      </c>
      <c r="Q180" t="s">
        <v>231</v>
      </c>
      <c r="R180" s="23">
        <v>12601</v>
      </c>
      <c r="S180">
        <v>52</v>
      </c>
      <c r="T180" t="s">
        <v>33</v>
      </c>
      <c r="U180" t="s">
        <v>34</v>
      </c>
      <c r="V180" t="s">
        <v>231</v>
      </c>
      <c r="W180">
        <v>24</v>
      </c>
      <c r="X180" t="s">
        <v>232</v>
      </c>
      <c r="Y180">
        <v>2</v>
      </c>
      <c r="Z180" t="s">
        <v>233</v>
      </c>
      <c r="AA180">
        <v>0</v>
      </c>
      <c r="AB180">
        <v>30.314138967845299</v>
      </c>
      <c r="AC180">
        <v>-91.311102676644893</v>
      </c>
      <c r="AD180">
        <v>0</v>
      </c>
      <c r="AE180" t="s">
        <v>234</v>
      </c>
      <c r="AF180">
        <v>0</v>
      </c>
      <c r="AG180" t="s">
        <v>231</v>
      </c>
      <c r="AH180" t="s">
        <v>231</v>
      </c>
    </row>
    <row r="181" spans="1:34" x14ac:dyDescent="0.3">
      <c r="A181" t="s">
        <v>142</v>
      </c>
      <c r="B181">
        <v>9999</v>
      </c>
      <c r="C181">
        <v>576</v>
      </c>
      <c r="D181" t="s">
        <v>35</v>
      </c>
      <c r="E181">
        <v>17418</v>
      </c>
      <c r="F181" t="s">
        <v>143</v>
      </c>
      <c r="G181">
        <v>5</v>
      </c>
      <c r="H181" t="s">
        <v>231</v>
      </c>
      <c r="I181">
        <v>30</v>
      </c>
      <c r="J181" t="s">
        <v>262</v>
      </c>
      <c r="K181" t="s">
        <v>228</v>
      </c>
      <c r="L181">
        <v>5</v>
      </c>
      <c r="M181" t="s">
        <v>282</v>
      </c>
      <c r="N181">
        <v>17047002510000</v>
      </c>
      <c r="O181" s="23">
        <v>30256</v>
      </c>
      <c r="P181" s="23">
        <v>12745</v>
      </c>
      <c r="Q181" s="23">
        <v>13045</v>
      </c>
      <c r="R181" s="23">
        <v>30267</v>
      </c>
      <c r="S181">
        <v>52</v>
      </c>
      <c r="T181" t="s">
        <v>33</v>
      </c>
      <c r="U181" t="s">
        <v>34</v>
      </c>
      <c r="V181" t="s">
        <v>231</v>
      </c>
      <c r="W181">
        <v>24</v>
      </c>
      <c r="X181" t="s">
        <v>232</v>
      </c>
      <c r="Y181">
        <v>2</v>
      </c>
      <c r="Z181" t="s">
        <v>233</v>
      </c>
      <c r="AA181">
        <v>0</v>
      </c>
      <c r="AB181">
        <v>30.316298077837502</v>
      </c>
      <c r="AC181">
        <v>-91.301315507760094</v>
      </c>
      <c r="AD181">
        <v>0</v>
      </c>
      <c r="AE181" t="s">
        <v>234</v>
      </c>
      <c r="AF181">
        <v>0</v>
      </c>
      <c r="AG181" t="s">
        <v>231</v>
      </c>
      <c r="AH181" t="s">
        <v>231</v>
      </c>
    </row>
    <row r="182" spans="1:34" x14ac:dyDescent="0.3">
      <c r="A182" t="s">
        <v>142</v>
      </c>
      <c r="B182">
        <v>9999</v>
      </c>
      <c r="C182">
        <v>576</v>
      </c>
      <c r="D182" t="s">
        <v>35</v>
      </c>
      <c r="E182">
        <v>17850</v>
      </c>
      <c r="F182" t="s">
        <v>405</v>
      </c>
      <c r="G182">
        <v>7</v>
      </c>
      <c r="H182" t="s">
        <v>231</v>
      </c>
      <c r="I182">
        <v>30</v>
      </c>
      <c r="J182" t="s">
        <v>262</v>
      </c>
      <c r="K182" t="s">
        <v>231</v>
      </c>
      <c r="L182" t="s">
        <v>231</v>
      </c>
      <c r="M182" t="s">
        <v>231</v>
      </c>
      <c r="N182">
        <v>17047002620000</v>
      </c>
      <c r="O182" s="23">
        <v>28095</v>
      </c>
      <c r="P182" s="23">
        <v>12933</v>
      </c>
      <c r="Q182" s="23">
        <v>12957</v>
      </c>
      <c r="R182" s="23">
        <v>14648</v>
      </c>
      <c r="S182">
        <v>52</v>
      </c>
      <c r="T182" t="s">
        <v>33</v>
      </c>
      <c r="U182" t="s">
        <v>34</v>
      </c>
      <c r="V182" t="s">
        <v>231</v>
      </c>
      <c r="W182">
        <v>24</v>
      </c>
      <c r="X182" t="s">
        <v>232</v>
      </c>
      <c r="Y182">
        <v>2</v>
      </c>
      <c r="Z182" t="s">
        <v>233</v>
      </c>
      <c r="AA182">
        <v>0</v>
      </c>
      <c r="AB182">
        <v>30.310799477893099</v>
      </c>
      <c r="AC182">
        <v>-91.304416644098694</v>
      </c>
      <c r="AD182">
        <v>10</v>
      </c>
      <c r="AE182" t="s">
        <v>263</v>
      </c>
      <c r="AF182">
        <v>0</v>
      </c>
      <c r="AG182" t="s">
        <v>231</v>
      </c>
      <c r="AH182" t="s">
        <v>231</v>
      </c>
    </row>
    <row r="183" spans="1:34" x14ac:dyDescent="0.3">
      <c r="A183" t="s">
        <v>142</v>
      </c>
      <c r="B183">
        <v>9999</v>
      </c>
      <c r="C183">
        <v>576</v>
      </c>
      <c r="D183" t="s">
        <v>35</v>
      </c>
      <c r="E183">
        <v>19556</v>
      </c>
      <c r="F183" t="s">
        <v>393</v>
      </c>
      <c r="G183">
        <v>9</v>
      </c>
      <c r="H183" t="s">
        <v>231</v>
      </c>
      <c r="I183">
        <v>29</v>
      </c>
      <c r="J183" t="s">
        <v>271</v>
      </c>
      <c r="K183" t="s">
        <v>231</v>
      </c>
      <c r="L183" t="s">
        <v>231</v>
      </c>
      <c r="M183" t="s">
        <v>231</v>
      </c>
      <c r="N183">
        <v>17047002140000</v>
      </c>
      <c r="O183" s="23">
        <v>13667</v>
      </c>
      <c r="P183" s="23">
        <v>13512</v>
      </c>
      <c r="Q183" s="23">
        <v>13533</v>
      </c>
      <c r="R183" s="23">
        <v>13667</v>
      </c>
      <c r="S183">
        <v>53</v>
      </c>
      <c r="T183" t="s">
        <v>33</v>
      </c>
      <c r="U183" t="s">
        <v>34</v>
      </c>
      <c r="V183" t="s">
        <v>231</v>
      </c>
      <c r="W183">
        <v>24</v>
      </c>
      <c r="X183" t="s">
        <v>232</v>
      </c>
      <c r="Y183">
        <v>2</v>
      </c>
      <c r="Z183" t="s">
        <v>233</v>
      </c>
      <c r="AA183">
        <v>0</v>
      </c>
      <c r="AB183">
        <v>30.314700768615999</v>
      </c>
      <c r="AC183">
        <v>-91.3164933824157</v>
      </c>
      <c r="AD183">
        <v>0</v>
      </c>
      <c r="AE183" t="s">
        <v>234</v>
      </c>
      <c r="AF183">
        <v>0</v>
      </c>
      <c r="AG183" t="s">
        <v>231</v>
      </c>
      <c r="AH183" t="s">
        <v>334</v>
      </c>
    </row>
    <row r="184" spans="1:34" x14ac:dyDescent="0.3">
      <c r="A184" t="s">
        <v>142</v>
      </c>
      <c r="B184">
        <v>9999</v>
      </c>
      <c r="C184">
        <v>576</v>
      </c>
      <c r="D184" t="s">
        <v>35</v>
      </c>
      <c r="E184">
        <v>20006</v>
      </c>
      <c r="F184" t="s">
        <v>406</v>
      </c>
      <c r="G184">
        <v>10</v>
      </c>
      <c r="H184" t="s">
        <v>231</v>
      </c>
      <c r="I184">
        <v>29</v>
      </c>
      <c r="J184" t="s">
        <v>271</v>
      </c>
      <c r="K184" t="s">
        <v>231</v>
      </c>
      <c r="L184" t="s">
        <v>231</v>
      </c>
      <c r="M184" t="s">
        <v>231</v>
      </c>
      <c r="N184">
        <v>17047002470000</v>
      </c>
      <c r="O184" s="23">
        <v>28246</v>
      </c>
      <c r="P184" s="23">
        <v>13654</v>
      </c>
      <c r="Q184" s="23">
        <v>13671</v>
      </c>
      <c r="R184" s="23">
        <v>13837</v>
      </c>
      <c r="S184">
        <v>52</v>
      </c>
      <c r="T184" t="s">
        <v>33</v>
      </c>
      <c r="U184" t="s">
        <v>34</v>
      </c>
      <c r="V184" t="s">
        <v>231</v>
      </c>
      <c r="W184">
        <v>24</v>
      </c>
      <c r="X184" t="s">
        <v>232</v>
      </c>
      <c r="Y184">
        <v>2</v>
      </c>
      <c r="Z184" t="s">
        <v>233</v>
      </c>
      <c r="AA184">
        <v>0</v>
      </c>
      <c r="AB184">
        <v>30.309499240435098</v>
      </c>
      <c r="AC184">
        <v>-91.3060173911433</v>
      </c>
      <c r="AD184">
        <v>0</v>
      </c>
      <c r="AE184" t="s">
        <v>234</v>
      </c>
      <c r="AF184">
        <v>0</v>
      </c>
      <c r="AG184" t="s">
        <v>231</v>
      </c>
      <c r="AH184" t="s">
        <v>231</v>
      </c>
    </row>
    <row r="185" spans="1:34" x14ac:dyDescent="0.3">
      <c r="A185" t="s">
        <v>142</v>
      </c>
      <c r="B185">
        <v>9999</v>
      </c>
      <c r="C185">
        <v>576</v>
      </c>
      <c r="D185" t="s">
        <v>35</v>
      </c>
      <c r="E185">
        <v>20545</v>
      </c>
      <c r="F185" t="s">
        <v>312</v>
      </c>
      <c r="G185">
        <v>1</v>
      </c>
      <c r="H185" t="s">
        <v>231</v>
      </c>
      <c r="I185">
        <v>29</v>
      </c>
      <c r="J185" t="s">
        <v>271</v>
      </c>
      <c r="K185" t="s">
        <v>231</v>
      </c>
      <c r="L185" t="s">
        <v>231</v>
      </c>
      <c r="M185" t="s">
        <v>231</v>
      </c>
      <c r="N185">
        <v>17047001370000</v>
      </c>
      <c r="O185" s="23">
        <v>16254</v>
      </c>
      <c r="P185" s="23">
        <v>13794</v>
      </c>
      <c r="Q185" s="23">
        <v>13815</v>
      </c>
      <c r="R185" s="23">
        <v>16266</v>
      </c>
      <c r="S185">
        <v>29</v>
      </c>
      <c r="T185" t="s">
        <v>266</v>
      </c>
      <c r="U185" t="s">
        <v>34</v>
      </c>
      <c r="V185" t="s">
        <v>231</v>
      </c>
      <c r="W185">
        <v>24</v>
      </c>
      <c r="X185" t="s">
        <v>232</v>
      </c>
      <c r="Y185">
        <v>2</v>
      </c>
      <c r="Z185" t="s">
        <v>233</v>
      </c>
      <c r="AA185">
        <v>0</v>
      </c>
      <c r="AB185">
        <v>30.3251214698528</v>
      </c>
      <c r="AC185">
        <v>-91.312846638453706</v>
      </c>
      <c r="AD185">
        <v>0</v>
      </c>
      <c r="AE185" t="s">
        <v>234</v>
      </c>
      <c r="AF185">
        <v>0</v>
      </c>
      <c r="AG185" t="s">
        <v>231</v>
      </c>
      <c r="AH185" t="s">
        <v>231</v>
      </c>
    </row>
    <row r="186" spans="1:34" x14ac:dyDescent="0.3">
      <c r="A186" t="s">
        <v>142</v>
      </c>
      <c r="B186">
        <v>9999</v>
      </c>
      <c r="C186">
        <v>576</v>
      </c>
      <c r="D186" t="s">
        <v>35</v>
      </c>
      <c r="E186">
        <v>20594</v>
      </c>
      <c r="F186" t="s">
        <v>407</v>
      </c>
      <c r="G186">
        <v>8</v>
      </c>
      <c r="H186" t="s">
        <v>231</v>
      </c>
      <c r="I186">
        <v>29</v>
      </c>
      <c r="J186" t="s">
        <v>271</v>
      </c>
      <c r="K186" t="s">
        <v>231</v>
      </c>
      <c r="L186" t="s">
        <v>231</v>
      </c>
      <c r="M186" t="s">
        <v>231</v>
      </c>
      <c r="N186">
        <v>17047001700000</v>
      </c>
      <c r="O186" s="23">
        <v>28095</v>
      </c>
      <c r="P186" s="23">
        <v>13809</v>
      </c>
      <c r="Q186" s="23">
        <v>13827</v>
      </c>
      <c r="R186" s="23">
        <v>13970</v>
      </c>
      <c r="S186">
        <v>52</v>
      </c>
      <c r="T186" t="s">
        <v>33</v>
      </c>
      <c r="U186" t="s">
        <v>34</v>
      </c>
      <c r="V186" t="s">
        <v>231</v>
      </c>
      <c r="W186">
        <v>24</v>
      </c>
      <c r="X186" t="s">
        <v>232</v>
      </c>
      <c r="Y186">
        <v>2</v>
      </c>
      <c r="Z186" t="s">
        <v>233</v>
      </c>
      <c r="AA186">
        <v>0</v>
      </c>
      <c r="AB186">
        <v>30.319297973313699</v>
      </c>
      <c r="AC186">
        <v>-91.301317713245396</v>
      </c>
      <c r="AD186">
        <v>0</v>
      </c>
      <c r="AE186" t="s">
        <v>234</v>
      </c>
      <c r="AF186">
        <v>0</v>
      </c>
      <c r="AG186" t="s">
        <v>231</v>
      </c>
      <c r="AH186" t="s">
        <v>231</v>
      </c>
    </row>
    <row r="187" spans="1:34" x14ac:dyDescent="0.3">
      <c r="A187" t="s">
        <v>142</v>
      </c>
      <c r="B187">
        <v>9999</v>
      </c>
      <c r="C187">
        <v>576</v>
      </c>
      <c r="D187" t="s">
        <v>35</v>
      </c>
      <c r="E187">
        <v>21063</v>
      </c>
      <c r="F187" t="s">
        <v>312</v>
      </c>
      <c r="G187">
        <v>2</v>
      </c>
      <c r="H187" t="s">
        <v>231</v>
      </c>
      <c r="I187">
        <v>30</v>
      </c>
      <c r="J187" t="s">
        <v>262</v>
      </c>
      <c r="K187" t="s">
        <v>231</v>
      </c>
      <c r="L187" t="s">
        <v>231</v>
      </c>
      <c r="M187" t="s">
        <v>231</v>
      </c>
      <c r="N187">
        <v>17047001380000</v>
      </c>
      <c r="O187" s="23">
        <v>16224</v>
      </c>
      <c r="P187" s="23">
        <v>13955</v>
      </c>
      <c r="Q187" s="23">
        <v>13956</v>
      </c>
      <c r="R187" s="23">
        <v>16237</v>
      </c>
      <c r="S187">
        <v>29</v>
      </c>
      <c r="T187" t="s">
        <v>266</v>
      </c>
      <c r="U187" t="s">
        <v>34</v>
      </c>
      <c r="V187" t="s">
        <v>231</v>
      </c>
      <c r="W187">
        <v>24</v>
      </c>
      <c r="X187" t="s">
        <v>232</v>
      </c>
      <c r="Y187">
        <v>2</v>
      </c>
      <c r="Z187" t="s">
        <v>233</v>
      </c>
      <c r="AA187">
        <v>0</v>
      </c>
      <c r="AB187">
        <v>30.324873999544099</v>
      </c>
      <c r="AC187">
        <v>-91.312846689492304</v>
      </c>
      <c r="AD187">
        <v>10</v>
      </c>
      <c r="AE187" t="s">
        <v>263</v>
      </c>
      <c r="AF187">
        <v>0</v>
      </c>
      <c r="AG187" t="s">
        <v>231</v>
      </c>
      <c r="AH187" t="s">
        <v>231</v>
      </c>
    </row>
    <row r="188" spans="1:34" x14ac:dyDescent="0.3">
      <c r="A188" t="s">
        <v>142</v>
      </c>
      <c r="B188">
        <v>9999</v>
      </c>
      <c r="C188">
        <v>576</v>
      </c>
      <c r="D188" t="s">
        <v>35</v>
      </c>
      <c r="E188">
        <v>21381</v>
      </c>
      <c r="F188" t="s">
        <v>408</v>
      </c>
      <c r="G188">
        <v>1</v>
      </c>
      <c r="H188" t="s">
        <v>231</v>
      </c>
      <c r="I188">
        <v>30</v>
      </c>
      <c r="J188" t="s">
        <v>262</v>
      </c>
      <c r="K188" t="s">
        <v>231</v>
      </c>
      <c r="L188" t="s">
        <v>231</v>
      </c>
      <c r="M188" t="s">
        <v>231</v>
      </c>
      <c r="N188">
        <v>17121000700000</v>
      </c>
      <c r="O188" s="23">
        <v>16254</v>
      </c>
      <c r="P188" s="23">
        <v>14045</v>
      </c>
      <c r="Q188" s="23">
        <v>14061</v>
      </c>
      <c r="R188" s="23">
        <v>16281</v>
      </c>
      <c r="S188">
        <v>29</v>
      </c>
      <c r="T188" t="s">
        <v>266</v>
      </c>
      <c r="U188" t="s">
        <v>34</v>
      </c>
      <c r="V188" t="s">
        <v>241</v>
      </c>
      <c r="W188">
        <v>61</v>
      </c>
      <c r="X188" t="s">
        <v>267</v>
      </c>
      <c r="Y188">
        <v>2</v>
      </c>
      <c r="Z188" t="s">
        <v>233</v>
      </c>
      <c r="AA188">
        <v>0</v>
      </c>
      <c r="AB188">
        <v>30.325066281312001</v>
      </c>
      <c r="AC188">
        <v>-91.311715123732498</v>
      </c>
      <c r="AD188">
        <v>10</v>
      </c>
      <c r="AE188" t="s">
        <v>263</v>
      </c>
      <c r="AF188">
        <v>0</v>
      </c>
      <c r="AG188" t="s">
        <v>231</v>
      </c>
      <c r="AH188" t="s">
        <v>231</v>
      </c>
    </row>
    <row r="189" spans="1:34" x14ac:dyDescent="0.3">
      <c r="A189" t="s">
        <v>142</v>
      </c>
      <c r="B189">
        <v>9999</v>
      </c>
      <c r="C189">
        <v>576</v>
      </c>
      <c r="D189" t="s">
        <v>35</v>
      </c>
      <c r="E189">
        <v>21801</v>
      </c>
      <c r="F189" t="s">
        <v>359</v>
      </c>
      <c r="G189">
        <v>4</v>
      </c>
      <c r="H189" t="s">
        <v>231</v>
      </c>
      <c r="I189">
        <v>30</v>
      </c>
      <c r="J189" t="s">
        <v>262</v>
      </c>
      <c r="K189" t="s">
        <v>231</v>
      </c>
      <c r="L189" t="s">
        <v>231</v>
      </c>
      <c r="M189" t="s">
        <v>231</v>
      </c>
      <c r="N189">
        <v>17047001400000</v>
      </c>
      <c r="O189" s="23">
        <v>28095</v>
      </c>
      <c r="P189" s="23">
        <v>14165</v>
      </c>
      <c r="Q189" s="23">
        <v>14177</v>
      </c>
      <c r="R189" s="23">
        <v>16205</v>
      </c>
      <c r="S189">
        <v>29</v>
      </c>
      <c r="T189" t="s">
        <v>266</v>
      </c>
      <c r="U189" t="s">
        <v>34</v>
      </c>
      <c r="V189" t="s">
        <v>231</v>
      </c>
      <c r="W189">
        <v>24</v>
      </c>
      <c r="X189" t="s">
        <v>232</v>
      </c>
      <c r="Y189">
        <v>2</v>
      </c>
      <c r="Z189" t="s">
        <v>233</v>
      </c>
      <c r="AA189">
        <v>0</v>
      </c>
      <c r="AB189">
        <v>30.323898042299799</v>
      </c>
      <c r="AC189">
        <v>-91.313918183106395</v>
      </c>
      <c r="AD189">
        <v>10</v>
      </c>
      <c r="AE189" t="s">
        <v>263</v>
      </c>
      <c r="AF189">
        <v>0</v>
      </c>
      <c r="AG189" t="s">
        <v>231</v>
      </c>
      <c r="AH189" t="s">
        <v>231</v>
      </c>
    </row>
    <row r="190" spans="1:34" x14ac:dyDescent="0.3">
      <c r="A190" t="s">
        <v>142</v>
      </c>
      <c r="B190">
        <v>9999</v>
      </c>
      <c r="C190">
        <v>576</v>
      </c>
      <c r="D190" t="s">
        <v>35</v>
      </c>
      <c r="E190">
        <v>21842</v>
      </c>
      <c r="F190" t="s">
        <v>409</v>
      </c>
      <c r="G190">
        <v>5</v>
      </c>
      <c r="H190" t="s">
        <v>231</v>
      </c>
      <c r="I190">
        <v>30</v>
      </c>
      <c r="J190" t="s">
        <v>262</v>
      </c>
      <c r="K190" t="s">
        <v>231</v>
      </c>
      <c r="L190" t="s">
        <v>231</v>
      </c>
      <c r="M190" t="s">
        <v>231</v>
      </c>
      <c r="N190">
        <v>17047001410000</v>
      </c>
      <c r="O190" s="23">
        <v>28095</v>
      </c>
      <c r="P190" s="23">
        <v>14179</v>
      </c>
      <c r="Q190" s="23">
        <v>14194</v>
      </c>
      <c r="R190" s="23">
        <v>16264</v>
      </c>
      <c r="S190">
        <v>29</v>
      </c>
      <c r="T190" t="s">
        <v>266</v>
      </c>
      <c r="U190" t="s">
        <v>34</v>
      </c>
      <c r="V190" t="s">
        <v>231</v>
      </c>
      <c r="W190">
        <v>24</v>
      </c>
      <c r="X190" t="s">
        <v>232</v>
      </c>
      <c r="Y190">
        <v>2</v>
      </c>
      <c r="Z190" t="s">
        <v>233</v>
      </c>
      <c r="AA190">
        <v>0</v>
      </c>
      <c r="AB190">
        <v>30.325099517526098</v>
      </c>
      <c r="AC190">
        <v>-91.3131160540472</v>
      </c>
      <c r="AD190">
        <v>0</v>
      </c>
      <c r="AE190" t="s">
        <v>234</v>
      </c>
      <c r="AF190">
        <v>0</v>
      </c>
      <c r="AG190" t="s">
        <v>231</v>
      </c>
      <c r="AH190" t="s">
        <v>231</v>
      </c>
    </row>
    <row r="191" spans="1:34" x14ac:dyDescent="0.3">
      <c r="A191" t="s">
        <v>142</v>
      </c>
      <c r="B191">
        <v>9999</v>
      </c>
      <c r="C191">
        <v>576</v>
      </c>
      <c r="D191" t="s">
        <v>35</v>
      </c>
      <c r="E191">
        <v>21997</v>
      </c>
      <c r="F191" t="s">
        <v>359</v>
      </c>
      <c r="G191">
        <v>6</v>
      </c>
      <c r="H191" t="s">
        <v>231</v>
      </c>
      <c r="I191">
        <v>30</v>
      </c>
      <c r="J191" t="s">
        <v>262</v>
      </c>
      <c r="K191" t="s">
        <v>231</v>
      </c>
      <c r="L191" t="s">
        <v>231</v>
      </c>
      <c r="M191" t="s">
        <v>231</v>
      </c>
      <c r="N191">
        <v>17047001420000</v>
      </c>
      <c r="O191" s="23">
        <v>28095</v>
      </c>
      <c r="P191" s="23">
        <v>14244</v>
      </c>
      <c r="Q191" s="23">
        <v>14259</v>
      </c>
      <c r="R191" s="23">
        <v>16219</v>
      </c>
      <c r="S191">
        <v>29</v>
      </c>
      <c r="T191" t="s">
        <v>266</v>
      </c>
      <c r="U191" t="s">
        <v>34</v>
      </c>
      <c r="V191" t="s">
        <v>231</v>
      </c>
      <c r="W191">
        <v>24</v>
      </c>
      <c r="X191" t="s">
        <v>232</v>
      </c>
      <c r="Y191">
        <v>2</v>
      </c>
      <c r="Z191" t="s">
        <v>233</v>
      </c>
      <c r="AA191">
        <v>0</v>
      </c>
      <c r="AB191">
        <v>30.323697410823598</v>
      </c>
      <c r="AC191">
        <v>-91.314517257384495</v>
      </c>
      <c r="AD191">
        <v>10</v>
      </c>
      <c r="AE191" t="s">
        <v>263</v>
      </c>
      <c r="AF191">
        <v>0</v>
      </c>
      <c r="AG191" t="s">
        <v>231</v>
      </c>
      <c r="AH191" t="s">
        <v>231</v>
      </c>
    </row>
    <row r="192" spans="1:34" x14ac:dyDescent="0.3">
      <c r="A192" t="s">
        <v>142</v>
      </c>
      <c r="B192">
        <v>9999</v>
      </c>
      <c r="C192">
        <v>576</v>
      </c>
      <c r="D192" t="s">
        <v>35</v>
      </c>
      <c r="E192">
        <v>23671</v>
      </c>
      <c r="F192" t="s">
        <v>408</v>
      </c>
      <c r="G192">
        <v>2</v>
      </c>
      <c r="H192" t="s">
        <v>231</v>
      </c>
      <c r="I192">
        <v>30</v>
      </c>
      <c r="J192" t="s">
        <v>262</v>
      </c>
      <c r="K192" t="s">
        <v>231</v>
      </c>
      <c r="L192" t="s">
        <v>231</v>
      </c>
      <c r="M192" t="s">
        <v>231</v>
      </c>
      <c r="N192">
        <v>17121000900000</v>
      </c>
      <c r="O192" s="23">
        <v>16224</v>
      </c>
      <c r="P192" s="23">
        <v>14629</v>
      </c>
      <c r="Q192" s="23">
        <v>14665</v>
      </c>
      <c r="R192" s="23">
        <v>16246</v>
      </c>
      <c r="S192">
        <v>28</v>
      </c>
      <c r="T192" t="s">
        <v>266</v>
      </c>
      <c r="U192" t="s">
        <v>34</v>
      </c>
      <c r="V192" t="s">
        <v>241</v>
      </c>
      <c r="W192">
        <v>61</v>
      </c>
      <c r="X192" t="s">
        <v>267</v>
      </c>
      <c r="Y192">
        <v>2</v>
      </c>
      <c r="Z192" t="s">
        <v>233</v>
      </c>
      <c r="AA192">
        <v>0</v>
      </c>
      <c r="AB192">
        <v>30.325099078387002</v>
      </c>
      <c r="AC192">
        <v>-91.310615285541303</v>
      </c>
      <c r="AD192">
        <v>10</v>
      </c>
      <c r="AE192" t="s">
        <v>263</v>
      </c>
      <c r="AF192">
        <v>0</v>
      </c>
      <c r="AG192" t="s">
        <v>231</v>
      </c>
      <c r="AH192" t="s">
        <v>231</v>
      </c>
    </row>
    <row r="193" spans="1:34" x14ac:dyDescent="0.3">
      <c r="A193" t="s">
        <v>142</v>
      </c>
      <c r="B193">
        <v>9999</v>
      </c>
      <c r="C193">
        <v>576</v>
      </c>
      <c r="D193" t="s">
        <v>35</v>
      </c>
      <c r="E193">
        <v>24814</v>
      </c>
      <c r="F193" t="s">
        <v>393</v>
      </c>
      <c r="G193">
        <v>13</v>
      </c>
      <c r="H193" t="s">
        <v>231</v>
      </c>
      <c r="I193">
        <v>30</v>
      </c>
      <c r="J193" t="s">
        <v>262</v>
      </c>
      <c r="K193" t="s">
        <v>231</v>
      </c>
      <c r="L193" t="s">
        <v>231</v>
      </c>
      <c r="M193" t="s">
        <v>231</v>
      </c>
      <c r="N193">
        <v>17047002120000</v>
      </c>
      <c r="O193" s="23">
        <v>28095</v>
      </c>
      <c r="P193" s="23">
        <v>14870</v>
      </c>
      <c r="Q193" s="23">
        <v>14892</v>
      </c>
      <c r="R193" s="23">
        <v>17349</v>
      </c>
      <c r="S193">
        <v>53</v>
      </c>
      <c r="T193" t="s">
        <v>33</v>
      </c>
      <c r="U193" t="s">
        <v>34</v>
      </c>
      <c r="V193" t="s">
        <v>231</v>
      </c>
      <c r="W193">
        <v>24</v>
      </c>
      <c r="X193" t="s">
        <v>232</v>
      </c>
      <c r="Y193">
        <v>2</v>
      </c>
      <c r="Z193" t="s">
        <v>233</v>
      </c>
      <c r="AA193">
        <v>0</v>
      </c>
      <c r="AB193">
        <v>30.316399913257399</v>
      </c>
      <c r="AC193">
        <v>-91.315415543141796</v>
      </c>
      <c r="AD193">
        <v>10</v>
      </c>
      <c r="AE193" t="s">
        <v>263</v>
      </c>
      <c r="AF193">
        <v>0</v>
      </c>
      <c r="AG193" t="s">
        <v>231</v>
      </c>
      <c r="AH193" t="s">
        <v>410</v>
      </c>
    </row>
    <row r="194" spans="1:34" x14ac:dyDescent="0.3">
      <c r="A194" t="s">
        <v>142</v>
      </c>
      <c r="B194">
        <v>9999</v>
      </c>
      <c r="C194">
        <v>576</v>
      </c>
      <c r="D194" t="s">
        <v>35</v>
      </c>
      <c r="E194">
        <v>25550</v>
      </c>
      <c r="F194" t="s">
        <v>408</v>
      </c>
      <c r="G194">
        <v>3</v>
      </c>
      <c r="H194" t="s">
        <v>231</v>
      </c>
      <c r="I194">
        <v>30</v>
      </c>
      <c r="J194" t="s">
        <v>262</v>
      </c>
      <c r="K194" t="s">
        <v>231</v>
      </c>
      <c r="L194" t="s">
        <v>231</v>
      </c>
      <c r="M194" t="s">
        <v>231</v>
      </c>
      <c r="N194">
        <v>17121000600000</v>
      </c>
      <c r="O194" s="23">
        <v>17076</v>
      </c>
      <c r="P194" s="23">
        <v>15026</v>
      </c>
      <c r="Q194" s="23">
        <v>15078</v>
      </c>
      <c r="R194" s="23">
        <v>17092</v>
      </c>
      <c r="S194">
        <v>28</v>
      </c>
      <c r="T194" t="s">
        <v>266</v>
      </c>
      <c r="U194" t="s">
        <v>34</v>
      </c>
      <c r="V194" t="s">
        <v>241</v>
      </c>
      <c r="W194">
        <v>61</v>
      </c>
      <c r="X194" t="s">
        <v>267</v>
      </c>
      <c r="Y194">
        <v>2</v>
      </c>
      <c r="Z194" t="s">
        <v>233</v>
      </c>
      <c r="AA194">
        <v>0</v>
      </c>
      <c r="AB194">
        <v>30.325098831496401</v>
      </c>
      <c r="AC194">
        <v>-91.309315773398296</v>
      </c>
      <c r="AD194">
        <v>10</v>
      </c>
      <c r="AE194" t="s">
        <v>263</v>
      </c>
      <c r="AF194">
        <v>0</v>
      </c>
      <c r="AG194" t="s">
        <v>231</v>
      </c>
      <c r="AH194" t="s">
        <v>231</v>
      </c>
    </row>
    <row r="195" spans="1:34" x14ac:dyDescent="0.3">
      <c r="A195" t="s">
        <v>142</v>
      </c>
      <c r="B195">
        <v>9999</v>
      </c>
      <c r="C195">
        <v>576</v>
      </c>
      <c r="D195" t="s">
        <v>35</v>
      </c>
      <c r="E195">
        <v>26446</v>
      </c>
      <c r="F195" t="s">
        <v>393</v>
      </c>
      <c r="G195">
        <v>15</v>
      </c>
      <c r="H195" t="s">
        <v>231</v>
      </c>
      <c r="I195">
        <v>30</v>
      </c>
      <c r="J195" t="s">
        <v>262</v>
      </c>
      <c r="K195" t="s">
        <v>231</v>
      </c>
      <c r="L195" t="s">
        <v>231</v>
      </c>
      <c r="M195" t="s">
        <v>231</v>
      </c>
      <c r="N195">
        <v>17047001480000</v>
      </c>
      <c r="O195" s="23">
        <v>28095</v>
      </c>
      <c r="P195" s="23">
        <v>15209</v>
      </c>
      <c r="Q195" s="23">
        <v>15298</v>
      </c>
      <c r="R195" s="23">
        <v>17139</v>
      </c>
      <c r="S195">
        <v>53</v>
      </c>
      <c r="T195" t="s">
        <v>33</v>
      </c>
      <c r="U195" t="s">
        <v>34</v>
      </c>
      <c r="V195" t="s">
        <v>231</v>
      </c>
      <c r="W195">
        <v>24</v>
      </c>
      <c r="X195" t="s">
        <v>232</v>
      </c>
      <c r="Y195">
        <v>2</v>
      </c>
      <c r="Z195" t="s">
        <v>233</v>
      </c>
      <c r="AA195">
        <v>0</v>
      </c>
      <c r="AB195">
        <v>30.3180991829813</v>
      </c>
      <c r="AC195">
        <v>-91.315215569075605</v>
      </c>
      <c r="AD195">
        <v>10</v>
      </c>
      <c r="AE195" t="s">
        <v>263</v>
      </c>
      <c r="AF195">
        <v>0</v>
      </c>
      <c r="AG195" t="s">
        <v>231</v>
      </c>
      <c r="AH195" t="s">
        <v>411</v>
      </c>
    </row>
    <row r="196" spans="1:34" x14ac:dyDescent="0.3">
      <c r="A196" t="s">
        <v>142</v>
      </c>
      <c r="B196">
        <v>9999</v>
      </c>
      <c r="C196">
        <v>576</v>
      </c>
      <c r="D196" t="s">
        <v>35</v>
      </c>
      <c r="E196">
        <v>27216</v>
      </c>
      <c r="F196" t="s">
        <v>412</v>
      </c>
      <c r="G196">
        <v>4</v>
      </c>
      <c r="H196" t="s">
        <v>231</v>
      </c>
      <c r="I196">
        <v>3</v>
      </c>
      <c r="J196" t="s">
        <v>165</v>
      </c>
      <c r="K196" t="s">
        <v>231</v>
      </c>
      <c r="L196" t="s">
        <v>231</v>
      </c>
      <c r="M196" t="s">
        <v>231</v>
      </c>
      <c r="N196">
        <v>17121000590000</v>
      </c>
      <c r="O196" s="23">
        <v>28095</v>
      </c>
      <c r="P196" s="23">
        <v>15374</v>
      </c>
      <c r="Q196" s="23">
        <v>15548</v>
      </c>
      <c r="R196" s="23">
        <v>28095</v>
      </c>
      <c r="S196">
        <v>28</v>
      </c>
      <c r="T196" t="s">
        <v>266</v>
      </c>
      <c r="U196" t="s">
        <v>34</v>
      </c>
      <c r="V196" t="s">
        <v>241</v>
      </c>
      <c r="W196">
        <v>61</v>
      </c>
      <c r="X196" t="s">
        <v>267</v>
      </c>
      <c r="Y196">
        <v>2</v>
      </c>
      <c r="Z196" t="s">
        <v>233</v>
      </c>
      <c r="AA196">
        <v>0</v>
      </c>
      <c r="AB196">
        <v>30.323399631836899</v>
      </c>
      <c r="AC196">
        <v>-91.309816962849595</v>
      </c>
      <c r="AD196">
        <v>0</v>
      </c>
      <c r="AE196" t="s">
        <v>234</v>
      </c>
      <c r="AF196">
        <v>0</v>
      </c>
      <c r="AG196" t="s">
        <v>231</v>
      </c>
      <c r="AH196" t="s">
        <v>231</v>
      </c>
    </row>
    <row r="197" spans="1:34" x14ac:dyDescent="0.3">
      <c r="A197" t="s">
        <v>142</v>
      </c>
      <c r="B197">
        <v>9999</v>
      </c>
      <c r="C197">
        <v>576</v>
      </c>
      <c r="D197" t="s">
        <v>35</v>
      </c>
      <c r="E197">
        <v>27290</v>
      </c>
      <c r="F197" t="s">
        <v>139</v>
      </c>
      <c r="G197">
        <v>7</v>
      </c>
      <c r="H197" t="s">
        <v>231</v>
      </c>
      <c r="I197">
        <v>28</v>
      </c>
      <c r="J197" t="s">
        <v>323</v>
      </c>
      <c r="K197" t="s">
        <v>231</v>
      </c>
      <c r="L197" t="s">
        <v>231</v>
      </c>
      <c r="M197" t="s">
        <v>231</v>
      </c>
      <c r="N197">
        <v>17047001670000</v>
      </c>
      <c r="O197" s="23">
        <v>28095</v>
      </c>
      <c r="P197" s="23">
        <v>15402</v>
      </c>
      <c r="Q197" s="23">
        <v>15452</v>
      </c>
      <c r="R197" s="23">
        <v>20089</v>
      </c>
      <c r="S197">
        <v>52</v>
      </c>
      <c r="T197" t="s">
        <v>33</v>
      </c>
      <c r="U197" t="s">
        <v>34</v>
      </c>
      <c r="V197" t="s">
        <v>231</v>
      </c>
      <c r="W197">
        <v>24</v>
      </c>
      <c r="X197" t="s">
        <v>232</v>
      </c>
      <c r="Y197">
        <v>2</v>
      </c>
      <c r="Z197" t="s">
        <v>233</v>
      </c>
      <c r="AA197">
        <v>0</v>
      </c>
      <c r="AB197">
        <v>30.319998418680498</v>
      </c>
      <c r="AC197">
        <v>-91.310515030855697</v>
      </c>
      <c r="AD197">
        <v>0</v>
      </c>
      <c r="AE197" t="s">
        <v>234</v>
      </c>
      <c r="AF197">
        <v>0</v>
      </c>
      <c r="AG197" t="s">
        <v>231</v>
      </c>
      <c r="AH197" t="s">
        <v>334</v>
      </c>
    </row>
    <row r="198" spans="1:34" x14ac:dyDescent="0.3">
      <c r="A198" t="s">
        <v>142</v>
      </c>
      <c r="B198">
        <v>9999</v>
      </c>
      <c r="C198">
        <v>576</v>
      </c>
      <c r="D198" t="s">
        <v>35</v>
      </c>
      <c r="E198">
        <v>27698</v>
      </c>
      <c r="F198" t="s">
        <v>408</v>
      </c>
      <c r="G198">
        <v>4</v>
      </c>
      <c r="H198" t="s">
        <v>231</v>
      </c>
      <c r="I198">
        <v>29</v>
      </c>
      <c r="J198" t="s">
        <v>271</v>
      </c>
      <c r="K198" t="s">
        <v>231</v>
      </c>
      <c r="L198" t="s">
        <v>231</v>
      </c>
      <c r="M198" t="s">
        <v>231</v>
      </c>
      <c r="N198">
        <v>17121000590000</v>
      </c>
      <c r="O198" s="23">
        <v>28095</v>
      </c>
      <c r="P198" s="23">
        <v>15531</v>
      </c>
      <c r="Q198" s="23">
        <v>15547</v>
      </c>
      <c r="R198" s="23">
        <v>15655</v>
      </c>
      <c r="S198">
        <v>28</v>
      </c>
      <c r="T198" t="s">
        <v>266</v>
      </c>
      <c r="U198" t="s">
        <v>34</v>
      </c>
      <c r="V198" t="s">
        <v>241</v>
      </c>
      <c r="W198">
        <v>61</v>
      </c>
      <c r="X198" t="s">
        <v>267</v>
      </c>
      <c r="Y198">
        <v>2</v>
      </c>
      <c r="Z198" t="s">
        <v>233</v>
      </c>
      <c r="AA198">
        <v>0</v>
      </c>
      <c r="AB198">
        <v>30.323399631836899</v>
      </c>
      <c r="AC198">
        <v>-91.309816962849595</v>
      </c>
      <c r="AD198">
        <v>0</v>
      </c>
      <c r="AE198" t="s">
        <v>234</v>
      </c>
      <c r="AF198">
        <v>2130</v>
      </c>
      <c r="AG198" t="s">
        <v>231</v>
      </c>
      <c r="AH198" t="s">
        <v>296</v>
      </c>
    </row>
    <row r="199" spans="1:34" x14ac:dyDescent="0.3">
      <c r="A199" t="s">
        <v>142</v>
      </c>
      <c r="B199">
        <v>9999</v>
      </c>
      <c r="C199">
        <v>576</v>
      </c>
      <c r="D199" t="s">
        <v>35</v>
      </c>
      <c r="E199">
        <v>28043</v>
      </c>
      <c r="F199" t="s">
        <v>139</v>
      </c>
      <c r="G199">
        <v>2</v>
      </c>
      <c r="H199" t="s">
        <v>231</v>
      </c>
      <c r="I199">
        <v>29</v>
      </c>
      <c r="J199" t="s">
        <v>271</v>
      </c>
      <c r="K199" t="s">
        <v>231</v>
      </c>
      <c r="L199" t="s">
        <v>231</v>
      </c>
      <c r="M199" t="s">
        <v>231</v>
      </c>
      <c r="N199">
        <v>17047002370000</v>
      </c>
      <c r="O199" s="23">
        <v>28095</v>
      </c>
      <c r="P199" s="23">
        <v>15665</v>
      </c>
      <c r="Q199" s="23">
        <v>15686</v>
      </c>
      <c r="R199" s="23">
        <v>16474</v>
      </c>
      <c r="S199">
        <v>52</v>
      </c>
      <c r="T199" t="s">
        <v>33</v>
      </c>
      <c r="U199" t="s">
        <v>34</v>
      </c>
      <c r="V199" t="s">
        <v>231</v>
      </c>
      <c r="W199">
        <v>24</v>
      </c>
      <c r="X199" t="s">
        <v>232</v>
      </c>
      <c r="Y199">
        <v>2</v>
      </c>
      <c r="Z199" t="s">
        <v>233</v>
      </c>
      <c r="AA199">
        <v>0</v>
      </c>
      <c r="AB199">
        <v>30.315898727038199</v>
      </c>
      <c r="AC199">
        <v>-91.310915297312206</v>
      </c>
      <c r="AD199">
        <v>0</v>
      </c>
      <c r="AE199" t="s">
        <v>234</v>
      </c>
      <c r="AF199">
        <v>0</v>
      </c>
      <c r="AG199" t="s">
        <v>231</v>
      </c>
      <c r="AH199" t="s">
        <v>334</v>
      </c>
    </row>
    <row r="200" spans="1:34" x14ac:dyDescent="0.3">
      <c r="A200" t="s">
        <v>142</v>
      </c>
      <c r="B200">
        <v>9999</v>
      </c>
      <c r="C200">
        <v>576</v>
      </c>
      <c r="D200" t="s">
        <v>35</v>
      </c>
      <c r="E200">
        <v>28202</v>
      </c>
      <c r="F200" t="s">
        <v>139</v>
      </c>
      <c r="G200">
        <v>8</v>
      </c>
      <c r="H200" t="s">
        <v>231</v>
      </c>
      <c r="I200">
        <v>29</v>
      </c>
      <c r="J200" t="s">
        <v>271</v>
      </c>
      <c r="K200" t="s">
        <v>231</v>
      </c>
      <c r="L200" t="s">
        <v>231</v>
      </c>
      <c r="M200" t="s">
        <v>231</v>
      </c>
      <c r="N200">
        <v>17047002420000</v>
      </c>
      <c r="O200" s="23">
        <v>28095</v>
      </c>
      <c r="P200" s="23">
        <v>15741</v>
      </c>
      <c r="Q200" t="s">
        <v>231</v>
      </c>
      <c r="R200" s="23">
        <v>15892</v>
      </c>
      <c r="S200">
        <v>52</v>
      </c>
      <c r="T200" t="s">
        <v>33</v>
      </c>
      <c r="U200" t="s">
        <v>34</v>
      </c>
      <c r="V200" t="s">
        <v>231</v>
      </c>
      <c r="W200">
        <v>24</v>
      </c>
      <c r="X200" t="s">
        <v>232</v>
      </c>
      <c r="Y200">
        <v>2</v>
      </c>
      <c r="Z200" t="s">
        <v>233</v>
      </c>
      <c r="AA200">
        <v>0</v>
      </c>
      <c r="AB200">
        <v>30.3132975144743</v>
      </c>
      <c r="AC200">
        <v>-91.3108176396278</v>
      </c>
      <c r="AD200">
        <v>0</v>
      </c>
      <c r="AE200" t="s">
        <v>234</v>
      </c>
      <c r="AF200">
        <v>0</v>
      </c>
      <c r="AG200" t="s">
        <v>231</v>
      </c>
      <c r="AH200" t="s">
        <v>413</v>
      </c>
    </row>
    <row r="201" spans="1:34" x14ac:dyDescent="0.3">
      <c r="A201" t="s">
        <v>142</v>
      </c>
      <c r="B201">
        <v>9999</v>
      </c>
      <c r="C201">
        <v>576</v>
      </c>
      <c r="D201" t="s">
        <v>35</v>
      </c>
      <c r="E201">
        <v>28279</v>
      </c>
      <c r="F201" t="s">
        <v>393</v>
      </c>
      <c r="G201">
        <v>16</v>
      </c>
      <c r="H201" t="s">
        <v>231</v>
      </c>
      <c r="I201">
        <v>30</v>
      </c>
      <c r="J201" t="s">
        <v>262</v>
      </c>
      <c r="K201" t="s">
        <v>231</v>
      </c>
      <c r="L201" t="s">
        <v>231</v>
      </c>
      <c r="M201" t="s">
        <v>231</v>
      </c>
      <c r="N201">
        <v>17047002130000</v>
      </c>
      <c r="O201" s="23">
        <v>28095</v>
      </c>
      <c r="P201" s="23">
        <v>15777</v>
      </c>
      <c r="Q201" s="23">
        <v>15930</v>
      </c>
      <c r="R201" s="23">
        <v>17355</v>
      </c>
      <c r="S201">
        <v>53</v>
      </c>
      <c r="T201" t="s">
        <v>33</v>
      </c>
      <c r="U201" t="s">
        <v>34</v>
      </c>
      <c r="V201" t="s">
        <v>231</v>
      </c>
      <c r="W201">
        <v>24</v>
      </c>
      <c r="X201" t="s">
        <v>232</v>
      </c>
      <c r="Y201">
        <v>2</v>
      </c>
      <c r="Z201" t="s">
        <v>233</v>
      </c>
      <c r="AA201">
        <v>0</v>
      </c>
      <c r="AB201">
        <v>30.3127977759011</v>
      </c>
      <c r="AC201">
        <v>-91.315016880360503</v>
      </c>
      <c r="AD201">
        <v>10</v>
      </c>
      <c r="AE201" t="s">
        <v>263</v>
      </c>
      <c r="AF201">
        <v>0</v>
      </c>
      <c r="AG201" t="s">
        <v>231</v>
      </c>
      <c r="AH201" t="s">
        <v>414</v>
      </c>
    </row>
    <row r="202" spans="1:34" x14ac:dyDescent="0.3">
      <c r="A202" t="s">
        <v>142</v>
      </c>
      <c r="B202">
        <v>9999</v>
      </c>
      <c r="C202">
        <v>576</v>
      </c>
      <c r="D202" t="s">
        <v>35</v>
      </c>
      <c r="E202">
        <v>28349</v>
      </c>
      <c r="F202" t="s">
        <v>144</v>
      </c>
      <c r="G202">
        <v>9</v>
      </c>
      <c r="H202" t="s">
        <v>231</v>
      </c>
      <c r="I202">
        <v>30</v>
      </c>
      <c r="J202" t="s">
        <v>262</v>
      </c>
      <c r="K202" t="s">
        <v>244</v>
      </c>
      <c r="L202" t="s">
        <v>245</v>
      </c>
      <c r="M202" t="s">
        <v>246</v>
      </c>
      <c r="N202">
        <v>17047002430000</v>
      </c>
      <c r="O202" s="23">
        <v>32843</v>
      </c>
      <c r="P202" s="23">
        <v>15808</v>
      </c>
      <c r="Q202" s="23">
        <v>15810</v>
      </c>
      <c r="R202" s="23">
        <v>32863</v>
      </c>
      <c r="S202">
        <v>52</v>
      </c>
      <c r="T202" t="s">
        <v>33</v>
      </c>
      <c r="U202" t="s">
        <v>34</v>
      </c>
      <c r="V202" t="s">
        <v>231</v>
      </c>
      <c r="W202">
        <v>24</v>
      </c>
      <c r="X202" t="s">
        <v>232</v>
      </c>
      <c r="Y202">
        <v>2</v>
      </c>
      <c r="Z202" t="s">
        <v>233</v>
      </c>
      <c r="AA202">
        <v>0</v>
      </c>
      <c r="AB202">
        <v>30.3113974864943</v>
      </c>
      <c r="AC202">
        <v>-91.310818069906503</v>
      </c>
      <c r="AD202">
        <v>0</v>
      </c>
      <c r="AE202" t="s">
        <v>234</v>
      </c>
      <c r="AF202">
        <v>0</v>
      </c>
      <c r="AG202" t="s">
        <v>231</v>
      </c>
      <c r="AH202" t="s">
        <v>334</v>
      </c>
    </row>
    <row r="203" spans="1:34" x14ac:dyDescent="0.3">
      <c r="A203" t="s">
        <v>142</v>
      </c>
      <c r="B203">
        <v>9999</v>
      </c>
      <c r="C203">
        <v>576</v>
      </c>
      <c r="D203" t="s">
        <v>35</v>
      </c>
      <c r="E203">
        <v>28968</v>
      </c>
      <c r="F203" t="s">
        <v>393</v>
      </c>
      <c r="G203">
        <v>17</v>
      </c>
      <c r="H203" t="s">
        <v>231</v>
      </c>
      <c r="I203">
        <v>3</v>
      </c>
      <c r="J203" t="s">
        <v>165</v>
      </c>
      <c r="K203" t="s">
        <v>231</v>
      </c>
      <c r="L203" t="s">
        <v>231</v>
      </c>
      <c r="M203" t="s">
        <v>231</v>
      </c>
      <c r="N203">
        <v>0</v>
      </c>
      <c r="O203" s="23">
        <v>16041</v>
      </c>
      <c r="P203" s="23">
        <v>16041</v>
      </c>
      <c r="Q203" t="s">
        <v>231</v>
      </c>
      <c r="R203" s="23">
        <v>16041</v>
      </c>
      <c r="S203">
        <v>0</v>
      </c>
      <c r="T203">
        <v>0</v>
      </c>
      <c r="U203">
        <v>0</v>
      </c>
      <c r="V203" t="s">
        <v>231</v>
      </c>
      <c r="W203">
        <v>24</v>
      </c>
      <c r="X203" t="s">
        <v>232</v>
      </c>
      <c r="Y203">
        <v>2</v>
      </c>
      <c r="Z203" t="s">
        <v>233</v>
      </c>
      <c r="AA203">
        <v>0</v>
      </c>
      <c r="AB203">
        <v>30.311131318849199</v>
      </c>
      <c r="AC203">
        <v>-91.314041105064106</v>
      </c>
      <c r="AD203">
        <v>0</v>
      </c>
      <c r="AE203" t="s">
        <v>234</v>
      </c>
      <c r="AF203">
        <v>0</v>
      </c>
      <c r="AG203" t="s">
        <v>231</v>
      </c>
      <c r="AH203" t="s">
        <v>231</v>
      </c>
    </row>
    <row r="204" spans="1:34" x14ac:dyDescent="0.3">
      <c r="A204" t="s">
        <v>142</v>
      </c>
      <c r="B204">
        <v>9999</v>
      </c>
      <c r="C204">
        <v>576</v>
      </c>
      <c r="D204" t="s">
        <v>35</v>
      </c>
      <c r="E204">
        <v>30084</v>
      </c>
      <c r="F204" t="s">
        <v>405</v>
      </c>
      <c r="G204">
        <v>18</v>
      </c>
      <c r="H204" t="s">
        <v>231</v>
      </c>
      <c r="I204">
        <v>29</v>
      </c>
      <c r="J204" t="s">
        <v>271</v>
      </c>
      <c r="K204" t="s">
        <v>231</v>
      </c>
      <c r="L204" t="s">
        <v>231</v>
      </c>
      <c r="M204" t="s">
        <v>231</v>
      </c>
      <c r="N204">
        <v>17047003260000</v>
      </c>
      <c r="O204" s="23">
        <v>28095</v>
      </c>
      <c r="P204" s="23">
        <v>16461</v>
      </c>
      <c r="Q204" s="23">
        <v>16628</v>
      </c>
      <c r="R204" s="23">
        <v>16728</v>
      </c>
      <c r="S204">
        <v>61</v>
      </c>
      <c r="T204" t="s">
        <v>33</v>
      </c>
      <c r="U204" t="s">
        <v>34</v>
      </c>
      <c r="V204" t="s">
        <v>231</v>
      </c>
      <c r="W204">
        <v>24</v>
      </c>
      <c r="X204" t="s">
        <v>232</v>
      </c>
      <c r="Y204">
        <v>2</v>
      </c>
      <c r="Z204" t="s">
        <v>233</v>
      </c>
      <c r="AA204">
        <v>0</v>
      </c>
      <c r="AB204">
        <v>30.305298271432498</v>
      </c>
      <c r="AC204">
        <v>-91.308617054571002</v>
      </c>
      <c r="AD204">
        <v>0</v>
      </c>
      <c r="AE204" t="s">
        <v>234</v>
      </c>
      <c r="AF204">
        <v>0</v>
      </c>
      <c r="AG204" t="s">
        <v>231</v>
      </c>
      <c r="AH204" t="s">
        <v>231</v>
      </c>
    </row>
    <row r="205" spans="1:34" x14ac:dyDescent="0.3">
      <c r="A205" t="s">
        <v>142</v>
      </c>
      <c r="B205">
        <v>9999</v>
      </c>
      <c r="C205">
        <v>576</v>
      </c>
      <c r="D205" t="s">
        <v>35</v>
      </c>
      <c r="E205">
        <v>30194</v>
      </c>
      <c r="F205" t="s">
        <v>143</v>
      </c>
      <c r="G205">
        <v>12</v>
      </c>
      <c r="H205" t="s">
        <v>231</v>
      </c>
      <c r="I205">
        <v>29</v>
      </c>
      <c r="J205" t="s">
        <v>271</v>
      </c>
      <c r="K205" t="s">
        <v>231</v>
      </c>
      <c r="L205" t="s">
        <v>231</v>
      </c>
      <c r="M205" t="s">
        <v>231</v>
      </c>
      <c r="N205">
        <v>17047002550000</v>
      </c>
      <c r="O205" s="23">
        <v>28095</v>
      </c>
      <c r="P205" s="23">
        <v>16496</v>
      </c>
      <c r="Q205" s="23">
        <v>16512</v>
      </c>
      <c r="R205" s="23">
        <v>16603</v>
      </c>
      <c r="S205">
        <v>52</v>
      </c>
      <c r="T205" t="s">
        <v>33</v>
      </c>
      <c r="U205" t="s">
        <v>34</v>
      </c>
      <c r="V205" t="s">
        <v>231</v>
      </c>
      <c r="W205">
        <v>24</v>
      </c>
      <c r="X205" t="s">
        <v>232</v>
      </c>
      <c r="Y205">
        <v>2</v>
      </c>
      <c r="Z205" t="s">
        <v>233</v>
      </c>
      <c r="AA205">
        <v>0</v>
      </c>
      <c r="AB205">
        <v>30.310399467048398</v>
      </c>
      <c r="AC205">
        <v>-91.299216304691697</v>
      </c>
      <c r="AD205">
        <v>0</v>
      </c>
      <c r="AE205" t="s">
        <v>234</v>
      </c>
      <c r="AF205">
        <v>0</v>
      </c>
      <c r="AG205" t="s">
        <v>231</v>
      </c>
      <c r="AH205" t="s">
        <v>231</v>
      </c>
    </row>
    <row r="206" spans="1:34" x14ac:dyDescent="0.3">
      <c r="A206" t="s">
        <v>142</v>
      </c>
      <c r="B206">
        <v>9999</v>
      </c>
      <c r="C206">
        <v>576</v>
      </c>
      <c r="D206" t="s">
        <v>35</v>
      </c>
      <c r="E206">
        <v>30429</v>
      </c>
      <c r="F206" t="s">
        <v>265</v>
      </c>
      <c r="G206">
        <v>5</v>
      </c>
      <c r="H206" t="s">
        <v>231</v>
      </c>
      <c r="I206">
        <v>29</v>
      </c>
      <c r="J206" t="s">
        <v>271</v>
      </c>
      <c r="K206" t="s">
        <v>231</v>
      </c>
      <c r="L206" t="s">
        <v>231</v>
      </c>
      <c r="M206" t="s">
        <v>231</v>
      </c>
      <c r="N206">
        <v>17121000580000</v>
      </c>
      <c r="O206" s="23">
        <v>28095</v>
      </c>
      <c r="P206" s="23">
        <v>16572</v>
      </c>
      <c r="Q206" s="23">
        <v>16602</v>
      </c>
      <c r="R206" s="23">
        <v>16703</v>
      </c>
      <c r="S206">
        <v>28</v>
      </c>
      <c r="T206" t="s">
        <v>266</v>
      </c>
      <c r="U206" t="s">
        <v>34</v>
      </c>
      <c r="V206" t="s">
        <v>241</v>
      </c>
      <c r="W206">
        <v>61</v>
      </c>
      <c r="X206" t="s">
        <v>267</v>
      </c>
      <c r="Y206">
        <v>2</v>
      </c>
      <c r="Z206" t="s">
        <v>233</v>
      </c>
      <c r="AA206">
        <v>0</v>
      </c>
      <c r="AB206">
        <v>30.3273977835095</v>
      </c>
      <c r="AC206">
        <v>-91.310516502195995</v>
      </c>
      <c r="AD206">
        <v>0</v>
      </c>
      <c r="AE206" t="s">
        <v>234</v>
      </c>
      <c r="AF206">
        <v>2290</v>
      </c>
      <c r="AG206" t="s">
        <v>231</v>
      </c>
      <c r="AH206" t="s">
        <v>296</v>
      </c>
    </row>
    <row r="207" spans="1:34" x14ac:dyDescent="0.3">
      <c r="A207" t="s">
        <v>142</v>
      </c>
      <c r="B207">
        <v>9999</v>
      </c>
      <c r="C207">
        <v>576</v>
      </c>
      <c r="D207" t="s">
        <v>35</v>
      </c>
      <c r="E207">
        <v>33002</v>
      </c>
      <c r="F207" t="s">
        <v>405</v>
      </c>
      <c r="G207">
        <v>23</v>
      </c>
      <c r="H207" t="s">
        <v>231</v>
      </c>
      <c r="I207">
        <v>30</v>
      </c>
      <c r="J207" t="s">
        <v>262</v>
      </c>
      <c r="K207" t="s">
        <v>231</v>
      </c>
      <c r="L207" t="s">
        <v>231</v>
      </c>
      <c r="M207" t="s">
        <v>231</v>
      </c>
      <c r="N207">
        <v>17047002320000</v>
      </c>
      <c r="O207" s="23">
        <v>28095</v>
      </c>
      <c r="P207" s="23">
        <v>17224</v>
      </c>
      <c r="Q207" s="23">
        <v>17256</v>
      </c>
      <c r="R207" s="23">
        <v>20397</v>
      </c>
      <c r="S207">
        <v>52</v>
      </c>
      <c r="T207" t="s">
        <v>33</v>
      </c>
      <c r="U207" t="s">
        <v>34</v>
      </c>
      <c r="V207" t="s">
        <v>231</v>
      </c>
      <c r="W207">
        <v>24</v>
      </c>
      <c r="X207" t="s">
        <v>232</v>
      </c>
      <c r="Y207">
        <v>2</v>
      </c>
      <c r="Z207" t="s">
        <v>233</v>
      </c>
      <c r="AA207">
        <v>0</v>
      </c>
      <c r="AB207">
        <v>30.310799772564199</v>
      </c>
      <c r="AC207">
        <v>-91.305715970808507</v>
      </c>
      <c r="AD207">
        <v>10</v>
      </c>
      <c r="AE207" t="s">
        <v>263</v>
      </c>
      <c r="AF207">
        <v>0</v>
      </c>
      <c r="AG207" t="s">
        <v>231</v>
      </c>
      <c r="AH207" t="s">
        <v>231</v>
      </c>
    </row>
    <row r="208" spans="1:34" x14ac:dyDescent="0.3">
      <c r="A208" t="s">
        <v>142</v>
      </c>
      <c r="B208">
        <v>9999</v>
      </c>
      <c r="C208">
        <v>576</v>
      </c>
      <c r="D208" t="s">
        <v>35</v>
      </c>
      <c r="E208">
        <v>33036</v>
      </c>
      <c r="F208" t="s">
        <v>145</v>
      </c>
      <c r="G208">
        <v>11</v>
      </c>
      <c r="H208" t="s">
        <v>231</v>
      </c>
      <c r="I208">
        <v>30</v>
      </c>
      <c r="J208" t="s">
        <v>262</v>
      </c>
      <c r="K208" t="s">
        <v>244</v>
      </c>
      <c r="L208" t="s">
        <v>245</v>
      </c>
      <c r="M208" t="s">
        <v>246</v>
      </c>
      <c r="N208">
        <v>17047012760000</v>
      </c>
      <c r="O208" s="23">
        <v>30713</v>
      </c>
      <c r="P208" s="23">
        <v>17233</v>
      </c>
      <c r="Q208" s="23">
        <v>17244</v>
      </c>
      <c r="R208" s="23">
        <v>30735</v>
      </c>
      <c r="S208">
        <v>53</v>
      </c>
      <c r="T208" t="s">
        <v>33</v>
      </c>
      <c r="U208" t="s">
        <v>34</v>
      </c>
      <c r="V208" t="s">
        <v>231</v>
      </c>
      <c r="W208">
        <v>24</v>
      </c>
      <c r="X208" t="s">
        <v>232</v>
      </c>
      <c r="Y208">
        <v>2</v>
      </c>
      <c r="Z208" t="s">
        <v>233</v>
      </c>
      <c r="AA208">
        <v>11.1</v>
      </c>
      <c r="AB208">
        <v>30.316567313615302</v>
      </c>
      <c r="AC208">
        <v>-91.313307946978099</v>
      </c>
      <c r="AD208">
        <v>0</v>
      </c>
      <c r="AE208" t="s">
        <v>234</v>
      </c>
      <c r="AF208">
        <v>0</v>
      </c>
      <c r="AG208" t="s">
        <v>231</v>
      </c>
      <c r="AH208" t="s">
        <v>334</v>
      </c>
    </row>
    <row r="209" spans="1:34" x14ac:dyDescent="0.3">
      <c r="A209" t="s">
        <v>142</v>
      </c>
      <c r="B209">
        <v>9999</v>
      </c>
      <c r="C209">
        <v>576</v>
      </c>
      <c r="D209" t="s">
        <v>35</v>
      </c>
      <c r="E209">
        <v>33037</v>
      </c>
      <c r="F209" t="s">
        <v>145</v>
      </c>
      <c r="G209">
        <v>12</v>
      </c>
      <c r="H209" t="s">
        <v>231</v>
      </c>
      <c r="I209">
        <v>29</v>
      </c>
      <c r="J209" t="s">
        <v>271</v>
      </c>
      <c r="K209" t="s">
        <v>231</v>
      </c>
      <c r="L209" t="s">
        <v>231</v>
      </c>
      <c r="M209" t="s">
        <v>231</v>
      </c>
      <c r="N209">
        <v>17047012770000</v>
      </c>
      <c r="O209" s="23">
        <v>17624</v>
      </c>
      <c r="P209" s="23">
        <v>17233</v>
      </c>
      <c r="Q209" s="23">
        <v>17357</v>
      </c>
      <c r="R209" s="23">
        <v>17642</v>
      </c>
      <c r="S209">
        <v>53</v>
      </c>
      <c r="T209" t="s">
        <v>33</v>
      </c>
      <c r="U209" t="s">
        <v>34</v>
      </c>
      <c r="V209" t="s">
        <v>231</v>
      </c>
      <c r="W209">
        <v>24</v>
      </c>
      <c r="X209" t="s">
        <v>232</v>
      </c>
      <c r="Y209">
        <v>2</v>
      </c>
      <c r="Z209" t="s">
        <v>233</v>
      </c>
      <c r="AA209">
        <v>10.199999999999999</v>
      </c>
      <c r="AB209">
        <v>30.318497585675399</v>
      </c>
      <c r="AC209">
        <v>-91.313307557788605</v>
      </c>
      <c r="AD209">
        <v>0</v>
      </c>
      <c r="AE209" t="s">
        <v>234</v>
      </c>
      <c r="AF209">
        <v>0</v>
      </c>
      <c r="AG209" t="s">
        <v>231</v>
      </c>
      <c r="AH209" t="s">
        <v>334</v>
      </c>
    </row>
    <row r="210" spans="1:34" x14ac:dyDescent="0.3">
      <c r="A210" t="s">
        <v>142</v>
      </c>
      <c r="B210">
        <v>9999</v>
      </c>
      <c r="C210">
        <v>576</v>
      </c>
      <c r="D210" t="s">
        <v>35</v>
      </c>
      <c r="E210">
        <v>33507</v>
      </c>
      <c r="F210" t="s">
        <v>391</v>
      </c>
      <c r="G210">
        <v>14</v>
      </c>
      <c r="H210" t="s">
        <v>231</v>
      </c>
      <c r="I210">
        <v>29</v>
      </c>
      <c r="J210" t="s">
        <v>271</v>
      </c>
      <c r="K210" t="s">
        <v>231</v>
      </c>
      <c r="L210" t="s">
        <v>231</v>
      </c>
      <c r="M210" t="s">
        <v>231</v>
      </c>
      <c r="N210">
        <v>17047002570000</v>
      </c>
      <c r="O210" s="23">
        <v>28095</v>
      </c>
      <c r="P210" s="23">
        <v>17334</v>
      </c>
      <c r="Q210" s="23">
        <v>17450</v>
      </c>
      <c r="R210" s="23">
        <v>17494</v>
      </c>
      <c r="S210">
        <v>52</v>
      </c>
      <c r="T210" t="s">
        <v>33</v>
      </c>
      <c r="U210" t="s">
        <v>34</v>
      </c>
      <c r="V210" t="s">
        <v>231</v>
      </c>
      <c r="W210">
        <v>24</v>
      </c>
      <c r="X210" t="s">
        <v>232</v>
      </c>
      <c r="Y210">
        <v>2</v>
      </c>
      <c r="Z210" t="s">
        <v>233</v>
      </c>
      <c r="AA210">
        <v>0</v>
      </c>
      <c r="AB210">
        <v>30.316298329718101</v>
      </c>
      <c r="AC210">
        <v>-91.302316994995493</v>
      </c>
      <c r="AD210">
        <v>0</v>
      </c>
      <c r="AE210" t="s">
        <v>234</v>
      </c>
      <c r="AF210">
        <v>0</v>
      </c>
      <c r="AG210" t="s">
        <v>231</v>
      </c>
      <c r="AH210" t="s">
        <v>415</v>
      </c>
    </row>
    <row r="211" spans="1:34" x14ac:dyDescent="0.3">
      <c r="A211" t="s">
        <v>142</v>
      </c>
      <c r="B211">
        <v>9999</v>
      </c>
      <c r="C211">
        <v>576</v>
      </c>
      <c r="D211" t="s">
        <v>35</v>
      </c>
      <c r="E211">
        <v>38823</v>
      </c>
      <c r="F211" t="s">
        <v>404</v>
      </c>
      <c r="G211">
        <v>29</v>
      </c>
      <c r="H211" t="s">
        <v>231</v>
      </c>
      <c r="I211">
        <v>29</v>
      </c>
      <c r="J211" t="s">
        <v>271</v>
      </c>
      <c r="K211" t="s">
        <v>231</v>
      </c>
      <c r="L211" t="s">
        <v>231</v>
      </c>
      <c r="M211" t="s">
        <v>231</v>
      </c>
      <c r="N211">
        <v>17047002270000</v>
      </c>
      <c r="O211" s="23">
        <v>28095</v>
      </c>
      <c r="P211" s="23">
        <v>18129</v>
      </c>
      <c r="Q211" s="23">
        <v>18151</v>
      </c>
      <c r="R211" s="23">
        <v>18206</v>
      </c>
      <c r="S211">
        <v>53</v>
      </c>
      <c r="T211" t="s">
        <v>33</v>
      </c>
      <c r="U211" t="s">
        <v>34</v>
      </c>
      <c r="V211" t="s">
        <v>231</v>
      </c>
      <c r="W211">
        <v>24</v>
      </c>
      <c r="X211" t="s">
        <v>232</v>
      </c>
      <c r="Y211">
        <v>2</v>
      </c>
      <c r="Z211" t="s">
        <v>233</v>
      </c>
      <c r="AA211">
        <v>0</v>
      </c>
      <c r="AB211">
        <v>30.308697718138799</v>
      </c>
      <c r="AC211">
        <v>-91.313217631847806</v>
      </c>
      <c r="AD211">
        <v>0</v>
      </c>
      <c r="AE211" t="s">
        <v>234</v>
      </c>
      <c r="AF211">
        <v>0</v>
      </c>
      <c r="AG211" t="s">
        <v>231</v>
      </c>
      <c r="AH211" t="s">
        <v>231</v>
      </c>
    </row>
    <row r="212" spans="1:34" x14ac:dyDescent="0.3">
      <c r="A212" t="s">
        <v>142</v>
      </c>
      <c r="B212">
        <v>9999</v>
      </c>
      <c r="C212">
        <v>576</v>
      </c>
      <c r="D212" t="s">
        <v>35</v>
      </c>
      <c r="E212">
        <v>43271</v>
      </c>
      <c r="F212" t="s">
        <v>275</v>
      </c>
      <c r="G212">
        <v>1</v>
      </c>
      <c r="H212" t="s">
        <v>231</v>
      </c>
      <c r="I212">
        <v>28</v>
      </c>
      <c r="J212" t="s">
        <v>323</v>
      </c>
      <c r="K212" t="s">
        <v>231</v>
      </c>
      <c r="L212" t="s">
        <v>231</v>
      </c>
      <c r="M212" t="s">
        <v>231</v>
      </c>
      <c r="N212">
        <v>17047001430000</v>
      </c>
      <c r="O212" s="23">
        <v>33786</v>
      </c>
      <c r="P212" s="23">
        <v>18764</v>
      </c>
      <c r="Q212" s="23">
        <v>18763</v>
      </c>
      <c r="R212" s="23">
        <v>33808</v>
      </c>
      <c r="S212">
        <v>29</v>
      </c>
      <c r="T212" t="s">
        <v>266</v>
      </c>
      <c r="U212" t="s">
        <v>34</v>
      </c>
      <c r="V212" t="s">
        <v>231</v>
      </c>
      <c r="W212">
        <v>24</v>
      </c>
      <c r="X212" t="s">
        <v>232</v>
      </c>
      <c r="Y212">
        <v>2</v>
      </c>
      <c r="Z212" t="s">
        <v>233</v>
      </c>
      <c r="AA212">
        <v>0</v>
      </c>
      <c r="AB212">
        <v>30.323598130459398</v>
      </c>
      <c r="AC212">
        <v>-91.312717003352105</v>
      </c>
      <c r="AD212">
        <v>0</v>
      </c>
      <c r="AE212" t="s">
        <v>234</v>
      </c>
      <c r="AF212">
        <v>0</v>
      </c>
      <c r="AG212" t="s">
        <v>231</v>
      </c>
      <c r="AH212" t="s">
        <v>231</v>
      </c>
    </row>
    <row r="213" spans="1:34" x14ac:dyDescent="0.3">
      <c r="A213" t="s">
        <v>142</v>
      </c>
      <c r="B213">
        <v>9999</v>
      </c>
      <c r="C213">
        <v>576</v>
      </c>
      <c r="D213" t="s">
        <v>35</v>
      </c>
      <c r="E213">
        <v>44428</v>
      </c>
      <c r="F213" t="s">
        <v>416</v>
      </c>
      <c r="G213">
        <v>1</v>
      </c>
      <c r="H213" t="s">
        <v>231</v>
      </c>
      <c r="I213">
        <v>30</v>
      </c>
      <c r="J213" t="s">
        <v>262</v>
      </c>
      <c r="K213" t="s">
        <v>231</v>
      </c>
      <c r="L213" t="s">
        <v>231</v>
      </c>
      <c r="M213" t="s">
        <v>231</v>
      </c>
      <c r="N213">
        <v>17121000640000</v>
      </c>
      <c r="O213" s="23">
        <v>28095</v>
      </c>
      <c r="P213" s="23">
        <v>18916</v>
      </c>
      <c r="Q213" s="23">
        <v>18948</v>
      </c>
      <c r="R213" s="23">
        <v>24260</v>
      </c>
      <c r="S213">
        <v>28</v>
      </c>
      <c r="T213" t="s">
        <v>266</v>
      </c>
      <c r="U213" t="s">
        <v>34</v>
      </c>
      <c r="V213" t="s">
        <v>241</v>
      </c>
      <c r="W213">
        <v>61</v>
      </c>
      <c r="X213" t="s">
        <v>267</v>
      </c>
      <c r="Y213">
        <v>2</v>
      </c>
      <c r="Z213" t="s">
        <v>233</v>
      </c>
      <c r="AA213">
        <v>0</v>
      </c>
      <c r="AB213">
        <v>30.3235985613865</v>
      </c>
      <c r="AC213">
        <v>-91.301715687804403</v>
      </c>
      <c r="AD213">
        <v>10</v>
      </c>
      <c r="AE213" t="s">
        <v>263</v>
      </c>
      <c r="AF213">
        <v>0</v>
      </c>
      <c r="AG213" t="s">
        <v>231</v>
      </c>
      <c r="AH213" t="s">
        <v>231</v>
      </c>
    </row>
    <row r="214" spans="1:34" x14ac:dyDescent="0.3">
      <c r="A214" t="s">
        <v>142</v>
      </c>
      <c r="B214">
        <v>9999</v>
      </c>
      <c r="C214">
        <v>576</v>
      </c>
      <c r="D214" t="s">
        <v>35</v>
      </c>
      <c r="E214">
        <v>46271</v>
      </c>
      <c r="F214" t="s">
        <v>417</v>
      </c>
      <c r="G214" t="s">
        <v>418</v>
      </c>
      <c r="H214">
        <v>2249</v>
      </c>
      <c r="I214">
        <v>30</v>
      </c>
      <c r="J214" t="s">
        <v>262</v>
      </c>
      <c r="K214" t="s">
        <v>231</v>
      </c>
      <c r="L214" t="s">
        <v>231</v>
      </c>
      <c r="M214" t="s">
        <v>231</v>
      </c>
      <c r="N214">
        <v>17047001610000</v>
      </c>
      <c r="O214" s="23">
        <v>28095</v>
      </c>
      <c r="P214" s="23">
        <v>19183</v>
      </c>
      <c r="Q214" s="23">
        <v>19210</v>
      </c>
      <c r="R214" s="23">
        <v>22585</v>
      </c>
      <c r="S214">
        <v>53</v>
      </c>
      <c r="T214" t="s">
        <v>33</v>
      </c>
      <c r="U214" t="s">
        <v>34</v>
      </c>
      <c r="V214" t="s">
        <v>231</v>
      </c>
      <c r="W214">
        <v>24</v>
      </c>
      <c r="X214" t="s">
        <v>232</v>
      </c>
      <c r="Y214">
        <v>2</v>
      </c>
      <c r="Z214" t="s">
        <v>233</v>
      </c>
      <c r="AA214">
        <v>0</v>
      </c>
      <c r="AB214">
        <v>30.317398470116601</v>
      </c>
      <c r="AC214">
        <v>-91.318518105900395</v>
      </c>
      <c r="AD214">
        <v>10</v>
      </c>
      <c r="AE214" t="s">
        <v>263</v>
      </c>
      <c r="AF214">
        <v>0</v>
      </c>
      <c r="AG214" t="s">
        <v>231</v>
      </c>
      <c r="AH214" t="s">
        <v>419</v>
      </c>
    </row>
    <row r="215" spans="1:34" x14ac:dyDescent="0.3">
      <c r="A215" t="s">
        <v>142</v>
      </c>
      <c r="B215">
        <v>9999</v>
      </c>
      <c r="C215">
        <v>576</v>
      </c>
      <c r="D215" t="s">
        <v>35</v>
      </c>
      <c r="E215">
        <v>47150</v>
      </c>
      <c r="F215" t="s">
        <v>312</v>
      </c>
      <c r="G215" t="s">
        <v>420</v>
      </c>
      <c r="H215" t="s">
        <v>231</v>
      </c>
      <c r="I215">
        <v>29</v>
      </c>
      <c r="J215" t="s">
        <v>271</v>
      </c>
      <c r="K215" t="s">
        <v>231</v>
      </c>
      <c r="L215" t="s">
        <v>231</v>
      </c>
      <c r="M215" t="s">
        <v>231</v>
      </c>
      <c r="N215">
        <v>17047001360000</v>
      </c>
      <c r="O215" s="23">
        <v>28095</v>
      </c>
      <c r="P215" s="23">
        <v>19295</v>
      </c>
      <c r="Q215" s="23">
        <v>19296</v>
      </c>
      <c r="R215" s="23">
        <v>19346</v>
      </c>
      <c r="S215">
        <v>29</v>
      </c>
      <c r="T215" t="s">
        <v>266</v>
      </c>
      <c r="U215" t="s">
        <v>34</v>
      </c>
      <c r="V215" t="s">
        <v>231</v>
      </c>
      <c r="W215">
        <v>24</v>
      </c>
      <c r="X215" t="s">
        <v>232</v>
      </c>
      <c r="Y215">
        <v>2</v>
      </c>
      <c r="Z215" t="s">
        <v>233</v>
      </c>
      <c r="AA215">
        <v>0</v>
      </c>
      <c r="AB215">
        <v>30.327197677862799</v>
      </c>
      <c r="AC215">
        <v>-91.314117223180105</v>
      </c>
      <c r="AD215">
        <v>0</v>
      </c>
      <c r="AE215" t="s">
        <v>234</v>
      </c>
      <c r="AF215">
        <v>2370</v>
      </c>
      <c r="AG215" t="s">
        <v>231</v>
      </c>
      <c r="AH215" t="s">
        <v>231</v>
      </c>
    </row>
    <row r="216" spans="1:34" x14ac:dyDescent="0.3">
      <c r="A216" t="s">
        <v>142</v>
      </c>
      <c r="B216">
        <v>9999</v>
      </c>
      <c r="C216">
        <v>576</v>
      </c>
      <c r="D216" t="s">
        <v>35</v>
      </c>
      <c r="E216">
        <v>52485</v>
      </c>
      <c r="F216" t="s">
        <v>421</v>
      </c>
      <c r="G216">
        <v>1</v>
      </c>
      <c r="H216" t="s">
        <v>231</v>
      </c>
      <c r="I216">
        <v>29</v>
      </c>
      <c r="J216" t="s">
        <v>271</v>
      </c>
      <c r="K216" t="s">
        <v>231</v>
      </c>
      <c r="L216" t="s">
        <v>231</v>
      </c>
      <c r="M216" t="s">
        <v>231</v>
      </c>
      <c r="N216">
        <v>17047001960000</v>
      </c>
      <c r="O216" s="23">
        <v>28095</v>
      </c>
      <c r="P216" s="23">
        <v>19879</v>
      </c>
      <c r="Q216" s="23">
        <v>19891</v>
      </c>
      <c r="R216" s="23">
        <v>21433</v>
      </c>
      <c r="S216">
        <v>61</v>
      </c>
      <c r="T216" t="s">
        <v>33</v>
      </c>
      <c r="U216" t="s">
        <v>164</v>
      </c>
      <c r="V216" t="s">
        <v>231</v>
      </c>
      <c r="W216">
        <v>24</v>
      </c>
      <c r="X216" t="s">
        <v>232</v>
      </c>
      <c r="Y216">
        <v>2</v>
      </c>
      <c r="Z216" t="s">
        <v>233</v>
      </c>
      <c r="AA216">
        <v>0</v>
      </c>
      <c r="AB216">
        <v>30.321099153140601</v>
      </c>
      <c r="AC216">
        <v>-91.292315994405399</v>
      </c>
      <c r="AD216">
        <v>0</v>
      </c>
      <c r="AE216" t="s">
        <v>234</v>
      </c>
      <c r="AF216">
        <v>0</v>
      </c>
      <c r="AG216" t="s">
        <v>231</v>
      </c>
      <c r="AH216" t="s">
        <v>231</v>
      </c>
    </row>
    <row r="217" spans="1:34" x14ac:dyDescent="0.3">
      <c r="A217" t="s">
        <v>142</v>
      </c>
      <c r="B217">
        <v>9999</v>
      </c>
      <c r="C217">
        <v>576</v>
      </c>
      <c r="D217" t="s">
        <v>35</v>
      </c>
      <c r="E217">
        <v>54254</v>
      </c>
      <c r="F217" t="s">
        <v>307</v>
      </c>
      <c r="G217">
        <v>5</v>
      </c>
      <c r="H217" t="s">
        <v>231</v>
      </c>
      <c r="I217">
        <v>30</v>
      </c>
      <c r="J217" t="s">
        <v>262</v>
      </c>
      <c r="K217" t="s">
        <v>231</v>
      </c>
      <c r="L217" t="s">
        <v>231</v>
      </c>
      <c r="M217" t="s">
        <v>231</v>
      </c>
      <c r="N217">
        <v>17047002150000</v>
      </c>
      <c r="O217" s="23">
        <v>28095</v>
      </c>
      <c r="P217" s="23">
        <v>20026</v>
      </c>
      <c r="Q217" s="23">
        <v>20031</v>
      </c>
      <c r="R217" s="23">
        <v>23016</v>
      </c>
      <c r="S217">
        <v>53</v>
      </c>
      <c r="T217" t="s">
        <v>33</v>
      </c>
      <c r="U217" t="s">
        <v>34</v>
      </c>
      <c r="V217" t="s">
        <v>231</v>
      </c>
      <c r="W217">
        <v>24</v>
      </c>
      <c r="X217" t="s">
        <v>232</v>
      </c>
      <c r="Y217">
        <v>2</v>
      </c>
      <c r="Z217" t="s">
        <v>233</v>
      </c>
      <c r="AA217">
        <v>0</v>
      </c>
      <c r="AB217">
        <v>30.312900047381898</v>
      </c>
      <c r="AC217">
        <v>-91.318918092630895</v>
      </c>
      <c r="AD217">
        <v>10</v>
      </c>
      <c r="AE217" t="s">
        <v>263</v>
      </c>
      <c r="AF217">
        <v>0</v>
      </c>
      <c r="AG217" t="s">
        <v>231</v>
      </c>
      <c r="AH217" t="s">
        <v>422</v>
      </c>
    </row>
    <row r="218" spans="1:34" x14ac:dyDescent="0.3">
      <c r="A218" t="s">
        <v>142</v>
      </c>
      <c r="B218">
        <v>9999</v>
      </c>
      <c r="C218">
        <v>576</v>
      </c>
      <c r="D218" t="s">
        <v>35</v>
      </c>
      <c r="E218">
        <v>57104</v>
      </c>
      <c r="F218" t="s">
        <v>423</v>
      </c>
      <c r="G218">
        <v>1</v>
      </c>
      <c r="H218" t="s">
        <v>231</v>
      </c>
      <c r="I218">
        <v>29</v>
      </c>
      <c r="J218" t="s">
        <v>271</v>
      </c>
      <c r="K218" t="s">
        <v>231</v>
      </c>
      <c r="L218" t="s">
        <v>231</v>
      </c>
      <c r="M218" t="s">
        <v>231</v>
      </c>
      <c r="N218">
        <v>17047001970000</v>
      </c>
      <c r="O218" s="23">
        <v>28095</v>
      </c>
      <c r="P218" s="23">
        <v>20260</v>
      </c>
      <c r="Q218" s="23">
        <v>20261</v>
      </c>
      <c r="R218" s="23">
        <v>20347</v>
      </c>
      <c r="S218">
        <v>61</v>
      </c>
      <c r="T218" t="s">
        <v>33</v>
      </c>
      <c r="U218" t="s">
        <v>164</v>
      </c>
      <c r="V218" t="s">
        <v>231</v>
      </c>
      <c r="W218">
        <v>24</v>
      </c>
      <c r="X218" t="s">
        <v>232</v>
      </c>
      <c r="Y218">
        <v>2</v>
      </c>
      <c r="Z218" t="s">
        <v>233</v>
      </c>
      <c r="AA218">
        <v>0</v>
      </c>
      <c r="AB218">
        <v>30.321098918466699</v>
      </c>
      <c r="AC218">
        <v>-91.283917043083704</v>
      </c>
      <c r="AD218">
        <v>0</v>
      </c>
      <c r="AE218" t="s">
        <v>234</v>
      </c>
      <c r="AF218">
        <v>1670</v>
      </c>
      <c r="AG218" t="s">
        <v>231</v>
      </c>
      <c r="AH218" t="s">
        <v>424</v>
      </c>
    </row>
    <row r="219" spans="1:34" x14ac:dyDescent="0.3">
      <c r="A219" t="s">
        <v>142</v>
      </c>
      <c r="B219">
        <v>9999</v>
      </c>
      <c r="C219">
        <v>576</v>
      </c>
      <c r="D219" t="s">
        <v>35</v>
      </c>
      <c r="E219">
        <v>58545</v>
      </c>
      <c r="F219" t="s">
        <v>393</v>
      </c>
      <c r="G219">
        <v>32</v>
      </c>
      <c r="H219" t="s">
        <v>231</v>
      </c>
      <c r="I219">
        <v>30</v>
      </c>
      <c r="J219" t="s">
        <v>262</v>
      </c>
      <c r="K219" t="s">
        <v>231</v>
      </c>
      <c r="L219" t="s">
        <v>231</v>
      </c>
      <c r="M219" t="s">
        <v>231</v>
      </c>
      <c r="N219">
        <v>17047002780000</v>
      </c>
      <c r="O219" s="23">
        <v>28095</v>
      </c>
      <c r="P219" s="23">
        <v>20367</v>
      </c>
      <c r="Q219" s="23">
        <v>20425</v>
      </c>
      <c r="R219" s="23">
        <v>20878</v>
      </c>
      <c r="S219">
        <v>52</v>
      </c>
      <c r="T219" t="s">
        <v>33</v>
      </c>
      <c r="U219" t="s">
        <v>34</v>
      </c>
      <c r="V219" t="s">
        <v>231</v>
      </c>
      <c r="W219">
        <v>24</v>
      </c>
      <c r="X219" t="s">
        <v>232</v>
      </c>
      <c r="Y219">
        <v>2</v>
      </c>
      <c r="Z219" t="s">
        <v>233</v>
      </c>
      <c r="AA219">
        <v>0</v>
      </c>
      <c r="AB219">
        <v>30.314898988181199</v>
      </c>
      <c r="AC219">
        <v>-91.3033157347122</v>
      </c>
      <c r="AD219">
        <v>10</v>
      </c>
      <c r="AE219" t="s">
        <v>263</v>
      </c>
      <c r="AF219">
        <v>0</v>
      </c>
      <c r="AG219" t="s">
        <v>231</v>
      </c>
      <c r="AH219" t="s">
        <v>425</v>
      </c>
    </row>
    <row r="220" spans="1:34" x14ac:dyDescent="0.3">
      <c r="A220" t="s">
        <v>142</v>
      </c>
      <c r="B220">
        <v>9999</v>
      </c>
      <c r="C220">
        <v>576</v>
      </c>
      <c r="D220" t="s">
        <v>35</v>
      </c>
      <c r="E220">
        <v>63984</v>
      </c>
      <c r="F220" t="s">
        <v>143</v>
      </c>
      <c r="G220">
        <v>32</v>
      </c>
      <c r="H220" t="s">
        <v>231</v>
      </c>
      <c r="I220">
        <v>29</v>
      </c>
      <c r="J220" t="s">
        <v>271</v>
      </c>
      <c r="K220" t="s">
        <v>231</v>
      </c>
      <c r="L220" t="s">
        <v>231</v>
      </c>
      <c r="M220" t="s">
        <v>231</v>
      </c>
      <c r="N220">
        <v>17047002710000</v>
      </c>
      <c r="O220" s="23">
        <v>28095</v>
      </c>
      <c r="P220" s="23">
        <v>20779</v>
      </c>
      <c r="Q220" s="23">
        <v>20789</v>
      </c>
      <c r="R220" s="23">
        <v>20817</v>
      </c>
      <c r="S220">
        <v>52</v>
      </c>
      <c r="T220" t="s">
        <v>33</v>
      </c>
      <c r="U220" t="s">
        <v>34</v>
      </c>
      <c r="V220" t="s">
        <v>231</v>
      </c>
      <c r="W220">
        <v>24</v>
      </c>
      <c r="X220" t="s">
        <v>232</v>
      </c>
      <c r="Y220">
        <v>2</v>
      </c>
      <c r="Z220" t="s">
        <v>233</v>
      </c>
      <c r="AA220">
        <v>0</v>
      </c>
      <c r="AB220">
        <v>30.316099656611399</v>
      </c>
      <c r="AC220">
        <v>-91.299616849551498</v>
      </c>
      <c r="AD220">
        <v>0</v>
      </c>
      <c r="AE220" t="s">
        <v>234</v>
      </c>
      <c r="AF220">
        <v>0</v>
      </c>
      <c r="AG220" t="s">
        <v>231</v>
      </c>
      <c r="AH220" t="s">
        <v>426</v>
      </c>
    </row>
    <row r="221" spans="1:34" x14ac:dyDescent="0.3">
      <c r="A221" t="s">
        <v>142</v>
      </c>
      <c r="B221">
        <v>9999</v>
      </c>
      <c r="C221">
        <v>576</v>
      </c>
      <c r="D221" t="s">
        <v>35</v>
      </c>
      <c r="E221">
        <v>70533</v>
      </c>
      <c r="F221" t="s">
        <v>265</v>
      </c>
      <c r="G221">
        <v>6</v>
      </c>
      <c r="H221" t="s">
        <v>231</v>
      </c>
      <c r="I221">
        <v>30</v>
      </c>
      <c r="J221" t="s">
        <v>262</v>
      </c>
      <c r="K221" t="s">
        <v>231</v>
      </c>
      <c r="L221" t="s">
        <v>231</v>
      </c>
      <c r="M221" t="s">
        <v>231</v>
      </c>
      <c r="N221">
        <v>17121000650000</v>
      </c>
      <c r="O221" s="23">
        <v>28095</v>
      </c>
      <c r="P221" s="23">
        <v>21327</v>
      </c>
      <c r="Q221" s="23">
        <v>21345</v>
      </c>
      <c r="R221" s="23">
        <v>22340</v>
      </c>
      <c r="S221">
        <v>28</v>
      </c>
      <c r="T221" t="s">
        <v>266</v>
      </c>
      <c r="U221" t="s">
        <v>34</v>
      </c>
      <c r="V221" t="s">
        <v>241</v>
      </c>
      <c r="W221">
        <v>61</v>
      </c>
      <c r="X221" t="s">
        <v>267</v>
      </c>
      <c r="Y221">
        <v>2</v>
      </c>
      <c r="Z221" t="s">
        <v>233</v>
      </c>
      <c r="AA221">
        <v>0</v>
      </c>
      <c r="AB221">
        <v>30.322997965133101</v>
      </c>
      <c r="AC221">
        <v>-91.308717249833705</v>
      </c>
      <c r="AD221">
        <v>20</v>
      </c>
      <c r="AE221" t="s">
        <v>339</v>
      </c>
      <c r="AF221">
        <v>0</v>
      </c>
      <c r="AG221" t="s">
        <v>231</v>
      </c>
      <c r="AH221" t="s">
        <v>231</v>
      </c>
    </row>
    <row r="222" spans="1:34" x14ac:dyDescent="0.3">
      <c r="A222" t="s">
        <v>142</v>
      </c>
      <c r="B222">
        <v>9999</v>
      </c>
      <c r="C222">
        <v>576</v>
      </c>
      <c r="D222" t="s">
        <v>35</v>
      </c>
      <c r="E222">
        <v>73467</v>
      </c>
      <c r="F222" t="s">
        <v>427</v>
      </c>
      <c r="G222">
        <v>1</v>
      </c>
      <c r="H222" t="s">
        <v>231</v>
      </c>
      <c r="I222">
        <v>29</v>
      </c>
      <c r="J222" t="s">
        <v>271</v>
      </c>
      <c r="K222" t="s">
        <v>231</v>
      </c>
      <c r="L222" t="s">
        <v>231</v>
      </c>
      <c r="M222" t="s">
        <v>231</v>
      </c>
      <c r="N222">
        <v>17121000570000</v>
      </c>
      <c r="O222" s="23">
        <v>28095</v>
      </c>
      <c r="P222" s="23">
        <v>21556</v>
      </c>
      <c r="Q222" s="23">
        <v>21578</v>
      </c>
      <c r="R222" s="23">
        <v>21614</v>
      </c>
      <c r="S222">
        <v>28</v>
      </c>
      <c r="T222" t="s">
        <v>266</v>
      </c>
      <c r="U222" t="s">
        <v>34</v>
      </c>
      <c r="V222" t="s">
        <v>241</v>
      </c>
      <c r="W222">
        <v>61</v>
      </c>
      <c r="X222" t="s">
        <v>267</v>
      </c>
      <c r="Y222">
        <v>2</v>
      </c>
      <c r="Z222" t="s">
        <v>233</v>
      </c>
      <c r="AA222">
        <v>0</v>
      </c>
      <c r="AB222">
        <v>30.3235975198243</v>
      </c>
      <c r="AC222">
        <v>-91.297817209851004</v>
      </c>
      <c r="AD222">
        <v>0</v>
      </c>
      <c r="AE222" t="s">
        <v>234</v>
      </c>
      <c r="AF222">
        <v>0</v>
      </c>
      <c r="AG222" t="s">
        <v>231</v>
      </c>
      <c r="AH222" t="s">
        <v>231</v>
      </c>
    </row>
    <row r="223" spans="1:34" x14ac:dyDescent="0.3">
      <c r="A223" t="s">
        <v>142</v>
      </c>
      <c r="B223">
        <v>9999</v>
      </c>
      <c r="C223">
        <v>576</v>
      </c>
      <c r="D223" t="s">
        <v>35</v>
      </c>
      <c r="E223">
        <v>74135</v>
      </c>
      <c r="F223" t="s">
        <v>408</v>
      </c>
      <c r="G223">
        <v>7</v>
      </c>
      <c r="H223" t="s">
        <v>231</v>
      </c>
      <c r="I223">
        <v>29</v>
      </c>
      <c r="J223" t="s">
        <v>271</v>
      </c>
      <c r="K223" t="s">
        <v>231</v>
      </c>
      <c r="L223" t="s">
        <v>231</v>
      </c>
      <c r="M223" t="s">
        <v>231</v>
      </c>
      <c r="N223">
        <v>17121000660000</v>
      </c>
      <c r="O223" s="23">
        <v>28095</v>
      </c>
      <c r="P223" s="23">
        <v>21618</v>
      </c>
      <c r="Q223" s="23">
        <v>21624</v>
      </c>
      <c r="R223" s="23">
        <v>21637</v>
      </c>
      <c r="S223">
        <v>28</v>
      </c>
      <c r="T223" t="s">
        <v>266</v>
      </c>
      <c r="U223" t="s">
        <v>34</v>
      </c>
      <c r="V223" t="s">
        <v>241</v>
      </c>
      <c r="W223">
        <v>61</v>
      </c>
      <c r="X223" t="s">
        <v>267</v>
      </c>
      <c r="Y223">
        <v>2</v>
      </c>
      <c r="Z223" t="s">
        <v>233</v>
      </c>
      <c r="AA223">
        <v>0</v>
      </c>
      <c r="AB223">
        <v>30.323698454088699</v>
      </c>
      <c r="AC223">
        <v>-91.305515883848201</v>
      </c>
      <c r="AD223">
        <v>0</v>
      </c>
      <c r="AE223" t="s">
        <v>234</v>
      </c>
      <c r="AF223">
        <v>0</v>
      </c>
      <c r="AG223" t="s">
        <v>231</v>
      </c>
      <c r="AH223" t="s">
        <v>231</v>
      </c>
    </row>
    <row r="224" spans="1:34" x14ac:dyDescent="0.3">
      <c r="A224" t="s">
        <v>142</v>
      </c>
      <c r="B224">
        <v>9999</v>
      </c>
      <c r="C224">
        <v>576</v>
      </c>
      <c r="D224" t="s">
        <v>35</v>
      </c>
      <c r="E224">
        <v>74294</v>
      </c>
      <c r="F224" t="s">
        <v>393</v>
      </c>
      <c r="G224">
        <v>40</v>
      </c>
      <c r="H224" t="s">
        <v>231</v>
      </c>
      <c r="I224">
        <v>30</v>
      </c>
      <c r="J224" t="s">
        <v>262</v>
      </c>
      <c r="K224" t="s">
        <v>231</v>
      </c>
      <c r="L224" t="s">
        <v>231</v>
      </c>
      <c r="M224" t="s">
        <v>231</v>
      </c>
      <c r="N224">
        <v>17047001940000</v>
      </c>
      <c r="O224" s="23">
        <v>28095</v>
      </c>
      <c r="P224" s="23">
        <v>21629</v>
      </c>
      <c r="Q224" s="23">
        <v>21624</v>
      </c>
      <c r="R224" s="23">
        <v>21837</v>
      </c>
      <c r="S224">
        <v>52</v>
      </c>
      <c r="T224" t="s">
        <v>33</v>
      </c>
      <c r="U224" t="s">
        <v>34</v>
      </c>
      <c r="V224" t="s">
        <v>231</v>
      </c>
      <c r="W224">
        <v>24</v>
      </c>
      <c r="X224" t="s">
        <v>232</v>
      </c>
      <c r="Y224">
        <v>2</v>
      </c>
      <c r="Z224" t="s">
        <v>233</v>
      </c>
      <c r="AA224">
        <v>0</v>
      </c>
      <c r="AB224">
        <v>30.321399385171201</v>
      </c>
      <c r="AC224">
        <v>-91.304017388177797</v>
      </c>
      <c r="AD224">
        <v>10</v>
      </c>
      <c r="AE224" t="s">
        <v>263</v>
      </c>
      <c r="AF224">
        <v>0</v>
      </c>
      <c r="AG224" t="s">
        <v>231</v>
      </c>
      <c r="AH224" t="s">
        <v>231</v>
      </c>
    </row>
    <row r="225" spans="1:34" x14ac:dyDescent="0.3">
      <c r="A225" t="s">
        <v>142</v>
      </c>
      <c r="B225">
        <v>9999</v>
      </c>
      <c r="C225">
        <v>576</v>
      </c>
      <c r="D225" t="s">
        <v>35</v>
      </c>
      <c r="E225">
        <v>74406</v>
      </c>
      <c r="F225" t="s">
        <v>428</v>
      </c>
      <c r="G225">
        <v>2</v>
      </c>
      <c r="H225" t="s">
        <v>231</v>
      </c>
      <c r="I225">
        <v>29</v>
      </c>
      <c r="J225" t="s">
        <v>271</v>
      </c>
      <c r="K225" t="s">
        <v>231</v>
      </c>
      <c r="L225" t="s">
        <v>231</v>
      </c>
      <c r="M225" t="s">
        <v>231</v>
      </c>
      <c r="N225">
        <v>17121000610000</v>
      </c>
      <c r="O225" s="23">
        <v>28095</v>
      </c>
      <c r="P225" s="23">
        <v>21641</v>
      </c>
      <c r="Q225" s="23">
        <v>21642</v>
      </c>
      <c r="R225" s="23">
        <v>21684</v>
      </c>
      <c r="S225">
        <v>28</v>
      </c>
      <c r="T225" t="s">
        <v>266</v>
      </c>
      <c r="U225" t="s">
        <v>34</v>
      </c>
      <c r="V225" t="s">
        <v>241</v>
      </c>
      <c r="W225">
        <v>61</v>
      </c>
      <c r="X225" t="s">
        <v>267</v>
      </c>
      <c r="Y225">
        <v>2</v>
      </c>
      <c r="Z225" t="s">
        <v>233</v>
      </c>
      <c r="AA225">
        <v>0</v>
      </c>
      <c r="AB225">
        <v>30.3270973937775</v>
      </c>
      <c r="AC225">
        <v>-91.307115584781002</v>
      </c>
      <c r="AD225">
        <v>0</v>
      </c>
      <c r="AE225" t="s">
        <v>234</v>
      </c>
      <c r="AF225">
        <v>2330</v>
      </c>
      <c r="AG225" t="s">
        <v>231</v>
      </c>
      <c r="AH225" t="s">
        <v>296</v>
      </c>
    </row>
    <row r="226" spans="1:34" x14ac:dyDescent="0.3">
      <c r="A226" t="s">
        <v>142</v>
      </c>
      <c r="B226">
        <v>9999</v>
      </c>
      <c r="C226">
        <v>576</v>
      </c>
      <c r="D226" t="s">
        <v>35</v>
      </c>
      <c r="E226">
        <v>79494</v>
      </c>
      <c r="F226" t="s">
        <v>265</v>
      </c>
      <c r="G226" t="s">
        <v>279</v>
      </c>
      <c r="H226" t="s">
        <v>231</v>
      </c>
      <c r="I226">
        <v>30</v>
      </c>
      <c r="J226" t="s">
        <v>262</v>
      </c>
      <c r="K226" t="s">
        <v>231</v>
      </c>
      <c r="L226" t="s">
        <v>231</v>
      </c>
      <c r="M226" t="s">
        <v>231</v>
      </c>
      <c r="N226">
        <v>17121000670000</v>
      </c>
      <c r="O226" s="23">
        <v>28095</v>
      </c>
      <c r="P226" s="23">
        <v>22045</v>
      </c>
      <c r="Q226" s="23">
        <v>18619</v>
      </c>
      <c r="R226" s="23">
        <v>24492</v>
      </c>
      <c r="S226">
        <v>28</v>
      </c>
      <c r="T226" t="s">
        <v>266</v>
      </c>
      <c r="U226" t="s">
        <v>34</v>
      </c>
      <c r="V226" t="s">
        <v>241</v>
      </c>
      <c r="W226">
        <v>61</v>
      </c>
      <c r="X226" t="s">
        <v>267</v>
      </c>
      <c r="Y226">
        <v>2</v>
      </c>
      <c r="Z226" t="s">
        <v>233</v>
      </c>
      <c r="AA226">
        <v>0</v>
      </c>
      <c r="AB226">
        <v>30.324798649628001</v>
      </c>
      <c r="AC226">
        <v>-91.307017934847707</v>
      </c>
      <c r="AD226">
        <v>20</v>
      </c>
      <c r="AE226" t="s">
        <v>339</v>
      </c>
      <c r="AF226">
        <v>0</v>
      </c>
      <c r="AG226" t="s">
        <v>231</v>
      </c>
      <c r="AH226" t="s">
        <v>231</v>
      </c>
    </row>
    <row r="227" spans="1:34" x14ac:dyDescent="0.3">
      <c r="A227" t="s">
        <v>142</v>
      </c>
      <c r="B227">
        <v>9999</v>
      </c>
      <c r="C227">
        <v>576</v>
      </c>
      <c r="D227" t="s">
        <v>35</v>
      </c>
      <c r="E227">
        <v>124657</v>
      </c>
      <c r="F227" t="s">
        <v>429</v>
      </c>
      <c r="G227">
        <v>1</v>
      </c>
      <c r="H227" t="s">
        <v>231</v>
      </c>
      <c r="I227">
        <v>29</v>
      </c>
      <c r="J227" t="s">
        <v>271</v>
      </c>
      <c r="K227" t="s">
        <v>231</v>
      </c>
      <c r="L227" t="s">
        <v>231</v>
      </c>
      <c r="M227" t="s">
        <v>231</v>
      </c>
      <c r="N227">
        <v>17121200070000</v>
      </c>
      <c r="O227" s="23">
        <v>28095</v>
      </c>
      <c r="P227" s="23">
        <v>24992</v>
      </c>
      <c r="Q227" s="23">
        <v>25001</v>
      </c>
      <c r="R227" s="23">
        <v>25017</v>
      </c>
      <c r="S227">
        <v>28</v>
      </c>
      <c r="T227" t="s">
        <v>266</v>
      </c>
      <c r="U227" t="s">
        <v>34</v>
      </c>
      <c r="V227" t="s">
        <v>241</v>
      </c>
      <c r="W227">
        <v>61</v>
      </c>
      <c r="X227" t="s">
        <v>267</v>
      </c>
      <c r="Y227">
        <v>2</v>
      </c>
      <c r="Z227" t="s">
        <v>233</v>
      </c>
      <c r="AA227">
        <v>0</v>
      </c>
      <c r="AB227">
        <v>30.327699326932201</v>
      </c>
      <c r="AC227">
        <v>-91.295416342998706</v>
      </c>
      <c r="AD227">
        <v>0</v>
      </c>
      <c r="AE227" t="s">
        <v>234</v>
      </c>
      <c r="AF227">
        <v>0</v>
      </c>
      <c r="AG227" t="s">
        <v>231</v>
      </c>
      <c r="AH227" t="s">
        <v>231</v>
      </c>
    </row>
    <row r="228" spans="1:34" x14ac:dyDescent="0.3">
      <c r="A228" t="s">
        <v>142</v>
      </c>
      <c r="B228">
        <v>9999</v>
      </c>
      <c r="C228">
        <v>576</v>
      </c>
      <c r="D228" t="s">
        <v>35</v>
      </c>
      <c r="E228">
        <v>129414</v>
      </c>
      <c r="F228" t="s">
        <v>430</v>
      </c>
      <c r="G228">
        <v>1</v>
      </c>
      <c r="H228" t="s">
        <v>231</v>
      </c>
      <c r="I228">
        <v>29</v>
      </c>
      <c r="J228" t="s">
        <v>271</v>
      </c>
      <c r="K228" t="s">
        <v>231</v>
      </c>
      <c r="L228" t="s">
        <v>231</v>
      </c>
      <c r="M228" t="s">
        <v>231</v>
      </c>
      <c r="N228">
        <v>17047201320000</v>
      </c>
      <c r="O228" s="23">
        <v>28095</v>
      </c>
      <c r="P228" s="23">
        <v>25387</v>
      </c>
      <c r="Q228" s="23">
        <v>25404</v>
      </c>
      <c r="R228" s="23">
        <v>25434</v>
      </c>
      <c r="S228">
        <v>61</v>
      </c>
      <c r="T228" t="s">
        <v>33</v>
      </c>
      <c r="U228" t="s">
        <v>164</v>
      </c>
      <c r="V228" t="s">
        <v>231</v>
      </c>
      <c r="W228">
        <v>24</v>
      </c>
      <c r="X228" t="s">
        <v>232</v>
      </c>
      <c r="Y228">
        <v>2</v>
      </c>
      <c r="Z228" t="s">
        <v>233</v>
      </c>
      <c r="AA228">
        <v>0</v>
      </c>
      <c r="AB228">
        <v>30.312997398687401</v>
      </c>
      <c r="AC228">
        <v>-91.288715990706606</v>
      </c>
      <c r="AD228">
        <v>0</v>
      </c>
      <c r="AE228" t="s">
        <v>234</v>
      </c>
      <c r="AF228">
        <v>0</v>
      </c>
      <c r="AG228" t="s">
        <v>231</v>
      </c>
      <c r="AH228" t="s">
        <v>231</v>
      </c>
    </row>
    <row r="229" spans="1:34" x14ac:dyDescent="0.3">
      <c r="A229" t="s">
        <v>142</v>
      </c>
      <c r="B229">
        <v>9999</v>
      </c>
      <c r="C229">
        <v>576</v>
      </c>
      <c r="D229" t="s">
        <v>35</v>
      </c>
      <c r="E229">
        <v>130347</v>
      </c>
      <c r="F229" t="s">
        <v>431</v>
      </c>
      <c r="G229">
        <v>1</v>
      </c>
      <c r="H229" t="s">
        <v>231</v>
      </c>
      <c r="I229">
        <v>29</v>
      </c>
      <c r="J229" t="s">
        <v>271</v>
      </c>
      <c r="K229" t="s">
        <v>231</v>
      </c>
      <c r="L229" t="s">
        <v>231</v>
      </c>
      <c r="M229" t="s">
        <v>231</v>
      </c>
      <c r="N229">
        <v>17047201410000</v>
      </c>
      <c r="O229" s="23">
        <v>28095</v>
      </c>
      <c r="P229" s="23">
        <v>25458</v>
      </c>
      <c r="Q229" s="23">
        <v>25508</v>
      </c>
      <c r="R229" s="23">
        <v>25510</v>
      </c>
      <c r="S229">
        <v>53</v>
      </c>
      <c r="T229" t="s">
        <v>33</v>
      </c>
      <c r="U229" t="s">
        <v>34</v>
      </c>
      <c r="V229" t="s">
        <v>231</v>
      </c>
      <c r="W229">
        <v>24</v>
      </c>
      <c r="X229" t="s">
        <v>232</v>
      </c>
      <c r="Y229">
        <v>2</v>
      </c>
      <c r="Z229" t="s">
        <v>233</v>
      </c>
      <c r="AA229">
        <v>0</v>
      </c>
      <c r="AB229">
        <v>30.309499264707998</v>
      </c>
      <c r="AC229">
        <v>-91.324616537123902</v>
      </c>
      <c r="AD229">
        <v>0</v>
      </c>
      <c r="AE229" t="s">
        <v>234</v>
      </c>
      <c r="AF229">
        <v>0</v>
      </c>
      <c r="AG229" t="s">
        <v>231</v>
      </c>
      <c r="AH229" t="s">
        <v>231</v>
      </c>
    </row>
    <row r="230" spans="1:34" x14ac:dyDescent="0.3">
      <c r="A230" t="s">
        <v>142</v>
      </c>
      <c r="B230">
        <v>9999</v>
      </c>
      <c r="C230">
        <v>576</v>
      </c>
      <c r="D230" t="s">
        <v>35</v>
      </c>
      <c r="E230">
        <v>179513</v>
      </c>
      <c r="F230" t="s">
        <v>432</v>
      </c>
      <c r="G230">
        <v>1</v>
      </c>
      <c r="H230" t="s">
        <v>231</v>
      </c>
      <c r="I230">
        <v>29</v>
      </c>
      <c r="J230" t="s">
        <v>271</v>
      </c>
      <c r="K230" t="s">
        <v>231</v>
      </c>
      <c r="L230" t="s">
        <v>231</v>
      </c>
      <c r="M230" t="s">
        <v>231</v>
      </c>
      <c r="N230">
        <v>17121201410000</v>
      </c>
      <c r="O230" s="23">
        <v>30011</v>
      </c>
      <c r="P230" s="23">
        <v>29962</v>
      </c>
      <c r="Q230" s="23">
        <v>29987</v>
      </c>
      <c r="R230" s="23">
        <v>30028</v>
      </c>
      <c r="S230">
        <v>28</v>
      </c>
      <c r="T230" t="s">
        <v>266</v>
      </c>
      <c r="U230" t="s">
        <v>34</v>
      </c>
      <c r="V230" t="s">
        <v>241</v>
      </c>
      <c r="W230">
        <v>61</v>
      </c>
      <c r="X230" t="s">
        <v>267</v>
      </c>
      <c r="Y230">
        <v>2</v>
      </c>
      <c r="Z230" t="s">
        <v>233</v>
      </c>
      <c r="AA230">
        <v>5.7</v>
      </c>
      <c r="AB230">
        <v>30.330072644077301</v>
      </c>
      <c r="AC230">
        <v>-91.296616756702605</v>
      </c>
      <c r="AD230">
        <v>0</v>
      </c>
      <c r="AE230" t="s">
        <v>234</v>
      </c>
      <c r="AF230">
        <v>0</v>
      </c>
      <c r="AG230" t="s">
        <v>231</v>
      </c>
      <c r="AH230" t="s">
        <v>231</v>
      </c>
    </row>
    <row r="231" spans="1:34" x14ac:dyDescent="0.3">
      <c r="A231" t="s">
        <v>142</v>
      </c>
      <c r="B231">
        <v>9999</v>
      </c>
      <c r="C231">
        <v>577</v>
      </c>
      <c r="D231" t="s">
        <v>274</v>
      </c>
      <c r="E231">
        <v>184709</v>
      </c>
      <c r="F231" t="s">
        <v>359</v>
      </c>
      <c r="G231">
        <v>1</v>
      </c>
      <c r="H231" t="s">
        <v>231</v>
      </c>
      <c r="I231">
        <v>29</v>
      </c>
      <c r="J231" t="s">
        <v>271</v>
      </c>
      <c r="K231" t="s">
        <v>231</v>
      </c>
      <c r="L231" t="s">
        <v>231</v>
      </c>
      <c r="M231" t="s">
        <v>231</v>
      </c>
      <c r="N231">
        <v>17047207670000</v>
      </c>
      <c r="O231" s="23">
        <v>30498</v>
      </c>
      <c r="P231" s="23">
        <v>30335</v>
      </c>
      <c r="Q231" s="23">
        <v>30423</v>
      </c>
      <c r="R231" s="23">
        <v>30511</v>
      </c>
      <c r="S231">
        <v>40</v>
      </c>
      <c r="T231" t="s">
        <v>266</v>
      </c>
      <c r="U231" t="s">
        <v>34</v>
      </c>
      <c r="V231" t="s">
        <v>231</v>
      </c>
      <c r="W231">
        <v>24</v>
      </c>
      <c r="X231" t="s">
        <v>232</v>
      </c>
      <c r="Y231">
        <v>2</v>
      </c>
      <c r="Z231" t="s">
        <v>233</v>
      </c>
      <c r="AA231">
        <v>0</v>
      </c>
      <c r="AB231">
        <v>30.333372250450001</v>
      </c>
      <c r="AC231">
        <v>-91.340041851618807</v>
      </c>
      <c r="AD231">
        <v>0</v>
      </c>
      <c r="AE231" t="s">
        <v>234</v>
      </c>
      <c r="AF231">
        <v>0</v>
      </c>
      <c r="AG231" t="s">
        <v>231</v>
      </c>
      <c r="AH231" t="s">
        <v>433</v>
      </c>
    </row>
    <row r="232" spans="1:34" x14ac:dyDescent="0.3">
      <c r="A232" t="s">
        <v>434</v>
      </c>
      <c r="B232">
        <v>3310</v>
      </c>
      <c r="C232">
        <v>576</v>
      </c>
      <c r="D232" t="s">
        <v>35</v>
      </c>
      <c r="E232">
        <v>141555</v>
      </c>
      <c r="F232" t="s">
        <v>435</v>
      </c>
      <c r="G232">
        <v>1</v>
      </c>
      <c r="H232" t="s">
        <v>231</v>
      </c>
      <c r="I232">
        <v>29</v>
      </c>
      <c r="J232" t="s">
        <v>271</v>
      </c>
      <c r="K232" t="s">
        <v>231</v>
      </c>
      <c r="L232" t="s">
        <v>231</v>
      </c>
      <c r="M232" t="s">
        <v>231</v>
      </c>
      <c r="N232">
        <v>17047202860000</v>
      </c>
      <c r="O232" s="23">
        <v>28095</v>
      </c>
      <c r="P232" s="23">
        <v>26634</v>
      </c>
      <c r="Q232" s="23">
        <v>26684</v>
      </c>
      <c r="R232" s="23">
        <v>26703</v>
      </c>
      <c r="S232">
        <v>61</v>
      </c>
      <c r="T232" t="s">
        <v>33</v>
      </c>
      <c r="U232" t="s">
        <v>34</v>
      </c>
      <c r="V232" t="s">
        <v>231</v>
      </c>
      <c r="W232">
        <v>24</v>
      </c>
      <c r="X232" t="s">
        <v>232</v>
      </c>
      <c r="Y232">
        <v>2</v>
      </c>
      <c r="Z232" t="s">
        <v>233</v>
      </c>
      <c r="AA232">
        <v>0</v>
      </c>
      <c r="AB232">
        <v>30.2975991702993</v>
      </c>
      <c r="AC232">
        <v>-91.308717195736193</v>
      </c>
      <c r="AD232">
        <v>0</v>
      </c>
      <c r="AE232" t="s">
        <v>234</v>
      </c>
      <c r="AF232">
        <v>0</v>
      </c>
      <c r="AG232" t="s">
        <v>231</v>
      </c>
      <c r="AH232" t="s">
        <v>231</v>
      </c>
    </row>
    <row r="233" spans="1:34" x14ac:dyDescent="0.3">
      <c r="A233" t="s">
        <v>436</v>
      </c>
      <c r="B233" t="s">
        <v>437</v>
      </c>
      <c r="C233">
        <v>576</v>
      </c>
      <c r="D233" t="s">
        <v>35</v>
      </c>
      <c r="E233">
        <v>19423</v>
      </c>
      <c r="F233" t="s">
        <v>391</v>
      </c>
      <c r="G233">
        <v>6</v>
      </c>
      <c r="H233" t="s">
        <v>231</v>
      </c>
      <c r="I233">
        <v>30</v>
      </c>
      <c r="J233" t="s">
        <v>262</v>
      </c>
      <c r="K233" t="s">
        <v>231</v>
      </c>
      <c r="L233" t="s">
        <v>231</v>
      </c>
      <c r="M233" t="s">
        <v>231</v>
      </c>
      <c r="N233">
        <v>17047001680000</v>
      </c>
      <c r="O233" s="23">
        <v>34001</v>
      </c>
      <c r="P233" s="23">
        <v>13459</v>
      </c>
      <c r="Q233" s="23">
        <v>13468</v>
      </c>
      <c r="R233" s="23">
        <v>34022</v>
      </c>
      <c r="S233">
        <v>52</v>
      </c>
      <c r="T233" t="s">
        <v>33</v>
      </c>
      <c r="U233" t="s">
        <v>34</v>
      </c>
      <c r="V233" t="s">
        <v>231</v>
      </c>
      <c r="W233">
        <v>24</v>
      </c>
      <c r="X233" t="s">
        <v>232</v>
      </c>
      <c r="Y233">
        <v>2</v>
      </c>
      <c r="Z233" t="s">
        <v>233</v>
      </c>
      <c r="AA233">
        <v>0</v>
      </c>
      <c r="AB233">
        <v>30.3172991365083</v>
      </c>
      <c r="AC233">
        <v>-91.302015600388302</v>
      </c>
      <c r="AD233">
        <v>10</v>
      </c>
      <c r="AE233" t="s">
        <v>263</v>
      </c>
      <c r="AF233">
        <v>0</v>
      </c>
      <c r="AG233" t="s">
        <v>231</v>
      </c>
      <c r="AH233" t="s">
        <v>438</v>
      </c>
    </row>
    <row r="234" spans="1:34" x14ac:dyDescent="0.3">
      <c r="A234" t="s">
        <v>436</v>
      </c>
      <c r="B234" t="s">
        <v>437</v>
      </c>
      <c r="C234">
        <v>576</v>
      </c>
      <c r="D234" t="s">
        <v>35</v>
      </c>
      <c r="E234">
        <v>26235</v>
      </c>
      <c r="F234" t="s">
        <v>391</v>
      </c>
      <c r="G234">
        <v>10</v>
      </c>
      <c r="H234" t="s">
        <v>231</v>
      </c>
      <c r="I234">
        <v>30</v>
      </c>
      <c r="J234" t="s">
        <v>262</v>
      </c>
      <c r="K234" t="s">
        <v>231</v>
      </c>
      <c r="L234" t="s">
        <v>231</v>
      </c>
      <c r="M234" t="s">
        <v>231</v>
      </c>
      <c r="N234">
        <v>17047002530000</v>
      </c>
      <c r="O234" s="23">
        <v>34001</v>
      </c>
      <c r="P234" s="23">
        <v>15167</v>
      </c>
      <c r="Q234" s="23">
        <v>15178</v>
      </c>
      <c r="R234" s="23">
        <v>34022</v>
      </c>
      <c r="S234">
        <v>52</v>
      </c>
      <c r="T234" t="s">
        <v>33</v>
      </c>
      <c r="U234" t="s">
        <v>34</v>
      </c>
      <c r="V234" t="s">
        <v>231</v>
      </c>
      <c r="W234">
        <v>24</v>
      </c>
      <c r="X234" t="s">
        <v>232</v>
      </c>
      <c r="Y234">
        <v>2</v>
      </c>
      <c r="Z234" t="s">
        <v>233</v>
      </c>
      <c r="AA234">
        <v>0</v>
      </c>
      <c r="AB234">
        <v>30.314098234431601</v>
      </c>
      <c r="AC234">
        <v>-91.300916896082597</v>
      </c>
      <c r="AD234">
        <v>10</v>
      </c>
      <c r="AE234" t="s">
        <v>263</v>
      </c>
      <c r="AF234">
        <v>0</v>
      </c>
      <c r="AG234" t="s">
        <v>231</v>
      </c>
      <c r="AH234" t="s">
        <v>231</v>
      </c>
    </row>
    <row r="235" spans="1:34" x14ac:dyDescent="0.3">
      <c r="A235" t="s">
        <v>436</v>
      </c>
      <c r="B235" t="s">
        <v>437</v>
      </c>
      <c r="C235">
        <v>576</v>
      </c>
      <c r="D235" t="s">
        <v>35</v>
      </c>
      <c r="E235">
        <v>32423</v>
      </c>
      <c r="F235" t="s">
        <v>439</v>
      </c>
      <c r="G235">
        <v>13</v>
      </c>
      <c r="H235" t="s">
        <v>231</v>
      </c>
      <c r="I235">
        <v>30</v>
      </c>
      <c r="J235" t="s">
        <v>262</v>
      </c>
      <c r="K235" t="s">
        <v>231</v>
      </c>
      <c r="L235" t="s">
        <v>231</v>
      </c>
      <c r="M235" t="s">
        <v>231</v>
      </c>
      <c r="N235">
        <v>17047002560000</v>
      </c>
      <c r="O235" s="23">
        <v>33939</v>
      </c>
      <c r="P235" s="23">
        <v>17075</v>
      </c>
      <c r="Q235" s="23">
        <v>17114</v>
      </c>
      <c r="R235" s="23">
        <v>33956</v>
      </c>
      <c r="S235">
        <v>52</v>
      </c>
      <c r="T235" t="s">
        <v>33</v>
      </c>
      <c r="U235" t="s">
        <v>34</v>
      </c>
      <c r="V235" t="s">
        <v>231</v>
      </c>
      <c r="W235">
        <v>24</v>
      </c>
      <c r="X235" t="s">
        <v>232</v>
      </c>
      <c r="Y235">
        <v>2</v>
      </c>
      <c r="Z235" t="s">
        <v>233</v>
      </c>
      <c r="AA235">
        <v>0</v>
      </c>
      <c r="AB235">
        <v>30.316497637045799</v>
      </c>
      <c r="AC235">
        <v>-91.297017913542206</v>
      </c>
      <c r="AD235">
        <v>10</v>
      </c>
      <c r="AE235" t="s">
        <v>263</v>
      </c>
      <c r="AF235">
        <v>0</v>
      </c>
      <c r="AG235" t="s">
        <v>231</v>
      </c>
      <c r="AH235" t="s">
        <v>231</v>
      </c>
    </row>
    <row r="236" spans="1:34" x14ac:dyDescent="0.3">
      <c r="A236" t="s">
        <v>436</v>
      </c>
      <c r="B236" t="s">
        <v>437</v>
      </c>
      <c r="C236">
        <v>576</v>
      </c>
      <c r="D236" t="s">
        <v>35</v>
      </c>
      <c r="E236">
        <v>32438</v>
      </c>
      <c r="F236" t="s">
        <v>393</v>
      </c>
      <c r="G236">
        <v>20</v>
      </c>
      <c r="H236" t="s">
        <v>231</v>
      </c>
      <c r="I236">
        <v>30</v>
      </c>
      <c r="J236" t="s">
        <v>262</v>
      </c>
      <c r="K236" t="s">
        <v>231</v>
      </c>
      <c r="L236" t="s">
        <v>231</v>
      </c>
      <c r="M236" t="s">
        <v>231</v>
      </c>
      <c r="N236">
        <v>17047002460000</v>
      </c>
      <c r="O236" s="23">
        <v>33848</v>
      </c>
      <c r="P236" s="23">
        <v>17079</v>
      </c>
      <c r="Q236" s="23">
        <v>17094</v>
      </c>
      <c r="R236" s="23">
        <v>33872</v>
      </c>
      <c r="S236">
        <v>52</v>
      </c>
      <c r="T236" t="s">
        <v>33</v>
      </c>
      <c r="U236" t="s">
        <v>34</v>
      </c>
      <c r="V236" t="s">
        <v>231</v>
      </c>
      <c r="W236">
        <v>24</v>
      </c>
      <c r="X236" t="s">
        <v>232</v>
      </c>
      <c r="Y236">
        <v>2</v>
      </c>
      <c r="Z236" t="s">
        <v>233</v>
      </c>
      <c r="AA236">
        <v>0</v>
      </c>
      <c r="AB236">
        <v>30.312498615190002</v>
      </c>
      <c r="AC236">
        <v>-91.303715770072102</v>
      </c>
      <c r="AD236">
        <v>10</v>
      </c>
      <c r="AE236" t="s">
        <v>263</v>
      </c>
      <c r="AF236">
        <v>675</v>
      </c>
      <c r="AG236" t="s">
        <v>231</v>
      </c>
      <c r="AH236" t="s">
        <v>440</v>
      </c>
    </row>
    <row r="237" spans="1:34" x14ac:dyDescent="0.3">
      <c r="A237" t="s">
        <v>436</v>
      </c>
      <c r="B237" t="s">
        <v>437</v>
      </c>
      <c r="C237">
        <v>576</v>
      </c>
      <c r="D237" t="s">
        <v>35</v>
      </c>
      <c r="E237">
        <v>32754</v>
      </c>
      <c r="F237" t="s">
        <v>393</v>
      </c>
      <c r="G237">
        <v>21</v>
      </c>
      <c r="H237" t="s">
        <v>231</v>
      </c>
      <c r="I237">
        <v>30</v>
      </c>
      <c r="J237" t="s">
        <v>262</v>
      </c>
      <c r="K237" t="s">
        <v>231</v>
      </c>
      <c r="L237" t="s">
        <v>231</v>
      </c>
      <c r="M237" t="s">
        <v>231</v>
      </c>
      <c r="N237">
        <v>17047002300000</v>
      </c>
      <c r="O237" s="23">
        <v>36465</v>
      </c>
      <c r="P237" s="23">
        <v>17145</v>
      </c>
      <c r="Q237" s="23">
        <v>17172</v>
      </c>
      <c r="R237" s="23">
        <v>36465</v>
      </c>
      <c r="S237">
        <v>52</v>
      </c>
      <c r="T237" t="s">
        <v>33</v>
      </c>
      <c r="U237" t="s">
        <v>34</v>
      </c>
      <c r="V237" t="s">
        <v>231</v>
      </c>
      <c r="W237">
        <v>24</v>
      </c>
      <c r="X237" t="s">
        <v>232</v>
      </c>
      <c r="Y237">
        <v>2</v>
      </c>
      <c r="Z237" t="s">
        <v>233</v>
      </c>
      <c r="AA237">
        <v>0</v>
      </c>
      <c r="AB237">
        <v>30.311497942494402</v>
      </c>
      <c r="AC237">
        <v>-91.304616095357304</v>
      </c>
      <c r="AD237">
        <v>0</v>
      </c>
      <c r="AE237" t="s">
        <v>234</v>
      </c>
      <c r="AF237">
        <v>685</v>
      </c>
      <c r="AG237" t="s">
        <v>231</v>
      </c>
      <c r="AH237" t="s">
        <v>441</v>
      </c>
    </row>
    <row r="238" spans="1:34" x14ac:dyDescent="0.3">
      <c r="A238" t="s">
        <v>436</v>
      </c>
      <c r="B238" t="s">
        <v>437</v>
      </c>
      <c r="C238">
        <v>576</v>
      </c>
      <c r="D238" t="s">
        <v>35</v>
      </c>
      <c r="E238">
        <v>32884</v>
      </c>
      <c r="F238" t="s">
        <v>442</v>
      </c>
      <c r="G238">
        <v>22</v>
      </c>
      <c r="H238" t="s">
        <v>231</v>
      </c>
      <c r="I238">
        <v>30</v>
      </c>
      <c r="J238" t="s">
        <v>262</v>
      </c>
      <c r="K238" t="s">
        <v>231</v>
      </c>
      <c r="L238" t="s">
        <v>231</v>
      </c>
      <c r="M238" t="s">
        <v>231</v>
      </c>
      <c r="N238">
        <v>17047002310000</v>
      </c>
      <c r="O238" s="23">
        <v>33878</v>
      </c>
      <c r="P238" s="23">
        <v>17189</v>
      </c>
      <c r="Q238" s="23">
        <v>17206</v>
      </c>
      <c r="R238" s="23">
        <v>33879</v>
      </c>
      <c r="S238">
        <v>52</v>
      </c>
      <c r="T238" t="s">
        <v>33</v>
      </c>
      <c r="U238" t="s">
        <v>34</v>
      </c>
      <c r="V238" t="s">
        <v>231</v>
      </c>
      <c r="W238">
        <v>24</v>
      </c>
      <c r="X238" t="s">
        <v>232</v>
      </c>
      <c r="Y238">
        <v>2</v>
      </c>
      <c r="Z238" t="s">
        <v>233</v>
      </c>
      <c r="AA238">
        <v>0</v>
      </c>
      <c r="AB238">
        <v>30.313598318384798</v>
      </c>
      <c r="AC238">
        <v>-91.303015054700296</v>
      </c>
      <c r="AD238">
        <v>10</v>
      </c>
      <c r="AE238" t="s">
        <v>263</v>
      </c>
      <c r="AF238">
        <v>0</v>
      </c>
      <c r="AG238" t="s">
        <v>231</v>
      </c>
      <c r="AH238" t="s">
        <v>231</v>
      </c>
    </row>
    <row r="239" spans="1:34" x14ac:dyDescent="0.3">
      <c r="A239" t="s">
        <v>436</v>
      </c>
      <c r="B239" t="s">
        <v>437</v>
      </c>
      <c r="C239">
        <v>576</v>
      </c>
      <c r="D239" t="s">
        <v>35</v>
      </c>
      <c r="E239">
        <v>33167</v>
      </c>
      <c r="F239" t="s">
        <v>393</v>
      </c>
      <c r="G239">
        <v>24</v>
      </c>
      <c r="H239" t="s">
        <v>231</v>
      </c>
      <c r="I239">
        <v>30</v>
      </c>
      <c r="J239" t="s">
        <v>262</v>
      </c>
      <c r="K239" t="s">
        <v>231</v>
      </c>
      <c r="L239" t="s">
        <v>231</v>
      </c>
      <c r="M239" t="s">
        <v>231</v>
      </c>
      <c r="N239">
        <v>17047002330000</v>
      </c>
      <c r="O239" s="23">
        <v>33878</v>
      </c>
      <c r="P239" s="23">
        <v>17268</v>
      </c>
      <c r="Q239" s="23">
        <v>17292</v>
      </c>
      <c r="R239" s="23">
        <v>33897</v>
      </c>
      <c r="S239">
        <v>52</v>
      </c>
      <c r="T239" t="s">
        <v>33</v>
      </c>
      <c r="U239" t="s">
        <v>34</v>
      </c>
      <c r="V239" t="s">
        <v>231</v>
      </c>
      <c r="W239">
        <v>24</v>
      </c>
      <c r="X239" t="s">
        <v>232</v>
      </c>
      <c r="Y239">
        <v>2</v>
      </c>
      <c r="Z239" t="s">
        <v>233</v>
      </c>
      <c r="AA239">
        <v>0</v>
      </c>
      <c r="AB239">
        <v>30.314599152253098</v>
      </c>
      <c r="AC239">
        <v>-91.302815089894807</v>
      </c>
      <c r="AD239">
        <v>10</v>
      </c>
      <c r="AE239" t="s">
        <v>263</v>
      </c>
      <c r="AF239">
        <v>0</v>
      </c>
      <c r="AG239" t="s">
        <v>231</v>
      </c>
      <c r="AH239" t="s">
        <v>443</v>
      </c>
    </row>
    <row r="240" spans="1:34" x14ac:dyDescent="0.3">
      <c r="A240" t="s">
        <v>436</v>
      </c>
      <c r="B240" t="s">
        <v>437</v>
      </c>
      <c r="C240">
        <v>576</v>
      </c>
      <c r="D240" t="s">
        <v>35</v>
      </c>
      <c r="E240">
        <v>33373</v>
      </c>
      <c r="F240" t="s">
        <v>393</v>
      </c>
      <c r="G240">
        <v>25</v>
      </c>
      <c r="H240" t="s">
        <v>231</v>
      </c>
      <c r="I240">
        <v>30</v>
      </c>
      <c r="J240" t="s">
        <v>262</v>
      </c>
      <c r="K240" t="s">
        <v>231</v>
      </c>
      <c r="L240" t="s">
        <v>231</v>
      </c>
      <c r="M240" t="s">
        <v>231</v>
      </c>
      <c r="N240">
        <v>17047002340000</v>
      </c>
      <c r="O240" s="23">
        <v>33878</v>
      </c>
      <c r="P240" s="23">
        <v>17307</v>
      </c>
      <c r="Q240" s="23">
        <v>17387</v>
      </c>
      <c r="R240" s="23">
        <v>33897</v>
      </c>
      <c r="S240">
        <v>52</v>
      </c>
      <c r="T240" t="s">
        <v>33</v>
      </c>
      <c r="U240" t="s">
        <v>34</v>
      </c>
      <c r="V240" t="s">
        <v>231</v>
      </c>
      <c r="W240">
        <v>24</v>
      </c>
      <c r="X240" t="s">
        <v>232</v>
      </c>
      <c r="Y240">
        <v>2</v>
      </c>
      <c r="Z240" t="s">
        <v>233</v>
      </c>
      <c r="AA240">
        <v>0</v>
      </c>
      <c r="AB240">
        <v>30.310197896058099</v>
      </c>
      <c r="AC240">
        <v>-91.307116866996907</v>
      </c>
      <c r="AD240">
        <v>10</v>
      </c>
      <c r="AE240" t="s">
        <v>263</v>
      </c>
      <c r="AF240">
        <v>710</v>
      </c>
      <c r="AG240" t="s">
        <v>231</v>
      </c>
      <c r="AH240" t="s">
        <v>444</v>
      </c>
    </row>
    <row r="241" spans="1:34" x14ac:dyDescent="0.3">
      <c r="A241" t="s">
        <v>436</v>
      </c>
      <c r="B241" t="s">
        <v>437</v>
      </c>
      <c r="C241">
        <v>576</v>
      </c>
      <c r="D241" t="s">
        <v>35</v>
      </c>
      <c r="E241">
        <v>34358</v>
      </c>
      <c r="F241" t="s">
        <v>393</v>
      </c>
      <c r="G241">
        <v>26</v>
      </c>
      <c r="H241" t="s">
        <v>231</v>
      </c>
      <c r="I241">
        <v>30</v>
      </c>
      <c r="J241" t="s">
        <v>262</v>
      </c>
      <c r="K241" t="s">
        <v>231</v>
      </c>
      <c r="L241" t="s">
        <v>231</v>
      </c>
      <c r="M241" t="s">
        <v>231</v>
      </c>
      <c r="N241">
        <v>17047002350000</v>
      </c>
      <c r="O241" s="23">
        <v>33878</v>
      </c>
      <c r="P241" s="23">
        <v>17468</v>
      </c>
      <c r="Q241" s="23">
        <v>17497</v>
      </c>
      <c r="R241" s="23">
        <v>33897</v>
      </c>
      <c r="S241">
        <v>52</v>
      </c>
      <c r="T241" t="s">
        <v>33</v>
      </c>
      <c r="U241" t="s">
        <v>34</v>
      </c>
      <c r="V241" t="s">
        <v>231</v>
      </c>
      <c r="W241">
        <v>24</v>
      </c>
      <c r="X241" t="s">
        <v>232</v>
      </c>
      <c r="Y241">
        <v>2</v>
      </c>
      <c r="Z241" t="s">
        <v>233</v>
      </c>
      <c r="AA241">
        <v>0</v>
      </c>
      <c r="AB241">
        <v>30.308999181508099</v>
      </c>
      <c r="AC241">
        <v>-91.307817538961601</v>
      </c>
      <c r="AD241">
        <v>10</v>
      </c>
      <c r="AE241" t="s">
        <v>263</v>
      </c>
      <c r="AF241">
        <v>0</v>
      </c>
      <c r="AG241" t="s">
        <v>231</v>
      </c>
      <c r="AH241" t="s">
        <v>231</v>
      </c>
    </row>
    <row r="242" spans="1:34" x14ac:dyDescent="0.3">
      <c r="A242" t="s">
        <v>436</v>
      </c>
      <c r="B242" t="s">
        <v>437</v>
      </c>
      <c r="C242">
        <v>576</v>
      </c>
      <c r="D242" t="s">
        <v>35</v>
      </c>
      <c r="E242">
        <v>34952</v>
      </c>
      <c r="F242" t="s">
        <v>393</v>
      </c>
      <c r="G242">
        <v>27</v>
      </c>
      <c r="H242" t="s">
        <v>231</v>
      </c>
      <c r="I242">
        <v>30</v>
      </c>
      <c r="J242" t="s">
        <v>262</v>
      </c>
      <c r="K242" t="s">
        <v>231</v>
      </c>
      <c r="L242" t="s">
        <v>231</v>
      </c>
      <c r="M242" t="s">
        <v>231</v>
      </c>
      <c r="N242">
        <v>17047002360000</v>
      </c>
      <c r="O242" s="23">
        <v>33848</v>
      </c>
      <c r="P242" s="23">
        <v>17569</v>
      </c>
      <c r="Q242" s="23">
        <v>17612</v>
      </c>
      <c r="R242" s="23">
        <v>33871</v>
      </c>
      <c r="S242">
        <v>52</v>
      </c>
      <c r="T242" t="s">
        <v>33</v>
      </c>
      <c r="U242" t="s">
        <v>34</v>
      </c>
      <c r="V242" t="s">
        <v>231</v>
      </c>
      <c r="W242">
        <v>24</v>
      </c>
      <c r="X242" t="s">
        <v>232</v>
      </c>
      <c r="Y242">
        <v>2</v>
      </c>
      <c r="Z242" t="s">
        <v>233</v>
      </c>
      <c r="AA242">
        <v>0</v>
      </c>
      <c r="AB242">
        <v>30.308897858646901</v>
      </c>
      <c r="AC242">
        <v>-91.309915462518603</v>
      </c>
      <c r="AD242">
        <v>10</v>
      </c>
      <c r="AE242" t="s">
        <v>263</v>
      </c>
      <c r="AF242">
        <v>0</v>
      </c>
      <c r="AG242" t="s">
        <v>231</v>
      </c>
      <c r="AH242" t="s">
        <v>231</v>
      </c>
    </row>
    <row r="243" spans="1:34" x14ac:dyDescent="0.3">
      <c r="A243" t="s">
        <v>436</v>
      </c>
      <c r="B243" t="s">
        <v>437</v>
      </c>
      <c r="C243">
        <v>576</v>
      </c>
      <c r="D243" t="s">
        <v>35</v>
      </c>
      <c r="E243">
        <v>35427</v>
      </c>
      <c r="F243" t="s">
        <v>393</v>
      </c>
      <c r="G243">
        <v>28</v>
      </c>
      <c r="H243" t="s">
        <v>231</v>
      </c>
      <c r="I243">
        <v>30</v>
      </c>
      <c r="J243" t="s">
        <v>262</v>
      </c>
      <c r="K243" t="s">
        <v>231</v>
      </c>
      <c r="L243" t="s">
        <v>231</v>
      </c>
      <c r="M243" t="s">
        <v>231</v>
      </c>
      <c r="N243">
        <v>17047001770000</v>
      </c>
      <c r="O243" s="23">
        <v>36402</v>
      </c>
      <c r="P243" s="23">
        <v>17646</v>
      </c>
      <c r="Q243" s="23">
        <v>17663</v>
      </c>
      <c r="R243" s="23">
        <v>36402</v>
      </c>
      <c r="S243">
        <v>52</v>
      </c>
      <c r="T243" t="s">
        <v>33</v>
      </c>
      <c r="U243" t="s">
        <v>34</v>
      </c>
      <c r="V243" t="s">
        <v>231</v>
      </c>
      <c r="W243">
        <v>24</v>
      </c>
      <c r="X243" t="s">
        <v>232</v>
      </c>
      <c r="Y243">
        <v>2</v>
      </c>
      <c r="Z243" t="s">
        <v>233</v>
      </c>
      <c r="AA243">
        <v>0</v>
      </c>
      <c r="AB243">
        <v>30.320997766623599</v>
      </c>
      <c r="AC243">
        <v>-91.303317066279007</v>
      </c>
      <c r="AD243">
        <v>0</v>
      </c>
      <c r="AE243" t="s">
        <v>234</v>
      </c>
      <c r="AF243">
        <v>0</v>
      </c>
      <c r="AG243" t="s">
        <v>231</v>
      </c>
      <c r="AH243" t="s">
        <v>231</v>
      </c>
    </row>
    <row r="244" spans="1:34" x14ac:dyDescent="0.3">
      <c r="A244" t="s">
        <v>436</v>
      </c>
      <c r="B244" t="s">
        <v>437</v>
      </c>
      <c r="C244">
        <v>576</v>
      </c>
      <c r="D244" t="s">
        <v>35</v>
      </c>
      <c r="E244">
        <v>42700</v>
      </c>
      <c r="F244" t="s">
        <v>445</v>
      </c>
      <c r="G244">
        <v>16</v>
      </c>
      <c r="H244" t="s">
        <v>231</v>
      </c>
      <c r="I244">
        <v>30</v>
      </c>
      <c r="J244" t="s">
        <v>262</v>
      </c>
      <c r="K244" t="s">
        <v>231</v>
      </c>
      <c r="L244" t="s">
        <v>231</v>
      </c>
      <c r="M244" t="s">
        <v>231</v>
      </c>
      <c r="N244">
        <v>17047002640000</v>
      </c>
      <c r="O244" s="23">
        <v>34001</v>
      </c>
      <c r="P244" s="23">
        <v>18675</v>
      </c>
      <c r="Q244" s="23">
        <v>18696</v>
      </c>
      <c r="R244" s="23">
        <v>34010</v>
      </c>
      <c r="S244">
        <v>52</v>
      </c>
      <c r="T244" t="s">
        <v>33</v>
      </c>
      <c r="U244" t="s">
        <v>34</v>
      </c>
      <c r="V244" t="s">
        <v>231</v>
      </c>
      <c r="W244">
        <v>24</v>
      </c>
      <c r="X244" t="s">
        <v>232</v>
      </c>
      <c r="Y244">
        <v>2</v>
      </c>
      <c r="Z244" t="s">
        <v>233</v>
      </c>
      <c r="AA244">
        <v>0</v>
      </c>
      <c r="AB244">
        <v>30.3126979792934</v>
      </c>
      <c r="AC244">
        <v>-91.298416892321598</v>
      </c>
      <c r="AD244">
        <v>10</v>
      </c>
      <c r="AE244" t="s">
        <v>263</v>
      </c>
      <c r="AF244">
        <v>0</v>
      </c>
      <c r="AG244" t="s">
        <v>231</v>
      </c>
      <c r="AH244" t="s">
        <v>231</v>
      </c>
    </row>
    <row r="245" spans="1:34" x14ac:dyDescent="0.3">
      <c r="A245" t="s">
        <v>436</v>
      </c>
      <c r="B245" t="s">
        <v>437</v>
      </c>
      <c r="C245">
        <v>576</v>
      </c>
      <c r="D245" t="s">
        <v>35</v>
      </c>
      <c r="E245">
        <v>45062</v>
      </c>
      <c r="F245" t="s">
        <v>391</v>
      </c>
      <c r="G245">
        <v>18</v>
      </c>
      <c r="H245" t="s">
        <v>231</v>
      </c>
      <c r="I245">
        <v>30</v>
      </c>
      <c r="J245" t="s">
        <v>262</v>
      </c>
      <c r="K245" t="s">
        <v>231</v>
      </c>
      <c r="L245" t="s">
        <v>231</v>
      </c>
      <c r="M245" t="s">
        <v>231</v>
      </c>
      <c r="N245">
        <v>17047001920000</v>
      </c>
      <c r="O245" s="23">
        <v>34029</v>
      </c>
      <c r="P245" s="23">
        <v>19004</v>
      </c>
      <c r="Q245" s="23">
        <v>19022</v>
      </c>
      <c r="R245" s="23">
        <v>34058</v>
      </c>
      <c r="S245">
        <v>52</v>
      </c>
      <c r="T245" t="s">
        <v>33</v>
      </c>
      <c r="U245" t="s">
        <v>34</v>
      </c>
      <c r="V245" t="s">
        <v>231</v>
      </c>
      <c r="W245">
        <v>24</v>
      </c>
      <c r="X245" t="s">
        <v>232</v>
      </c>
      <c r="Y245">
        <v>2</v>
      </c>
      <c r="Z245" t="s">
        <v>233</v>
      </c>
      <c r="AA245">
        <v>0</v>
      </c>
      <c r="AB245">
        <v>30.321797399588402</v>
      </c>
      <c r="AC245">
        <v>-91.301215488205401</v>
      </c>
      <c r="AD245">
        <v>10</v>
      </c>
      <c r="AE245" t="s">
        <v>263</v>
      </c>
      <c r="AF245">
        <v>0</v>
      </c>
      <c r="AG245" t="s">
        <v>231</v>
      </c>
      <c r="AH245" t="s">
        <v>231</v>
      </c>
    </row>
    <row r="246" spans="1:34" x14ac:dyDescent="0.3">
      <c r="A246" t="s">
        <v>436</v>
      </c>
      <c r="B246" t="s">
        <v>437</v>
      </c>
      <c r="C246">
        <v>576</v>
      </c>
      <c r="D246" t="s">
        <v>35</v>
      </c>
      <c r="E246">
        <v>46858</v>
      </c>
      <c r="F246" t="s">
        <v>391</v>
      </c>
      <c r="G246">
        <v>20</v>
      </c>
      <c r="H246" t="s">
        <v>231</v>
      </c>
      <c r="I246">
        <v>30</v>
      </c>
      <c r="J246" t="s">
        <v>262</v>
      </c>
      <c r="K246" t="s">
        <v>231</v>
      </c>
      <c r="L246" t="s">
        <v>231</v>
      </c>
      <c r="M246" t="s">
        <v>231</v>
      </c>
      <c r="N246">
        <v>17047001740000</v>
      </c>
      <c r="O246" s="23">
        <v>34029</v>
      </c>
      <c r="P246" s="23">
        <v>19261</v>
      </c>
      <c r="Q246" s="23">
        <v>19269</v>
      </c>
      <c r="R246" s="23">
        <v>34058</v>
      </c>
      <c r="S246">
        <v>52</v>
      </c>
      <c r="T246" t="s">
        <v>33</v>
      </c>
      <c r="U246" t="s">
        <v>34</v>
      </c>
      <c r="V246" t="s">
        <v>231</v>
      </c>
      <c r="W246">
        <v>24</v>
      </c>
      <c r="X246" t="s">
        <v>232</v>
      </c>
      <c r="Y246">
        <v>2</v>
      </c>
      <c r="Z246" t="s">
        <v>233</v>
      </c>
      <c r="AA246">
        <v>0</v>
      </c>
      <c r="AB246">
        <v>30.318899141860999</v>
      </c>
      <c r="AC246">
        <v>-91.300817084726006</v>
      </c>
      <c r="AD246">
        <v>10</v>
      </c>
      <c r="AE246" t="s">
        <v>263</v>
      </c>
      <c r="AF246">
        <v>0</v>
      </c>
      <c r="AG246" t="s">
        <v>231</v>
      </c>
      <c r="AH246" t="s">
        <v>231</v>
      </c>
    </row>
    <row r="247" spans="1:34" x14ac:dyDescent="0.3">
      <c r="A247" t="s">
        <v>436</v>
      </c>
      <c r="B247" t="s">
        <v>437</v>
      </c>
      <c r="C247">
        <v>576</v>
      </c>
      <c r="D247" t="s">
        <v>35</v>
      </c>
      <c r="E247">
        <v>50796</v>
      </c>
      <c r="F247" t="s">
        <v>391</v>
      </c>
      <c r="G247">
        <v>23</v>
      </c>
      <c r="H247" t="s">
        <v>231</v>
      </c>
      <c r="I247">
        <v>30</v>
      </c>
      <c r="J247" t="s">
        <v>262</v>
      </c>
      <c r="K247" t="s">
        <v>231</v>
      </c>
      <c r="L247" t="s">
        <v>231</v>
      </c>
      <c r="M247" t="s">
        <v>231</v>
      </c>
      <c r="N247">
        <v>17047003150000</v>
      </c>
      <c r="O247" s="23">
        <v>33909</v>
      </c>
      <c r="P247" s="23">
        <v>19710</v>
      </c>
      <c r="Q247" s="23">
        <v>19712</v>
      </c>
      <c r="R247" s="23">
        <v>33923</v>
      </c>
      <c r="S247">
        <v>52</v>
      </c>
      <c r="T247" t="s">
        <v>33</v>
      </c>
      <c r="U247" t="s">
        <v>34</v>
      </c>
      <c r="V247" t="s">
        <v>231</v>
      </c>
      <c r="W247">
        <v>24</v>
      </c>
      <c r="X247" t="s">
        <v>232</v>
      </c>
      <c r="Y247">
        <v>2</v>
      </c>
      <c r="Z247" t="s">
        <v>233</v>
      </c>
      <c r="AA247">
        <v>0</v>
      </c>
      <c r="AB247">
        <v>30.313897585432599</v>
      </c>
      <c r="AC247">
        <v>-91.301218034181602</v>
      </c>
      <c r="AD247">
        <v>10</v>
      </c>
      <c r="AE247" t="s">
        <v>263</v>
      </c>
      <c r="AF247">
        <v>0</v>
      </c>
      <c r="AG247" t="s">
        <v>231</v>
      </c>
      <c r="AH247" t="s">
        <v>446</v>
      </c>
    </row>
    <row r="248" spans="1:34" x14ac:dyDescent="0.3">
      <c r="A248" t="s">
        <v>436</v>
      </c>
      <c r="B248" t="s">
        <v>437</v>
      </c>
      <c r="C248">
        <v>576</v>
      </c>
      <c r="D248" t="s">
        <v>35</v>
      </c>
      <c r="E248">
        <v>51825</v>
      </c>
      <c r="F248" t="s">
        <v>447</v>
      </c>
      <c r="G248" t="s">
        <v>448</v>
      </c>
      <c r="H248" t="s">
        <v>231</v>
      </c>
      <c r="I248">
        <v>30</v>
      </c>
      <c r="J248" t="s">
        <v>262</v>
      </c>
      <c r="K248" t="s">
        <v>231</v>
      </c>
      <c r="L248" t="s">
        <v>231</v>
      </c>
      <c r="M248" t="s">
        <v>231</v>
      </c>
      <c r="N248">
        <v>17047002940000</v>
      </c>
      <c r="O248" s="23">
        <v>33848</v>
      </c>
      <c r="P248" s="23">
        <v>19820</v>
      </c>
      <c r="Q248" s="23">
        <v>19825</v>
      </c>
      <c r="R248" s="23">
        <v>33871</v>
      </c>
      <c r="S248">
        <v>52</v>
      </c>
      <c r="T248" t="s">
        <v>33</v>
      </c>
      <c r="U248" t="s">
        <v>34</v>
      </c>
      <c r="V248" t="s">
        <v>231</v>
      </c>
      <c r="W248">
        <v>24</v>
      </c>
      <c r="X248" t="s">
        <v>232</v>
      </c>
      <c r="Y248">
        <v>2</v>
      </c>
      <c r="Z248" t="s">
        <v>233</v>
      </c>
      <c r="AA248">
        <v>0</v>
      </c>
      <c r="AB248">
        <v>30.308999634631601</v>
      </c>
      <c r="AC248">
        <v>-91.310115087620403</v>
      </c>
      <c r="AD248">
        <v>10</v>
      </c>
      <c r="AE248" t="s">
        <v>263</v>
      </c>
      <c r="AF248">
        <v>0</v>
      </c>
      <c r="AG248" t="s">
        <v>231</v>
      </c>
      <c r="AH248" t="s">
        <v>231</v>
      </c>
    </row>
    <row r="249" spans="1:34" x14ac:dyDescent="0.3">
      <c r="A249" t="s">
        <v>436</v>
      </c>
      <c r="B249" t="s">
        <v>437</v>
      </c>
      <c r="C249">
        <v>576</v>
      </c>
      <c r="D249" t="s">
        <v>35</v>
      </c>
      <c r="E249">
        <v>54031</v>
      </c>
      <c r="F249" t="s">
        <v>449</v>
      </c>
      <c r="G249">
        <v>30</v>
      </c>
      <c r="H249" t="s">
        <v>231</v>
      </c>
      <c r="I249">
        <v>30</v>
      </c>
      <c r="J249" t="s">
        <v>262</v>
      </c>
      <c r="K249" t="s">
        <v>231</v>
      </c>
      <c r="L249" t="s">
        <v>231</v>
      </c>
      <c r="M249" t="s">
        <v>231</v>
      </c>
      <c r="N249">
        <v>17047001780000</v>
      </c>
      <c r="O249" s="23">
        <v>36312</v>
      </c>
      <c r="P249" s="23">
        <v>20010</v>
      </c>
      <c r="Q249" s="23">
        <v>20031</v>
      </c>
      <c r="R249" s="23">
        <v>36312</v>
      </c>
      <c r="S249">
        <v>52</v>
      </c>
      <c r="T249" t="s">
        <v>33</v>
      </c>
      <c r="U249" t="s">
        <v>34</v>
      </c>
      <c r="V249" t="s">
        <v>231</v>
      </c>
      <c r="W249">
        <v>24</v>
      </c>
      <c r="X249" t="s">
        <v>232</v>
      </c>
      <c r="Y249">
        <v>2</v>
      </c>
      <c r="Z249" t="s">
        <v>233</v>
      </c>
      <c r="AA249">
        <v>0</v>
      </c>
      <c r="AB249">
        <v>30.320698027935698</v>
      </c>
      <c r="AC249">
        <v>-91.303215735710396</v>
      </c>
      <c r="AD249">
        <v>0</v>
      </c>
      <c r="AE249" t="s">
        <v>234</v>
      </c>
      <c r="AF249">
        <v>0</v>
      </c>
      <c r="AG249" t="s">
        <v>231</v>
      </c>
      <c r="AH249" t="s">
        <v>231</v>
      </c>
    </row>
    <row r="250" spans="1:34" x14ac:dyDescent="0.3">
      <c r="A250" t="s">
        <v>436</v>
      </c>
      <c r="B250" t="s">
        <v>437</v>
      </c>
      <c r="C250">
        <v>576</v>
      </c>
      <c r="D250" t="s">
        <v>35</v>
      </c>
      <c r="E250">
        <v>54736</v>
      </c>
      <c r="F250" t="s">
        <v>393</v>
      </c>
      <c r="G250">
        <v>31</v>
      </c>
      <c r="H250" t="s">
        <v>231</v>
      </c>
      <c r="I250">
        <v>30</v>
      </c>
      <c r="J250" t="s">
        <v>262</v>
      </c>
      <c r="K250" t="s">
        <v>231</v>
      </c>
      <c r="L250" t="s">
        <v>231</v>
      </c>
      <c r="M250" t="s">
        <v>231</v>
      </c>
      <c r="N250">
        <v>17047003160000</v>
      </c>
      <c r="O250" s="23">
        <v>36476</v>
      </c>
      <c r="P250" s="23">
        <v>20066</v>
      </c>
      <c r="Q250" s="23">
        <v>20070</v>
      </c>
      <c r="R250" s="23">
        <v>36476</v>
      </c>
      <c r="S250">
        <v>52</v>
      </c>
      <c r="T250" t="s">
        <v>33</v>
      </c>
      <c r="U250" t="s">
        <v>34</v>
      </c>
      <c r="V250" t="s">
        <v>231</v>
      </c>
      <c r="W250">
        <v>24</v>
      </c>
      <c r="X250" t="s">
        <v>232</v>
      </c>
      <c r="Y250">
        <v>2</v>
      </c>
      <c r="Z250" t="s">
        <v>233</v>
      </c>
      <c r="AA250">
        <v>0</v>
      </c>
      <c r="AB250">
        <v>30.311998291482301</v>
      </c>
      <c r="AC250">
        <v>-91.304216641001204</v>
      </c>
      <c r="AD250">
        <v>0</v>
      </c>
      <c r="AE250" t="s">
        <v>234</v>
      </c>
      <c r="AF250">
        <v>695</v>
      </c>
      <c r="AG250" t="s">
        <v>231</v>
      </c>
      <c r="AH250" t="s">
        <v>441</v>
      </c>
    </row>
    <row r="251" spans="1:34" x14ac:dyDescent="0.3">
      <c r="A251" t="s">
        <v>436</v>
      </c>
      <c r="B251" t="s">
        <v>437</v>
      </c>
      <c r="C251">
        <v>576</v>
      </c>
      <c r="D251" t="s">
        <v>35</v>
      </c>
      <c r="E251">
        <v>60444</v>
      </c>
      <c r="F251" t="s">
        <v>391</v>
      </c>
      <c r="G251">
        <v>31</v>
      </c>
      <c r="H251" t="s">
        <v>231</v>
      </c>
      <c r="I251">
        <v>30</v>
      </c>
      <c r="J251" t="s">
        <v>262</v>
      </c>
      <c r="K251" t="s">
        <v>231</v>
      </c>
      <c r="L251" t="s">
        <v>231</v>
      </c>
      <c r="M251" t="s">
        <v>231</v>
      </c>
      <c r="N251">
        <v>17047003140000</v>
      </c>
      <c r="O251" s="23">
        <v>33970</v>
      </c>
      <c r="P251" s="23">
        <v>20509</v>
      </c>
      <c r="Q251" s="23">
        <v>20591</v>
      </c>
      <c r="R251" s="23">
        <v>33973</v>
      </c>
      <c r="S251">
        <v>52</v>
      </c>
      <c r="T251" t="s">
        <v>33</v>
      </c>
      <c r="U251" t="s">
        <v>34</v>
      </c>
      <c r="V251" t="s">
        <v>231</v>
      </c>
      <c r="W251">
        <v>24</v>
      </c>
      <c r="X251" t="s">
        <v>232</v>
      </c>
      <c r="Y251">
        <v>2</v>
      </c>
      <c r="Z251" t="s">
        <v>233</v>
      </c>
      <c r="AA251">
        <v>0</v>
      </c>
      <c r="AB251">
        <v>30.314997658122898</v>
      </c>
      <c r="AC251">
        <v>-91.302016323747907</v>
      </c>
      <c r="AD251">
        <v>10</v>
      </c>
      <c r="AE251" t="s">
        <v>263</v>
      </c>
      <c r="AF251">
        <v>0</v>
      </c>
      <c r="AG251" t="s">
        <v>231</v>
      </c>
      <c r="AH251" t="s">
        <v>450</v>
      </c>
    </row>
    <row r="252" spans="1:34" x14ac:dyDescent="0.3">
      <c r="A252" t="s">
        <v>436</v>
      </c>
      <c r="B252" t="s">
        <v>437</v>
      </c>
      <c r="C252">
        <v>576</v>
      </c>
      <c r="D252" t="s">
        <v>35</v>
      </c>
      <c r="E252">
        <v>62598</v>
      </c>
      <c r="F252" t="s">
        <v>393</v>
      </c>
      <c r="G252">
        <v>34</v>
      </c>
      <c r="H252" t="s">
        <v>231</v>
      </c>
      <c r="I252">
        <v>30</v>
      </c>
      <c r="J252" t="s">
        <v>262</v>
      </c>
      <c r="K252" t="s">
        <v>231</v>
      </c>
      <c r="L252" t="s">
        <v>231</v>
      </c>
      <c r="M252" t="s">
        <v>231</v>
      </c>
      <c r="N252">
        <v>17047003170000</v>
      </c>
      <c r="O252" s="23">
        <v>33848</v>
      </c>
      <c r="P252" s="23">
        <v>20675</v>
      </c>
      <c r="Q252" s="23">
        <v>20761</v>
      </c>
      <c r="R252" s="23">
        <v>33871</v>
      </c>
      <c r="S252">
        <v>52</v>
      </c>
      <c r="T252" t="s">
        <v>33</v>
      </c>
      <c r="U252" t="s">
        <v>34</v>
      </c>
      <c r="V252" t="s">
        <v>231</v>
      </c>
      <c r="W252">
        <v>24</v>
      </c>
      <c r="X252" t="s">
        <v>232</v>
      </c>
      <c r="Y252">
        <v>2</v>
      </c>
      <c r="Z252" t="s">
        <v>233</v>
      </c>
      <c r="AA252">
        <v>0</v>
      </c>
      <c r="AB252">
        <v>30.311099216387799</v>
      </c>
      <c r="AC252">
        <v>-91.304517968250394</v>
      </c>
      <c r="AD252">
        <v>10</v>
      </c>
      <c r="AE252" t="s">
        <v>263</v>
      </c>
      <c r="AF252">
        <v>0</v>
      </c>
      <c r="AG252" t="s">
        <v>231</v>
      </c>
      <c r="AH252" t="s">
        <v>450</v>
      </c>
    </row>
    <row r="253" spans="1:34" x14ac:dyDescent="0.3">
      <c r="A253" t="s">
        <v>436</v>
      </c>
      <c r="B253" t="s">
        <v>437</v>
      </c>
      <c r="C253">
        <v>576</v>
      </c>
      <c r="D253" t="s">
        <v>35</v>
      </c>
      <c r="E253">
        <v>66457</v>
      </c>
      <c r="F253" t="s">
        <v>393</v>
      </c>
      <c r="G253">
        <v>35</v>
      </c>
      <c r="H253" t="s">
        <v>231</v>
      </c>
      <c r="I253">
        <v>30</v>
      </c>
      <c r="J253" t="s">
        <v>262</v>
      </c>
      <c r="K253" t="s">
        <v>231</v>
      </c>
      <c r="L253" t="s">
        <v>231</v>
      </c>
      <c r="M253" t="s">
        <v>231</v>
      </c>
      <c r="N253">
        <v>17047002800000</v>
      </c>
      <c r="O253" s="23">
        <v>36433</v>
      </c>
      <c r="P253" s="23">
        <v>20981</v>
      </c>
      <c r="Q253" s="23">
        <v>20986</v>
      </c>
      <c r="R253" s="23">
        <v>36433</v>
      </c>
      <c r="S253">
        <v>52</v>
      </c>
      <c r="T253" t="s">
        <v>33</v>
      </c>
      <c r="U253" t="s">
        <v>34</v>
      </c>
      <c r="V253" t="s">
        <v>231</v>
      </c>
      <c r="W253">
        <v>24</v>
      </c>
      <c r="X253" t="s">
        <v>232</v>
      </c>
      <c r="Y253">
        <v>2</v>
      </c>
      <c r="Z253" t="s">
        <v>233</v>
      </c>
      <c r="AA253">
        <v>0</v>
      </c>
      <c r="AB253">
        <v>30.3097990206501</v>
      </c>
      <c r="AC253">
        <v>-91.306315200358</v>
      </c>
      <c r="AD253">
        <v>0</v>
      </c>
      <c r="AE253" t="s">
        <v>234</v>
      </c>
      <c r="AF253">
        <v>0</v>
      </c>
      <c r="AG253" t="s">
        <v>231</v>
      </c>
      <c r="AH253" t="s">
        <v>451</v>
      </c>
    </row>
    <row r="254" spans="1:34" x14ac:dyDescent="0.3">
      <c r="A254" t="s">
        <v>436</v>
      </c>
      <c r="B254" t="s">
        <v>437</v>
      </c>
      <c r="C254">
        <v>576</v>
      </c>
      <c r="D254" t="s">
        <v>35</v>
      </c>
      <c r="E254">
        <v>66999</v>
      </c>
      <c r="F254" t="s">
        <v>393</v>
      </c>
      <c r="G254">
        <v>36</v>
      </c>
      <c r="H254" t="s">
        <v>231</v>
      </c>
      <c r="I254">
        <v>30</v>
      </c>
      <c r="J254" t="s">
        <v>262</v>
      </c>
      <c r="K254" t="s">
        <v>231</v>
      </c>
      <c r="L254" t="s">
        <v>231</v>
      </c>
      <c r="M254" t="s">
        <v>231</v>
      </c>
      <c r="N254">
        <v>17047002810000</v>
      </c>
      <c r="O254" s="23">
        <v>33848</v>
      </c>
      <c r="P254" s="23">
        <v>21019</v>
      </c>
      <c r="Q254" s="23">
        <v>21031</v>
      </c>
      <c r="R254" s="23">
        <v>33871</v>
      </c>
      <c r="S254">
        <v>52</v>
      </c>
      <c r="T254" t="s">
        <v>33</v>
      </c>
      <c r="U254" t="s">
        <v>34</v>
      </c>
      <c r="V254" t="s">
        <v>231</v>
      </c>
      <c r="W254">
        <v>24</v>
      </c>
      <c r="X254" t="s">
        <v>232</v>
      </c>
      <c r="Y254">
        <v>2</v>
      </c>
      <c r="Z254" t="s">
        <v>233</v>
      </c>
      <c r="AA254">
        <v>0</v>
      </c>
      <c r="AB254">
        <v>30.311497636981901</v>
      </c>
      <c r="AC254">
        <v>-91.303316759598502</v>
      </c>
      <c r="AD254">
        <v>10</v>
      </c>
      <c r="AE254" t="s">
        <v>263</v>
      </c>
      <c r="AF254" t="s">
        <v>231</v>
      </c>
      <c r="AG254" t="s">
        <v>231</v>
      </c>
      <c r="AH254" t="s">
        <v>452</v>
      </c>
    </row>
    <row r="255" spans="1:34" x14ac:dyDescent="0.3">
      <c r="A255" t="s">
        <v>436</v>
      </c>
      <c r="B255" t="s">
        <v>437</v>
      </c>
      <c r="C255">
        <v>576</v>
      </c>
      <c r="D255" t="s">
        <v>35</v>
      </c>
      <c r="E255">
        <v>68572</v>
      </c>
      <c r="F255" t="s">
        <v>453</v>
      </c>
      <c r="G255">
        <v>37</v>
      </c>
      <c r="H255" t="s">
        <v>231</v>
      </c>
      <c r="I255">
        <v>30</v>
      </c>
      <c r="J255" t="s">
        <v>262</v>
      </c>
      <c r="K255" t="s">
        <v>231</v>
      </c>
      <c r="L255" t="s">
        <v>231</v>
      </c>
      <c r="M255" t="s">
        <v>231</v>
      </c>
      <c r="N255">
        <v>17047002820000</v>
      </c>
      <c r="O255" s="23">
        <v>36438</v>
      </c>
      <c r="P255" s="23">
        <v>21142</v>
      </c>
      <c r="Q255" s="23">
        <v>21171</v>
      </c>
      <c r="R255" s="23">
        <v>36438</v>
      </c>
      <c r="S255">
        <v>52</v>
      </c>
      <c r="T255" t="s">
        <v>33</v>
      </c>
      <c r="U255" t="s">
        <v>34</v>
      </c>
      <c r="V255" t="s">
        <v>231</v>
      </c>
      <c r="W255">
        <v>24</v>
      </c>
      <c r="X255" t="s">
        <v>232</v>
      </c>
      <c r="Y255">
        <v>2</v>
      </c>
      <c r="Z255" t="s">
        <v>233</v>
      </c>
      <c r="AA255">
        <v>0</v>
      </c>
      <c r="AB255">
        <v>30.311899279362901</v>
      </c>
      <c r="AC255">
        <v>-91.304115257960603</v>
      </c>
      <c r="AD255">
        <v>0</v>
      </c>
      <c r="AE255" t="s">
        <v>234</v>
      </c>
      <c r="AF255">
        <v>0</v>
      </c>
      <c r="AG255" t="s">
        <v>231</v>
      </c>
      <c r="AH255" t="s">
        <v>454</v>
      </c>
    </row>
    <row r="256" spans="1:34" x14ac:dyDescent="0.3">
      <c r="A256" t="s">
        <v>436</v>
      </c>
      <c r="B256" t="s">
        <v>437</v>
      </c>
      <c r="C256">
        <v>576</v>
      </c>
      <c r="D256" t="s">
        <v>35</v>
      </c>
      <c r="E256">
        <v>70788</v>
      </c>
      <c r="F256" t="s">
        <v>391</v>
      </c>
      <c r="G256">
        <v>34</v>
      </c>
      <c r="H256" t="s">
        <v>231</v>
      </c>
      <c r="I256">
        <v>30</v>
      </c>
      <c r="J256" t="s">
        <v>262</v>
      </c>
      <c r="K256" t="s">
        <v>231</v>
      </c>
      <c r="L256" t="s">
        <v>231</v>
      </c>
      <c r="M256" t="s">
        <v>231</v>
      </c>
      <c r="N256">
        <v>17047002730000</v>
      </c>
      <c r="O256" s="23">
        <v>33939</v>
      </c>
      <c r="P256" s="23">
        <v>21347</v>
      </c>
      <c r="Q256" s="23">
        <v>21350</v>
      </c>
      <c r="R256" s="23">
        <v>33967</v>
      </c>
      <c r="S256">
        <v>52</v>
      </c>
      <c r="T256" t="s">
        <v>33</v>
      </c>
      <c r="U256" t="s">
        <v>34</v>
      </c>
      <c r="V256" t="s">
        <v>231</v>
      </c>
      <c r="W256">
        <v>24</v>
      </c>
      <c r="X256" t="s">
        <v>232</v>
      </c>
      <c r="Y256">
        <v>2</v>
      </c>
      <c r="Z256" t="s">
        <v>233</v>
      </c>
      <c r="AA256">
        <v>0</v>
      </c>
      <c r="AB256">
        <v>30.312399337378501</v>
      </c>
      <c r="AC256">
        <v>-91.302517864540405</v>
      </c>
      <c r="AD256">
        <v>10</v>
      </c>
      <c r="AE256" t="s">
        <v>263</v>
      </c>
      <c r="AF256">
        <v>0</v>
      </c>
      <c r="AG256" t="s">
        <v>231</v>
      </c>
      <c r="AH256" t="s">
        <v>231</v>
      </c>
    </row>
    <row r="257" spans="1:34" x14ac:dyDescent="0.3">
      <c r="A257" t="s">
        <v>436</v>
      </c>
      <c r="B257" t="s">
        <v>437</v>
      </c>
      <c r="C257">
        <v>576</v>
      </c>
      <c r="D257" t="s">
        <v>35</v>
      </c>
      <c r="E257">
        <v>71458</v>
      </c>
      <c r="F257" t="s">
        <v>391</v>
      </c>
      <c r="G257">
        <v>35</v>
      </c>
      <c r="H257" t="s">
        <v>231</v>
      </c>
      <c r="I257">
        <v>30</v>
      </c>
      <c r="J257" t="s">
        <v>262</v>
      </c>
      <c r="K257" t="s">
        <v>231</v>
      </c>
      <c r="L257" t="s">
        <v>231</v>
      </c>
      <c r="M257" t="s">
        <v>231</v>
      </c>
      <c r="N257">
        <v>17047002740000</v>
      </c>
      <c r="O257" s="23">
        <v>33970</v>
      </c>
      <c r="P257" s="23">
        <v>21397</v>
      </c>
      <c r="Q257" s="23">
        <v>21404</v>
      </c>
      <c r="R257" s="23">
        <v>33988</v>
      </c>
      <c r="S257">
        <v>52</v>
      </c>
      <c r="T257" t="s">
        <v>33</v>
      </c>
      <c r="U257" t="s">
        <v>34</v>
      </c>
      <c r="V257" t="s">
        <v>231</v>
      </c>
      <c r="W257">
        <v>24</v>
      </c>
      <c r="X257" t="s">
        <v>232</v>
      </c>
      <c r="Y257">
        <v>2</v>
      </c>
      <c r="Z257" t="s">
        <v>233</v>
      </c>
      <c r="AA257">
        <v>0</v>
      </c>
      <c r="AB257">
        <v>30.313397445403901</v>
      </c>
      <c r="AC257">
        <v>-91.302416142339595</v>
      </c>
      <c r="AD257">
        <v>10</v>
      </c>
      <c r="AE257" t="s">
        <v>263</v>
      </c>
      <c r="AF257">
        <v>0</v>
      </c>
      <c r="AG257" t="s">
        <v>231</v>
      </c>
      <c r="AH257" t="s">
        <v>231</v>
      </c>
    </row>
    <row r="258" spans="1:34" x14ac:dyDescent="0.3">
      <c r="A258" t="s">
        <v>436</v>
      </c>
      <c r="B258" t="s">
        <v>437</v>
      </c>
      <c r="C258">
        <v>576</v>
      </c>
      <c r="D258" t="s">
        <v>35</v>
      </c>
      <c r="E258">
        <v>71828</v>
      </c>
      <c r="F258" t="s">
        <v>393</v>
      </c>
      <c r="G258">
        <v>39</v>
      </c>
      <c r="H258" t="s">
        <v>231</v>
      </c>
      <c r="I258">
        <v>30</v>
      </c>
      <c r="J258" t="s">
        <v>262</v>
      </c>
      <c r="K258" t="s">
        <v>231</v>
      </c>
      <c r="L258" t="s">
        <v>231</v>
      </c>
      <c r="M258" t="s">
        <v>231</v>
      </c>
      <c r="N258">
        <v>17047002840000</v>
      </c>
      <c r="O258" s="23">
        <v>36411</v>
      </c>
      <c r="P258" s="23">
        <v>21425</v>
      </c>
      <c r="Q258" s="23">
        <v>21432</v>
      </c>
      <c r="R258" s="23">
        <v>36411</v>
      </c>
      <c r="S258">
        <v>52</v>
      </c>
      <c r="T258" t="s">
        <v>33</v>
      </c>
      <c r="U258" t="s">
        <v>34</v>
      </c>
      <c r="V258" t="s">
        <v>231</v>
      </c>
      <c r="W258">
        <v>24</v>
      </c>
      <c r="X258" t="s">
        <v>232</v>
      </c>
      <c r="Y258">
        <v>2</v>
      </c>
      <c r="Z258" t="s">
        <v>233</v>
      </c>
      <c r="AA258">
        <v>0</v>
      </c>
      <c r="AB258">
        <v>30.310997384696599</v>
      </c>
      <c r="AC258">
        <v>-91.304115522520306</v>
      </c>
      <c r="AD258">
        <v>0</v>
      </c>
      <c r="AE258" t="s">
        <v>234</v>
      </c>
      <c r="AF258">
        <v>0</v>
      </c>
      <c r="AG258" t="s">
        <v>231</v>
      </c>
      <c r="AH258" t="s">
        <v>455</v>
      </c>
    </row>
    <row r="259" spans="1:34" x14ac:dyDescent="0.3">
      <c r="A259" t="s">
        <v>436</v>
      </c>
      <c r="B259" t="s">
        <v>437</v>
      </c>
      <c r="C259">
        <v>576</v>
      </c>
      <c r="D259" t="s">
        <v>35</v>
      </c>
      <c r="E259">
        <v>72341</v>
      </c>
      <c r="F259" t="s">
        <v>456</v>
      </c>
      <c r="G259">
        <v>38</v>
      </c>
      <c r="H259" t="s">
        <v>231</v>
      </c>
      <c r="I259">
        <v>30</v>
      </c>
      <c r="J259" t="s">
        <v>262</v>
      </c>
      <c r="K259" t="s">
        <v>231</v>
      </c>
      <c r="L259" t="s">
        <v>231</v>
      </c>
      <c r="M259" t="s">
        <v>231</v>
      </c>
      <c r="N259">
        <v>17047002830000</v>
      </c>
      <c r="O259" s="23">
        <v>33878</v>
      </c>
      <c r="P259" s="23">
        <v>21471</v>
      </c>
      <c r="Q259" s="23">
        <v>21471</v>
      </c>
      <c r="R259" s="23">
        <v>33879</v>
      </c>
      <c r="S259">
        <v>52</v>
      </c>
      <c r="T259" t="s">
        <v>33</v>
      </c>
      <c r="U259" t="s">
        <v>34</v>
      </c>
      <c r="V259" t="s">
        <v>231</v>
      </c>
      <c r="W259">
        <v>24</v>
      </c>
      <c r="X259" t="s">
        <v>232</v>
      </c>
      <c r="Y259">
        <v>2</v>
      </c>
      <c r="Z259" t="s">
        <v>233</v>
      </c>
      <c r="AA259">
        <v>0</v>
      </c>
      <c r="AB259">
        <v>30.312798162207201</v>
      </c>
      <c r="AC259">
        <v>-91.303015298205196</v>
      </c>
      <c r="AD259">
        <v>10</v>
      </c>
      <c r="AE259" t="s">
        <v>263</v>
      </c>
      <c r="AF259">
        <v>0</v>
      </c>
      <c r="AG259" t="s">
        <v>231</v>
      </c>
      <c r="AH259" t="s">
        <v>457</v>
      </c>
    </row>
    <row r="260" spans="1:34" x14ac:dyDescent="0.3">
      <c r="A260" t="s">
        <v>436</v>
      </c>
      <c r="B260" t="s">
        <v>437</v>
      </c>
      <c r="C260">
        <v>576</v>
      </c>
      <c r="D260" t="s">
        <v>35</v>
      </c>
      <c r="E260">
        <v>72811</v>
      </c>
      <c r="F260" t="s">
        <v>391</v>
      </c>
      <c r="G260">
        <v>36</v>
      </c>
      <c r="H260" t="s">
        <v>231</v>
      </c>
      <c r="I260">
        <v>30</v>
      </c>
      <c r="J260" t="s">
        <v>262</v>
      </c>
      <c r="K260" t="s">
        <v>231</v>
      </c>
      <c r="L260" t="s">
        <v>231</v>
      </c>
      <c r="M260" t="s">
        <v>231</v>
      </c>
      <c r="N260">
        <v>17047002750000</v>
      </c>
      <c r="O260" s="23">
        <v>33970</v>
      </c>
      <c r="P260" s="23">
        <v>21503</v>
      </c>
      <c r="Q260" s="23">
        <v>21865</v>
      </c>
      <c r="R260" s="23">
        <v>33984</v>
      </c>
      <c r="S260">
        <v>52</v>
      </c>
      <c r="T260" t="s">
        <v>33</v>
      </c>
      <c r="U260" t="s">
        <v>34</v>
      </c>
      <c r="V260" t="s">
        <v>231</v>
      </c>
      <c r="W260">
        <v>24</v>
      </c>
      <c r="X260" t="s">
        <v>232</v>
      </c>
      <c r="Y260">
        <v>2</v>
      </c>
      <c r="Z260" t="s">
        <v>233</v>
      </c>
      <c r="AA260">
        <v>0</v>
      </c>
      <c r="AB260">
        <v>30.314299265595899</v>
      </c>
      <c r="AC260">
        <v>-91.302117957661494</v>
      </c>
      <c r="AD260">
        <v>10</v>
      </c>
      <c r="AE260" t="s">
        <v>263</v>
      </c>
      <c r="AF260" t="s">
        <v>231</v>
      </c>
      <c r="AG260" t="s">
        <v>231</v>
      </c>
      <c r="AH260" t="s">
        <v>458</v>
      </c>
    </row>
    <row r="261" spans="1:34" x14ac:dyDescent="0.3">
      <c r="A261" t="s">
        <v>436</v>
      </c>
      <c r="B261" t="s">
        <v>437</v>
      </c>
      <c r="C261">
        <v>576</v>
      </c>
      <c r="D261" t="s">
        <v>35</v>
      </c>
      <c r="E261">
        <v>76818</v>
      </c>
      <c r="F261" t="s">
        <v>393</v>
      </c>
      <c r="G261">
        <v>41</v>
      </c>
      <c r="H261" t="s">
        <v>231</v>
      </c>
      <c r="I261">
        <v>30</v>
      </c>
      <c r="J261" t="s">
        <v>262</v>
      </c>
      <c r="K261" t="s">
        <v>231</v>
      </c>
      <c r="L261" t="s">
        <v>231</v>
      </c>
      <c r="M261" t="s">
        <v>231</v>
      </c>
      <c r="N261">
        <v>17047003130000</v>
      </c>
      <c r="O261" s="23">
        <v>33848</v>
      </c>
      <c r="P261" s="23">
        <v>21822</v>
      </c>
      <c r="Q261" s="23">
        <v>21830</v>
      </c>
      <c r="R261" s="23">
        <v>33871</v>
      </c>
      <c r="S261">
        <v>52</v>
      </c>
      <c r="T261" t="s">
        <v>33</v>
      </c>
      <c r="U261" t="s">
        <v>34</v>
      </c>
      <c r="V261" t="s">
        <v>231</v>
      </c>
      <c r="W261">
        <v>24</v>
      </c>
      <c r="X261" t="s">
        <v>232</v>
      </c>
      <c r="Y261">
        <v>2</v>
      </c>
      <c r="Z261" t="s">
        <v>233</v>
      </c>
      <c r="AA261">
        <v>0</v>
      </c>
      <c r="AB261">
        <v>30.310197768171498</v>
      </c>
      <c r="AC261">
        <v>-91.306517912669193</v>
      </c>
      <c r="AD261">
        <v>10</v>
      </c>
      <c r="AE261" t="s">
        <v>263</v>
      </c>
      <c r="AF261">
        <v>0</v>
      </c>
      <c r="AG261" t="s">
        <v>231</v>
      </c>
      <c r="AH261" t="s">
        <v>459</v>
      </c>
    </row>
    <row r="262" spans="1:34" x14ac:dyDescent="0.3">
      <c r="A262" t="s">
        <v>436</v>
      </c>
      <c r="B262" t="s">
        <v>437</v>
      </c>
      <c r="C262">
        <v>576</v>
      </c>
      <c r="D262" t="s">
        <v>35</v>
      </c>
      <c r="E262">
        <v>78174</v>
      </c>
      <c r="F262" t="s">
        <v>393</v>
      </c>
      <c r="G262" t="s">
        <v>460</v>
      </c>
      <c r="H262" t="s">
        <v>231</v>
      </c>
      <c r="I262">
        <v>30</v>
      </c>
      <c r="J262" t="s">
        <v>262</v>
      </c>
      <c r="K262" t="s">
        <v>231</v>
      </c>
      <c r="L262" t="s">
        <v>231</v>
      </c>
      <c r="M262" t="s">
        <v>231</v>
      </c>
      <c r="N262">
        <v>17047003130000</v>
      </c>
      <c r="O262" s="23">
        <v>33848</v>
      </c>
      <c r="P262" s="23">
        <v>21929</v>
      </c>
      <c r="Q262" s="23">
        <v>21830</v>
      </c>
      <c r="R262" s="23">
        <v>33871</v>
      </c>
      <c r="S262">
        <v>52</v>
      </c>
      <c r="T262" t="s">
        <v>33</v>
      </c>
      <c r="U262" t="s">
        <v>34</v>
      </c>
      <c r="V262" t="s">
        <v>231</v>
      </c>
      <c r="W262">
        <v>24</v>
      </c>
      <c r="X262" t="s">
        <v>232</v>
      </c>
      <c r="Y262">
        <v>2</v>
      </c>
      <c r="Z262" t="s">
        <v>233</v>
      </c>
      <c r="AA262">
        <v>0</v>
      </c>
      <c r="AB262">
        <v>30.310197768171498</v>
      </c>
      <c r="AC262">
        <v>-91.306517912669193</v>
      </c>
      <c r="AD262">
        <v>10</v>
      </c>
      <c r="AE262" t="s">
        <v>263</v>
      </c>
      <c r="AF262">
        <v>0</v>
      </c>
      <c r="AG262" t="s">
        <v>231</v>
      </c>
      <c r="AH262" t="s">
        <v>231</v>
      </c>
    </row>
    <row r="263" spans="1:34" x14ac:dyDescent="0.3">
      <c r="A263" t="s">
        <v>436</v>
      </c>
      <c r="B263" t="s">
        <v>437</v>
      </c>
      <c r="C263">
        <v>576</v>
      </c>
      <c r="D263" t="s">
        <v>35</v>
      </c>
      <c r="E263">
        <v>78494</v>
      </c>
      <c r="F263" t="s">
        <v>461</v>
      </c>
      <c r="G263" t="s">
        <v>462</v>
      </c>
      <c r="H263" t="s">
        <v>231</v>
      </c>
      <c r="I263">
        <v>30</v>
      </c>
      <c r="J263" t="s">
        <v>262</v>
      </c>
      <c r="K263" t="s">
        <v>231</v>
      </c>
      <c r="L263" t="s">
        <v>231</v>
      </c>
      <c r="M263" t="s">
        <v>231</v>
      </c>
      <c r="N263">
        <v>17047001920000</v>
      </c>
      <c r="O263" s="23">
        <v>34029</v>
      </c>
      <c r="P263" s="23">
        <v>21956</v>
      </c>
      <c r="Q263" s="23">
        <v>19022</v>
      </c>
      <c r="R263" s="23">
        <v>34058</v>
      </c>
      <c r="S263">
        <v>52</v>
      </c>
      <c r="T263" t="s">
        <v>33</v>
      </c>
      <c r="U263" t="s">
        <v>34</v>
      </c>
      <c r="V263" t="s">
        <v>231</v>
      </c>
      <c r="W263">
        <v>24</v>
      </c>
      <c r="X263" t="s">
        <v>232</v>
      </c>
      <c r="Y263">
        <v>2</v>
      </c>
      <c r="Z263" t="s">
        <v>233</v>
      </c>
      <c r="AA263">
        <v>0</v>
      </c>
      <c r="AB263">
        <v>30.321797399588402</v>
      </c>
      <c r="AC263">
        <v>-91.301215488205401</v>
      </c>
      <c r="AD263">
        <v>10</v>
      </c>
      <c r="AE263" t="s">
        <v>263</v>
      </c>
      <c r="AF263">
        <v>0</v>
      </c>
      <c r="AG263" t="s">
        <v>231</v>
      </c>
      <c r="AH263" t="s">
        <v>231</v>
      </c>
    </row>
    <row r="264" spans="1:34" x14ac:dyDescent="0.3">
      <c r="A264" t="s">
        <v>436</v>
      </c>
      <c r="B264" t="s">
        <v>437</v>
      </c>
      <c r="C264">
        <v>576</v>
      </c>
      <c r="D264" t="s">
        <v>35</v>
      </c>
      <c r="E264">
        <v>79074</v>
      </c>
      <c r="F264" t="s">
        <v>391</v>
      </c>
      <c r="G264" t="s">
        <v>463</v>
      </c>
      <c r="H264" t="s">
        <v>231</v>
      </c>
      <c r="I264">
        <v>30</v>
      </c>
      <c r="J264" t="s">
        <v>262</v>
      </c>
      <c r="K264" t="s">
        <v>231</v>
      </c>
      <c r="L264" t="s">
        <v>231</v>
      </c>
      <c r="M264" t="s">
        <v>231</v>
      </c>
      <c r="N264">
        <v>17047002750000</v>
      </c>
      <c r="O264" s="23">
        <v>33970</v>
      </c>
      <c r="P264" s="23">
        <v>22011</v>
      </c>
      <c r="Q264" s="23">
        <v>21500</v>
      </c>
      <c r="R264" s="23">
        <v>33984</v>
      </c>
      <c r="S264">
        <v>52</v>
      </c>
      <c r="T264" t="s">
        <v>33</v>
      </c>
      <c r="U264" t="s">
        <v>34</v>
      </c>
      <c r="V264" t="s">
        <v>231</v>
      </c>
      <c r="W264">
        <v>24</v>
      </c>
      <c r="X264" t="s">
        <v>232</v>
      </c>
      <c r="Y264">
        <v>2</v>
      </c>
      <c r="Z264" t="s">
        <v>233</v>
      </c>
      <c r="AA264">
        <v>0</v>
      </c>
      <c r="AB264">
        <v>30.314299265595899</v>
      </c>
      <c r="AC264">
        <v>-91.302117957661494</v>
      </c>
      <c r="AD264">
        <v>0</v>
      </c>
      <c r="AE264" t="s">
        <v>234</v>
      </c>
      <c r="AF264">
        <v>0</v>
      </c>
      <c r="AG264" t="s">
        <v>231</v>
      </c>
      <c r="AH264" t="s">
        <v>231</v>
      </c>
    </row>
    <row r="265" spans="1:34" x14ac:dyDescent="0.3">
      <c r="A265" t="s">
        <v>436</v>
      </c>
      <c r="B265" t="s">
        <v>437</v>
      </c>
      <c r="C265">
        <v>576</v>
      </c>
      <c r="D265" t="s">
        <v>35</v>
      </c>
      <c r="E265">
        <v>79977</v>
      </c>
      <c r="F265" t="s">
        <v>391</v>
      </c>
      <c r="G265">
        <v>40</v>
      </c>
      <c r="H265" t="s">
        <v>231</v>
      </c>
      <c r="I265">
        <v>30</v>
      </c>
      <c r="J265" t="s">
        <v>262</v>
      </c>
      <c r="K265" t="s">
        <v>231</v>
      </c>
      <c r="L265" t="s">
        <v>231</v>
      </c>
      <c r="M265" t="s">
        <v>231</v>
      </c>
      <c r="N265">
        <v>17047003060000</v>
      </c>
      <c r="O265" s="23">
        <v>33909</v>
      </c>
      <c r="P265" s="23">
        <v>22075</v>
      </c>
      <c r="Q265" s="23">
        <v>22079</v>
      </c>
      <c r="R265" s="23">
        <v>33935</v>
      </c>
      <c r="S265">
        <v>52</v>
      </c>
      <c r="T265" t="s">
        <v>33</v>
      </c>
      <c r="U265" t="s">
        <v>34</v>
      </c>
      <c r="V265" t="s">
        <v>231</v>
      </c>
      <c r="W265">
        <v>24</v>
      </c>
      <c r="X265" t="s">
        <v>232</v>
      </c>
      <c r="Y265">
        <v>2</v>
      </c>
      <c r="Z265" t="s">
        <v>233</v>
      </c>
      <c r="AA265">
        <v>0</v>
      </c>
      <c r="AB265">
        <v>30.310897813117499</v>
      </c>
      <c r="AC265">
        <v>-91.3017165484315</v>
      </c>
      <c r="AD265">
        <v>10</v>
      </c>
      <c r="AE265" t="s">
        <v>263</v>
      </c>
      <c r="AF265">
        <v>0</v>
      </c>
      <c r="AG265" t="s">
        <v>231</v>
      </c>
      <c r="AH265" t="s">
        <v>464</v>
      </c>
    </row>
    <row r="266" spans="1:34" x14ac:dyDescent="0.3">
      <c r="A266" t="s">
        <v>436</v>
      </c>
      <c r="B266" t="s">
        <v>437</v>
      </c>
      <c r="C266">
        <v>576</v>
      </c>
      <c r="D266" t="s">
        <v>35</v>
      </c>
      <c r="E266">
        <v>80607</v>
      </c>
      <c r="F266" t="s">
        <v>393</v>
      </c>
      <c r="G266">
        <v>42</v>
      </c>
      <c r="H266" t="s">
        <v>231</v>
      </c>
      <c r="I266">
        <v>30</v>
      </c>
      <c r="J266" t="s">
        <v>262</v>
      </c>
      <c r="K266" t="s">
        <v>231</v>
      </c>
      <c r="L266" t="s">
        <v>231</v>
      </c>
      <c r="M266" t="s">
        <v>231</v>
      </c>
      <c r="N266">
        <v>17047003180000</v>
      </c>
      <c r="O266" s="23">
        <v>33848</v>
      </c>
      <c r="P266" s="23">
        <v>22123</v>
      </c>
      <c r="Q266" s="23">
        <v>22136</v>
      </c>
      <c r="R266" s="23">
        <v>33871</v>
      </c>
      <c r="S266">
        <v>52</v>
      </c>
      <c r="T266" t="s">
        <v>33</v>
      </c>
      <c r="U266" t="s">
        <v>34</v>
      </c>
      <c r="V266" t="s">
        <v>231</v>
      </c>
      <c r="W266">
        <v>24</v>
      </c>
      <c r="X266" t="s">
        <v>232</v>
      </c>
      <c r="Y266">
        <v>2</v>
      </c>
      <c r="Z266" t="s">
        <v>233</v>
      </c>
      <c r="AA266">
        <v>0</v>
      </c>
      <c r="AB266">
        <v>30.311398672091102</v>
      </c>
      <c r="AC266">
        <v>-91.303415031786898</v>
      </c>
      <c r="AD266">
        <v>10</v>
      </c>
      <c r="AE266" t="s">
        <v>263</v>
      </c>
      <c r="AF266">
        <v>0</v>
      </c>
      <c r="AG266" t="s">
        <v>231</v>
      </c>
      <c r="AH266" t="s">
        <v>465</v>
      </c>
    </row>
    <row r="267" spans="1:34" x14ac:dyDescent="0.3">
      <c r="A267" t="s">
        <v>436</v>
      </c>
      <c r="B267" t="s">
        <v>437</v>
      </c>
      <c r="C267">
        <v>576</v>
      </c>
      <c r="D267" t="s">
        <v>35</v>
      </c>
      <c r="E267">
        <v>91892</v>
      </c>
      <c r="F267" t="s">
        <v>393</v>
      </c>
      <c r="G267" t="s">
        <v>466</v>
      </c>
      <c r="H267" t="s">
        <v>231</v>
      </c>
      <c r="I267">
        <v>30</v>
      </c>
      <c r="J267" t="s">
        <v>262</v>
      </c>
      <c r="K267" t="s">
        <v>231</v>
      </c>
      <c r="L267" t="s">
        <v>231</v>
      </c>
      <c r="M267" t="s">
        <v>231</v>
      </c>
      <c r="N267">
        <v>17047003180000</v>
      </c>
      <c r="O267" s="23">
        <v>33848</v>
      </c>
      <c r="P267" s="23">
        <v>22881</v>
      </c>
      <c r="Q267" s="23">
        <v>22862</v>
      </c>
      <c r="R267" s="23">
        <v>33865</v>
      </c>
      <c r="S267">
        <v>52</v>
      </c>
      <c r="T267" t="s">
        <v>33</v>
      </c>
      <c r="U267" t="s">
        <v>34</v>
      </c>
      <c r="V267" t="s">
        <v>231</v>
      </c>
      <c r="W267">
        <v>24</v>
      </c>
      <c r="X267" t="s">
        <v>232</v>
      </c>
      <c r="Y267">
        <v>2</v>
      </c>
      <c r="Z267" t="s">
        <v>233</v>
      </c>
      <c r="AA267">
        <v>0</v>
      </c>
      <c r="AB267">
        <v>30.311398672091102</v>
      </c>
      <c r="AC267">
        <v>-91.303415031786898</v>
      </c>
      <c r="AD267">
        <v>10</v>
      </c>
      <c r="AE267" t="s">
        <v>263</v>
      </c>
      <c r="AF267">
        <v>0</v>
      </c>
      <c r="AG267" t="s">
        <v>231</v>
      </c>
      <c r="AH267" t="s">
        <v>465</v>
      </c>
    </row>
    <row r="268" spans="1:34" x14ac:dyDescent="0.3">
      <c r="A268" t="s">
        <v>436</v>
      </c>
      <c r="B268" t="s">
        <v>437</v>
      </c>
      <c r="C268">
        <v>576</v>
      </c>
      <c r="D268" t="s">
        <v>35</v>
      </c>
      <c r="E268">
        <v>162909</v>
      </c>
      <c r="F268" t="s">
        <v>393</v>
      </c>
      <c r="G268">
        <v>44</v>
      </c>
      <c r="H268" t="s">
        <v>231</v>
      </c>
      <c r="I268">
        <v>30</v>
      </c>
      <c r="J268" t="s">
        <v>262</v>
      </c>
      <c r="K268" t="s">
        <v>231</v>
      </c>
      <c r="L268" t="s">
        <v>231</v>
      </c>
      <c r="M268" t="s">
        <v>231</v>
      </c>
      <c r="N268">
        <v>17047205530000</v>
      </c>
      <c r="O268" s="23">
        <v>36278</v>
      </c>
      <c r="P268" s="23">
        <v>28916</v>
      </c>
      <c r="Q268" s="23">
        <v>28957</v>
      </c>
      <c r="R268" s="23">
        <v>36278</v>
      </c>
      <c r="S268">
        <v>52</v>
      </c>
      <c r="T268" t="s">
        <v>33</v>
      </c>
      <c r="U268" t="s">
        <v>34</v>
      </c>
      <c r="V268" t="s">
        <v>231</v>
      </c>
      <c r="W268">
        <v>24</v>
      </c>
      <c r="X268" t="s">
        <v>232</v>
      </c>
      <c r="Y268">
        <v>2</v>
      </c>
      <c r="Z268" t="s">
        <v>233</v>
      </c>
      <c r="AA268">
        <v>0</v>
      </c>
      <c r="AB268">
        <v>30.3117287970639</v>
      </c>
      <c r="AC268">
        <v>-91.304105800612504</v>
      </c>
      <c r="AD268">
        <v>0</v>
      </c>
      <c r="AE268" t="s">
        <v>234</v>
      </c>
      <c r="AF268">
        <v>0</v>
      </c>
      <c r="AG268" t="s">
        <v>231</v>
      </c>
      <c r="AH268" t="s">
        <v>467</v>
      </c>
    </row>
    <row r="269" spans="1:34" x14ac:dyDescent="0.3">
      <c r="A269" t="s">
        <v>436</v>
      </c>
      <c r="B269" t="s">
        <v>437</v>
      </c>
      <c r="C269">
        <v>576</v>
      </c>
      <c r="D269" t="s">
        <v>35</v>
      </c>
      <c r="E269">
        <v>174089</v>
      </c>
      <c r="F269" t="s">
        <v>393</v>
      </c>
      <c r="G269">
        <v>45</v>
      </c>
      <c r="H269" t="s">
        <v>231</v>
      </c>
      <c r="I269">
        <v>30</v>
      </c>
      <c r="J269" t="s">
        <v>262</v>
      </c>
      <c r="K269" t="s">
        <v>231</v>
      </c>
      <c r="L269" t="s">
        <v>231</v>
      </c>
      <c r="M269" t="s">
        <v>231</v>
      </c>
      <c r="N269">
        <v>17047206530000</v>
      </c>
      <c r="O269" s="23">
        <v>36287</v>
      </c>
      <c r="P269" s="23">
        <v>29655</v>
      </c>
      <c r="Q269" s="23">
        <v>29674</v>
      </c>
      <c r="R269" s="23">
        <v>36287</v>
      </c>
      <c r="S269">
        <v>52</v>
      </c>
      <c r="T269" t="s">
        <v>33</v>
      </c>
      <c r="U269" t="s">
        <v>34</v>
      </c>
      <c r="V269" t="s">
        <v>231</v>
      </c>
      <c r="W269">
        <v>24</v>
      </c>
      <c r="X269" t="s">
        <v>232</v>
      </c>
      <c r="Y269">
        <v>2</v>
      </c>
      <c r="Z269" t="s">
        <v>233</v>
      </c>
      <c r="AA269">
        <v>0</v>
      </c>
      <c r="AB269">
        <v>30.311811422632701</v>
      </c>
      <c r="AC269">
        <v>-91.304688894767693</v>
      </c>
      <c r="AD269">
        <v>0</v>
      </c>
      <c r="AE269" t="s">
        <v>234</v>
      </c>
      <c r="AF269">
        <v>0</v>
      </c>
      <c r="AG269" t="s">
        <v>231</v>
      </c>
      <c r="AH269" t="s">
        <v>468</v>
      </c>
    </row>
    <row r="270" spans="1:34" x14ac:dyDescent="0.3">
      <c r="A270" t="s">
        <v>436</v>
      </c>
      <c r="B270" t="s">
        <v>437</v>
      </c>
      <c r="C270">
        <v>576</v>
      </c>
      <c r="D270" t="s">
        <v>35</v>
      </c>
      <c r="E270">
        <v>178291</v>
      </c>
      <c r="F270" t="s">
        <v>393</v>
      </c>
      <c r="G270">
        <v>46</v>
      </c>
      <c r="H270" t="s">
        <v>231</v>
      </c>
      <c r="I270">
        <v>30</v>
      </c>
      <c r="J270" t="s">
        <v>262</v>
      </c>
      <c r="K270" t="s">
        <v>231</v>
      </c>
      <c r="L270" t="s">
        <v>231</v>
      </c>
      <c r="M270" t="s">
        <v>231</v>
      </c>
      <c r="N270">
        <v>17047207050000</v>
      </c>
      <c r="O270" s="23">
        <v>36297</v>
      </c>
      <c r="P270" s="23">
        <v>29892</v>
      </c>
      <c r="Q270" s="23">
        <v>29902</v>
      </c>
      <c r="R270" s="23">
        <v>36297</v>
      </c>
      <c r="S270">
        <v>52</v>
      </c>
      <c r="T270" t="s">
        <v>33</v>
      </c>
      <c r="U270" t="s">
        <v>34</v>
      </c>
      <c r="V270" t="s">
        <v>231</v>
      </c>
      <c r="W270">
        <v>24</v>
      </c>
      <c r="X270" t="s">
        <v>232</v>
      </c>
      <c r="Y270">
        <v>2</v>
      </c>
      <c r="Z270" t="s">
        <v>233</v>
      </c>
      <c r="AA270">
        <v>0</v>
      </c>
      <c r="AB270">
        <v>30.313351166262901</v>
      </c>
      <c r="AC270">
        <v>-91.304358858180805</v>
      </c>
      <c r="AD270">
        <v>0</v>
      </c>
      <c r="AE270" t="s">
        <v>234</v>
      </c>
      <c r="AF270">
        <v>0</v>
      </c>
      <c r="AG270" t="s">
        <v>231</v>
      </c>
      <c r="AH270" t="s">
        <v>469</v>
      </c>
    </row>
    <row r="271" spans="1:34" x14ac:dyDescent="0.3">
      <c r="A271" t="s">
        <v>470</v>
      </c>
      <c r="B271">
        <v>3395</v>
      </c>
      <c r="C271">
        <v>576</v>
      </c>
      <c r="D271" t="s">
        <v>35</v>
      </c>
      <c r="E271">
        <v>192472</v>
      </c>
      <c r="F271" t="s">
        <v>471</v>
      </c>
      <c r="G271">
        <v>1</v>
      </c>
      <c r="H271" t="s">
        <v>231</v>
      </c>
      <c r="I271">
        <v>29</v>
      </c>
      <c r="J271" t="s">
        <v>271</v>
      </c>
      <c r="K271" t="s">
        <v>231</v>
      </c>
      <c r="L271" t="s">
        <v>231</v>
      </c>
      <c r="M271" t="s">
        <v>231</v>
      </c>
      <c r="N271">
        <v>17121201570000</v>
      </c>
      <c r="O271" s="23">
        <v>30895</v>
      </c>
      <c r="P271" s="23">
        <v>30841</v>
      </c>
      <c r="Q271" s="23">
        <v>30874</v>
      </c>
      <c r="R271" s="23">
        <v>30902</v>
      </c>
      <c r="S271">
        <v>28</v>
      </c>
      <c r="T271" t="s">
        <v>266</v>
      </c>
      <c r="U271" t="s">
        <v>34</v>
      </c>
      <c r="V271" t="s">
        <v>241</v>
      </c>
      <c r="W271">
        <v>61</v>
      </c>
      <c r="X271" t="s">
        <v>267</v>
      </c>
      <c r="Y271">
        <v>2</v>
      </c>
      <c r="Z271" t="s">
        <v>233</v>
      </c>
      <c r="AA271">
        <v>0</v>
      </c>
      <c r="AB271">
        <v>30.335761976758199</v>
      </c>
      <c r="AC271">
        <v>-91.309008889776095</v>
      </c>
      <c r="AD271">
        <v>0</v>
      </c>
      <c r="AE271" t="s">
        <v>234</v>
      </c>
      <c r="AF271">
        <v>0</v>
      </c>
      <c r="AG271" t="s">
        <v>231</v>
      </c>
      <c r="AH271" t="s">
        <v>231</v>
      </c>
    </row>
    <row r="272" spans="1:34" x14ac:dyDescent="0.3">
      <c r="A272" t="s">
        <v>472</v>
      </c>
      <c r="B272">
        <v>3369</v>
      </c>
      <c r="C272">
        <v>577</v>
      </c>
      <c r="D272" t="s">
        <v>274</v>
      </c>
      <c r="E272">
        <v>147471</v>
      </c>
      <c r="F272" t="s">
        <v>473</v>
      </c>
      <c r="G272">
        <v>1</v>
      </c>
      <c r="H272" t="s">
        <v>231</v>
      </c>
      <c r="I272">
        <v>30</v>
      </c>
      <c r="J272" t="s">
        <v>262</v>
      </c>
      <c r="K272" t="s">
        <v>228</v>
      </c>
      <c r="L272">
        <v>6</v>
      </c>
      <c r="M272" t="s">
        <v>474</v>
      </c>
      <c r="N272">
        <v>17047201140000</v>
      </c>
      <c r="O272" s="23">
        <v>29952</v>
      </c>
      <c r="P272" s="23">
        <v>27372</v>
      </c>
      <c r="Q272" s="23">
        <v>27450</v>
      </c>
      <c r="R272" s="23">
        <v>29959</v>
      </c>
      <c r="S272">
        <v>41</v>
      </c>
      <c r="T272" t="s">
        <v>266</v>
      </c>
      <c r="U272" t="s">
        <v>34</v>
      </c>
      <c r="V272" t="s">
        <v>231</v>
      </c>
      <c r="W272">
        <v>24</v>
      </c>
      <c r="X272" t="s">
        <v>232</v>
      </c>
      <c r="Y272">
        <v>2</v>
      </c>
      <c r="Z272" t="s">
        <v>233</v>
      </c>
      <c r="AA272">
        <v>0</v>
      </c>
      <c r="AB272">
        <v>30.3306985161786</v>
      </c>
      <c r="AC272">
        <v>-91.352517691416097</v>
      </c>
      <c r="AD272">
        <v>0</v>
      </c>
      <c r="AE272" t="s">
        <v>234</v>
      </c>
      <c r="AF272">
        <v>0</v>
      </c>
      <c r="AG272" t="s">
        <v>231</v>
      </c>
      <c r="AH272" t="s">
        <v>475</v>
      </c>
    </row>
    <row r="273" spans="1:34" x14ac:dyDescent="0.3">
      <c r="A273" t="s">
        <v>472</v>
      </c>
      <c r="B273">
        <v>3369</v>
      </c>
      <c r="C273">
        <v>577</v>
      </c>
      <c r="D273" t="s">
        <v>274</v>
      </c>
      <c r="E273">
        <v>159995</v>
      </c>
      <c r="F273" t="s">
        <v>476</v>
      </c>
      <c r="G273">
        <v>1</v>
      </c>
      <c r="H273" t="s">
        <v>231</v>
      </c>
      <c r="I273">
        <v>29</v>
      </c>
      <c r="J273" t="s">
        <v>271</v>
      </c>
      <c r="K273" t="s">
        <v>231</v>
      </c>
      <c r="L273" t="s">
        <v>231</v>
      </c>
      <c r="M273" t="s">
        <v>231</v>
      </c>
      <c r="N273">
        <v>17047205220000</v>
      </c>
      <c r="O273" s="23">
        <v>29952</v>
      </c>
      <c r="P273" s="23">
        <v>28677</v>
      </c>
      <c r="Q273" s="23">
        <v>28722</v>
      </c>
      <c r="R273" s="23">
        <v>29958</v>
      </c>
      <c r="S273">
        <v>41</v>
      </c>
      <c r="T273" t="s">
        <v>266</v>
      </c>
      <c r="U273" t="s">
        <v>34</v>
      </c>
      <c r="V273" t="s">
        <v>231</v>
      </c>
      <c r="W273">
        <v>24</v>
      </c>
      <c r="X273" t="s">
        <v>232</v>
      </c>
      <c r="Y273">
        <v>2</v>
      </c>
      <c r="Z273" t="s">
        <v>233</v>
      </c>
      <c r="AA273">
        <v>0</v>
      </c>
      <c r="AB273">
        <v>30.328640867291199</v>
      </c>
      <c r="AC273">
        <v>-91.358333616122906</v>
      </c>
      <c r="AD273">
        <v>10</v>
      </c>
      <c r="AE273" t="s">
        <v>263</v>
      </c>
      <c r="AF273">
        <v>0</v>
      </c>
      <c r="AG273" t="s">
        <v>231</v>
      </c>
      <c r="AH273" t="s">
        <v>477</v>
      </c>
    </row>
    <row r="274" spans="1:34" x14ac:dyDescent="0.3">
      <c r="A274" t="s">
        <v>478</v>
      </c>
      <c r="B274">
        <v>3367</v>
      </c>
      <c r="C274">
        <v>577</v>
      </c>
      <c r="D274" t="s">
        <v>274</v>
      </c>
      <c r="E274">
        <v>191325</v>
      </c>
      <c r="F274" t="s">
        <v>479</v>
      </c>
      <c r="G274">
        <v>1</v>
      </c>
      <c r="H274" t="s">
        <v>231</v>
      </c>
      <c r="I274">
        <v>30</v>
      </c>
      <c r="J274" t="s">
        <v>262</v>
      </c>
      <c r="K274" t="s">
        <v>231</v>
      </c>
      <c r="L274" t="s">
        <v>231</v>
      </c>
      <c r="M274" t="s">
        <v>231</v>
      </c>
      <c r="N274">
        <v>17047208190000</v>
      </c>
      <c r="O274" s="23">
        <v>31472</v>
      </c>
      <c r="P274" s="23">
        <v>30775</v>
      </c>
      <c r="Q274" s="23">
        <v>30856</v>
      </c>
      <c r="R274" s="23">
        <v>31481</v>
      </c>
      <c r="S274">
        <v>41</v>
      </c>
      <c r="T274" t="s">
        <v>266</v>
      </c>
      <c r="U274" t="s">
        <v>34</v>
      </c>
      <c r="V274" t="s">
        <v>231</v>
      </c>
      <c r="W274">
        <v>24</v>
      </c>
      <c r="X274" t="s">
        <v>232</v>
      </c>
      <c r="Y274">
        <v>2</v>
      </c>
      <c r="Z274" t="s">
        <v>233</v>
      </c>
      <c r="AA274">
        <v>0</v>
      </c>
      <c r="AB274">
        <v>30.330456847199901</v>
      </c>
      <c r="AC274">
        <v>-91.3500579495431</v>
      </c>
      <c r="AD274">
        <v>20</v>
      </c>
      <c r="AE274" t="s">
        <v>339</v>
      </c>
      <c r="AF274">
        <v>0</v>
      </c>
      <c r="AG274" t="s">
        <v>231</v>
      </c>
      <c r="AH274" t="s">
        <v>480</v>
      </c>
    </row>
    <row r="275" spans="1:34" x14ac:dyDescent="0.3">
      <c r="A275" t="s">
        <v>481</v>
      </c>
      <c r="B275">
        <v>3452</v>
      </c>
      <c r="C275">
        <v>576</v>
      </c>
      <c r="D275" t="s">
        <v>35</v>
      </c>
      <c r="E275">
        <v>144260</v>
      </c>
      <c r="F275" t="s">
        <v>416</v>
      </c>
      <c r="G275">
        <v>2</v>
      </c>
      <c r="H275" t="s">
        <v>231</v>
      </c>
      <c r="I275">
        <v>30</v>
      </c>
      <c r="J275" t="s">
        <v>262</v>
      </c>
      <c r="K275" t="s">
        <v>231</v>
      </c>
      <c r="L275" t="s">
        <v>231</v>
      </c>
      <c r="M275" t="s">
        <v>231</v>
      </c>
      <c r="N275">
        <v>17121200510000</v>
      </c>
      <c r="O275" s="23">
        <v>30773</v>
      </c>
      <c r="P275" s="23">
        <v>27002</v>
      </c>
      <c r="Q275" s="23">
        <v>27137</v>
      </c>
      <c r="R275" s="23">
        <v>30791</v>
      </c>
      <c r="S275">
        <v>28</v>
      </c>
      <c r="T275" t="s">
        <v>266</v>
      </c>
      <c r="U275" t="s">
        <v>34</v>
      </c>
      <c r="V275" t="s">
        <v>241</v>
      </c>
      <c r="W275">
        <v>61</v>
      </c>
      <c r="X275" t="s">
        <v>267</v>
      </c>
      <c r="Y275">
        <v>2</v>
      </c>
      <c r="Z275" t="s">
        <v>233</v>
      </c>
      <c r="AA275">
        <v>0</v>
      </c>
      <c r="AB275">
        <v>30.3233994761822</v>
      </c>
      <c r="AC275">
        <v>-91.309015082371701</v>
      </c>
      <c r="AD275">
        <v>10</v>
      </c>
      <c r="AE275" t="s">
        <v>263</v>
      </c>
      <c r="AF275">
        <v>0</v>
      </c>
      <c r="AG275" t="s">
        <v>231</v>
      </c>
      <c r="AH275" t="s">
        <v>231</v>
      </c>
    </row>
    <row r="276" spans="1:34" x14ac:dyDescent="0.3">
      <c r="A276" t="s">
        <v>482</v>
      </c>
      <c r="B276">
        <v>2918</v>
      </c>
      <c r="C276">
        <v>577</v>
      </c>
      <c r="D276" t="s">
        <v>274</v>
      </c>
      <c r="E276">
        <v>237204</v>
      </c>
      <c r="F276" t="s">
        <v>483</v>
      </c>
      <c r="G276">
        <v>1</v>
      </c>
      <c r="H276" t="s">
        <v>231</v>
      </c>
      <c r="I276">
        <v>29</v>
      </c>
      <c r="J276" t="s">
        <v>271</v>
      </c>
      <c r="K276" t="s">
        <v>231</v>
      </c>
      <c r="L276" t="s">
        <v>231</v>
      </c>
      <c r="M276" t="s">
        <v>231</v>
      </c>
      <c r="N276">
        <v>17047201140000</v>
      </c>
      <c r="O276" s="23">
        <v>39684</v>
      </c>
      <c r="P276" s="23">
        <v>39506</v>
      </c>
      <c r="Q276" s="23">
        <v>39512</v>
      </c>
      <c r="R276" s="23">
        <v>39684</v>
      </c>
      <c r="S276">
        <v>41</v>
      </c>
      <c r="T276" t="s">
        <v>266</v>
      </c>
      <c r="U276" t="s">
        <v>34</v>
      </c>
      <c r="V276" t="s">
        <v>231</v>
      </c>
      <c r="W276">
        <v>24</v>
      </c>
      <c r="X276" t="s">
        <v>232</v>
      </c>
      <c r="Y276">
        <v>2</v>
      </c>
      <c r="Z276" t="s">
        <v>233</v>
      </c>
      <c r="AA276">
        <v>0</v>
      </c>
      <c r="AB276">
        <v>30.330638140842701</v>
      </c>
      <c r="AC276">
        <v>-91.351604801433297</v>
      </c>
      <c r="AD276">
        <v>0</v>
      </c>
      <c r="AE276" t="s">
        <v>234</v>
      </c>
      <c r="AF276" t="s">
        <v>231</v>
      </c>
      <c r="AG276">
        <v>0</v>
      </c>
      <c r="AH276" t="s">
        <v>231</v>
      </c>
    </row>
    <row r="277" spans="1:34" x14ac:dyDescent="0.3">
      <c r="A277" t="s">
        <v>484</v>
      </c>
      <c r="B277">
        <v>3499</v>
      </c>
      <c r="C277">
        <v>577</v>
      </c>
      <c r="D277" t="s">
        <v>274</v>
      </c>
      <c r="E277">
        <v>178088</v>
      </c>
      <c r="F277" t="s">
        <v>359</v>
      </c>
      <c r="G277">
        <v>1</v>
      </c>
      <c r="H277" t="s">
        <v>231</v>
      </c>
      <c r="I277">
        <v>3</v>
      </c>
      <c r="J277" t="s">
        <v>165</v>
      </c>
      <c r="K277" t="s">
        <v>231</v>
      </c>
      <c r="L277" t="s">
        <v>231</v>
      </c>
      <c r="M277" t="s">
        <v>231</v>
      </c>
      <c r="N277">
        <v>17047207030000</v>
      </c>
      <c r="O277" s="23">
        <v>29860</v>
      </c>
      <c r="P277" s="23">
        <v>29878</v>
      </c>
      <c r="Q277" t="s">
        <v>231</v>
      </c>
      <c r="R277" s="23">
        <v>30058</v>
      </c>
      <c r="S277">
        <v>40</v>
      </c>
      <c r="T277" t="s">
        <v>266</v>
      </c>
      <c r="U277" t="s">
        <v>34</v>
      </c>
      <c r="V277" t="s">
        <v>231</v>
      </c>
      <c r="W277">
        <v>24</v>
      </c>
      <c r="X277" t="s">
        <v>232</v>
      </c>
      <c r="Y277">
        <v>2</v>
      </c>
      <c r="Z277" t="s">
        <v>233</v>
      </c>
      <c r="AA277">
        <v>0</v>
      </c>
      <c r="AB277">
        <v>30.3260579073381</v>
      </c>
      <c r="AC277">
        <v>-91.344237888577098</v>
      </c>
      <c r="AD277">
        <v>0</v>
      </c>
      <c r="AE277" t="s">
        <v>234</v>
      </c>
      <c r="AF277">
        <v>0</v>
      </c>
      <c r="AG277" t="s">
        <v>231</v>
      </c>
      <c r="AH277" t="s">
        <v>231</v>
      </c>
    </row>
    <row r="278" spans="1:34" x14ac:dyDescent="0.3">
      <c r="A278" t="s">
        <v>485</v>
      </c>
      <c r="B278" t="s">
        <v>486</v>
      </c>
      <c r="C278">
        <v>576</v>
      </c>
      <c r="D278" t="s">
        <v>35</v>
      </c>
      <c r="E278">
        <v>25227</v>
      </c>
      <c r="F278" t="s">
        <v>393</v>
      </c>
      <c r="G278">
        <v>14</v>
      </c>
      <c r="H278" t="s">
        <v>231</v>
      </c>
      <c r="I278">
        <v>30</v>
      </c>
      <c r="J278" t="s">
        <v>262</v>
      </c>
      <c r="K278" t="s">
        <v>231</v>
      </c>
      <c r="L278" t="s">
        <v>231</v>
      </c>
      <c r="M278" t="s">
        <v>231</v>
      </c>
      <c r="N278">
        <v>17047001470000</v>
      </c>
      <c r="O278" s="23">
        <v>28095</v>
      </c>
      <c r="P278" s="23">
        <v>14948</v>
      </c>
      <c r="Q278" s="23">
        <v>14977</v>
      </c>
      <c r="R278" s="23">
        <v>16731</v>
      </c>
      <c r="S278">
        <v>53</v>
      </c>
      <c r="T278" t="s">
        <v>33</v>
      </c>
      <c r="U278" t="s">
        <v>34</v>
      </c>
      <c r="V278" t="s">
        <v>231</v>
      </c>
      <c r="W278">
        <v>24</v>
      </c>
      <c r="X278" t="s">
        <v>232</v>
      </c>
      <c r="Y278">
        <v>2</v>
      </c>
      <c r="Z278" t="s">
        <v>233</v>
      </c>
      <c r="AA278">
        <v>0</v>
      </c>
      <c r="AB278">
        <v>30.317197334309</v>
      </c>
      <c r="AC278">
        <v>-91.3155168164798</v>
      </c>
      <c r="AD278">
        <v>10</v>
      </c>
      <c r="AE278" t="s">
        <v>263</v>
      </c>
      <c r="AF278">
        <v>0</v>
      </c>
      <c r="AG278" t="s">
        <v>231</v>
      </c>
      <c r="AH278" t="s">
        <v>487</v>
      </c>
    </row>
    <row r="279" spans="1:34" x14ac:dyDescent="0.3">
      <c r="A279" t="s">
        <v>488</v>
      </c>
      <c r="B279">
        <v>5210</v>
      </c>
      <c r="C279">
        <v>576</v>
      </c>
      <c r="D279" t="s">
        <v>35</v>
      </c>
      <c r="E279">
        <v>37734</v>
      </c>
      <c r="F279" t="s">
        <v>489</v>
      </c>
      <c r="G279">
        <v>1</v>
      </c>
      <c r="H279" t="s">
        <v>231</v>
      </c>
      <c r="I279">
        <v>29</v>
      </c>
      <c r="J279" t="s">
        <v>271</v>
      </c>
      <c r="K279" t="s">
        <v>231</v>
      </c>
      <c r="L279" t="s">
        <v>231</v>
      </c>
      <c r="M279" t="s">
        <v>231</v>
      </c>
      <c r="N279">
        <v>17121000520000</v>
      </c>
      <c r="O279" s="23">
        <v>28095</v>
      </c>
      <c r="P279" s="23">
        <v>17982</v>
      </c>
      <c r="Q279" s="23">
        <v>17983</v>
      </c>
      <c r="R279" s="23">
        <v>18163</v>
      </c>
      <c r="S279">
        <v>28</v>
      </c>
      <c r="T279" t="s">
        <v>266</v>
      </c>
      <c r="U279" t="s">
        <v>34</v>
      </c>
      <c r="V279" t="s">
        <v>241</v>
      </c>
      <c r="W279">
        <v>61</v>
      </c>
      <c r="X279" t="s">
        <v>267</v>
      </c>
      <c r="Y279">
        <v>2</v>
      </c>
      <c r="Z279" t="s">
        <v>233</v>
      </c>
      <c r="AA279">
        <v>0</v>
      </c>
      <c r="AB279">
        <v>30.323298301044499</v>
      </c>
      <c r="AC279">
        <v>-91.299617583969095</v>
      </c>
      <c r="AD279">
        <v>0</v>
      </c>
      <c r="AE279" t="s">
        <v>234</v>
      </c>
      <c r="AF279">
        <v>0</v>
      </c>
      <c r="AG279" t="s">
        <v>231</v>
      </c>
      <c r="AH279" t="s">
        <v>231</v>
      </c>
    </row>
    <row r="280" spans="1:34" x14ac:dyDescent="0.3">
      <c r="A280" t="s">
        <v>490</v>
      </c>
      <c r="B280">
        <v>3802</v>
      </c>
      <c r="C280">
        <v>577</v>
      </c>
      <c r="D280" t="s">
        <v>274</v>
      </c>
      <c r="E280">
        <v>147897</v>
      </c>
      <c r="F280" t="s">
        <v>491</v>
      </c>
      <c r="G280">
        <v>1</v>
      </c>
      <c r="H280" t="s">
        <v>231</v>
      </c>
      <c r="I280">
        <v>3</v>
      </c>
      <c r="J280" t="s">
        <v>165</v>
      </c>
      <c r="K280" t="s">
        <v>231</v>
      </c>
      <c r="L280" t="s">
        <v>231</v>
      </c>
      <c r="M280" t="s">
        <v>231</v>
      </c>
      <c r="N280">
        <v>17047203920000</v>
      </c>
      <c r="O280" s="23">
        <v>28095</v>
      </c>
      <c r="P280" s="23">
        <v>27423</v>
      </c>
      <c r="Q280" t="s">
        <v>231</v>
      </c>
      <c r="R280" s="23">
        <v>28095</v>
      </c>
      <c r="S280">
        <v>53</v>
      </c>
      <c r="T280" t="s">
        <v>266</v>
      </c>
      <c r="U280" t="s">
        <v>34</v>
      </c>
      <c r="V280" t="s">
        <v>231</v>
      </c>
      <c r="W280">
        <v>24</v>
      </c>
      <c r="X280" t="s">
        <v>232</v>
      </c>
      <c r="Y280">
        <v>2</v>
      </c>
      <c r="Z280" t="s">
        <v>233</v>
      </c>
      <c r="AA280">
        <v>0</v>
      </c>
      <c r="AB280">
        <v>30.3409987317273</v>
      </c>
      <c r="AC280">
        <v>-91.367317415247399</v>
      </c>
      <c r="AD280">
        <v>0</v>
      </c>
      <c r="AE280" t="s">
        <v>234</v>
      </c>
      <c r="AF280">
        <v>0</v>
      </c>
      <c r="AG280" t="s">
        <v>231</v>
      </c>
      <c r="AH280" t="s">
        <v>231</v>
      </c>
    </row>
    <row r="281" spans="1:34" x14ac:dyDescent="0.3">
      <c r="A281" t="s">
        <v>490</v>
      </c>
      <c r="B281">
        <v>3802</v>
      </c>
      <c r="C281">
        <v>577</v>
      </c>
      <c r="D281" t="s">
        <v>274</v>
      </c>
      <c r="E281">
        <v>149337</v>
      </c>
      <c r="F281" t="s">
        <v>491</v>
      </c>
      <c r="G281">
        <v>1</v>
      </c>
      <c r="H281" t="s">
        <v>231</v>
      </c>
      <c r="I281">
        <v>3</v>
      </c>
      <c r="J281" t="s">
        <v>165</v>
      </c>
      <c r="K281" t="s">
        <v>231</v>
      </c>
      <c r="L281" t="s">
        <v>231</v>
      </c>
      <c r="M281" t="s">
        <v>231</v>
      </c>
      <c r="N281">
        <v>17047203920000</v>
      </c>
      <c r="O281" s="23">
        <v>28095</v>
      </c>
      <c r="P281" s="23">
        <v>27604</v>
      </c>
      <c r="Q281" t="s">
        <v>231</v>
      </c>
      <c r="R281" s="23">
        <v>28095</v>
      </c>
      <c r="S281">
        <v>53</v>
      </c>
      <c r="T281" t="s">
        <v>266</v>
      </c>
      <c r="U281" t="s">
        <v>34</v>
      </c>
      <c r="V281" t="s">
        <v>231</v>
      </c>
      <c r="W281">
        <v>24</v>
      </c>
      <c r="X281" t="s">
        <v>232</v>
      </c>
      <c r="Y281">
        <v>2</v>
      </c>
      <c r="Z281" t="s">
        <v>233</v>
      </c>
      <c r="AA281">
        <v>0</v>
      </c>
      <c r="AB281">
        <v>30.3409987317273</v>
      </c>
      <c r="AC281">
        <v>-91.367317415247399</v>
      </c>
      <c r="AD281">
        <v>0</v>
      </c>
      <c r="AE281" t="s">
        <v>234</v>
      </c>
      <c r="AF281">
        <v>0</v>
      </c>
      <c r="AG281" t="s">
        <v>231</v>
      </c>
      <c r="AH281" t="s">
        <v>231</v>
      </c>
    </row>
    <row r="282" spans="1:34" x14ac:dyDescent="0.3">
      <c r="A282" t="s">
        <v>490</v>
      </c>
      <c r="B282">
        <v>3802</v>
      </c>
      <c r="C282">
        <v>577</v>
      </c>
      <c r="D282" t="s">
        <v>274</v>
      </c>
      <c r="E282">
        <v>153885</v>
      </c>
      <c r="F282" t="s">
        <v>491</v>
      </c>
      <c r="G282">
        <v>1</v>
      </c>
      <c r="H282" t="s">
        <v>231</v>
      </c>
      <c r="I282">
        <v>29</v>
      </c>
      <c r="J282" t="s">
        <v>271</v>
      </c>
      <c r="K282" t="s">
        <v>231</v>
      </c>
      <c r="L282" t="s">
        <v>231</v>
      </c>
      <c r="M282" t="s">
        <v>231</v>
      </c>
      <c r="N282">
        <v>17047203920000</v>
      </c>
      <c r="O282" s="23">
        <v>28095</v>
      </c>
      <c r="P282" s="23">
        <v>28074</v>
      </c>
      <c r="Q282" s="23">
        <v>28158</v>
      </c>
      <c r="R282" s="23">
        <v>28182</v>
      </c>
      <c r="S282">
        <v>53</v>
      </c>
      <c r="T282" t="s">
        <v>266</v>
      </c>
      <c r="U282" t="s">
        <v>34</v>
      </c>
      <c r="V282" t="s">
        <v>231</v>
      </c>
      <c r="W282">
        <v>24</v>
      </c>
      <c r="X282" t="s">
        <v>232</v>
      </c>
      <c r="Y282">
        <v>2</v>
      </c>
      <c r="Z282" t="s">
        <v>233</v>
      </c>
      <c r="AA282">
        <v>0</v>
      </c>
      <c r="AB282">
        <v>30.3409987317273</v>
      </c>
      <c r="AC282">
        <v>-91.367317415247399</v>
      </c>
      <c r="AD282">
        <v>0</v>
      </c>
      <c r="AE282" t="s">
        <v>234</v>
      </c>
      <c r="AF282">
        <v>0</v>
      </c>
      <c r="AG282" t="s">
        <v>231</v>
      </c>
      <c r="AH282" t="s">
        <v>492</v>
      </c>
    </row>
    <row r="283" spans="1:34" x14ac:dyDescent="0.3">
      <c r="A283" t="s">
        <v>155</v>
      </c>
      <c r="B283" t="s">
        <v>156</v>
      </c>
      <c r="C283">
        <v>576</v>
      </c>
      <c r="D283" t="s">
        <v>35</v>
      </c>
      <c r="E283">
        <v>29374</v>
      </c>
      <c r="F283" t="s">
        <v>493</v>
      </c>
      <c r="G283">
        <v>11</v>
      </c>
      <c r="H283" t="s">
        <v>231</v>
      </c>
      <c r="I283">
        <v>23</v>
      </c>
      <c r="J283" t="s">
        <v>292</v>
      </c>
      <c r="K283" t="s">
        <v>231</v>
      </c>
      <c r="L283" t="s">
        <v>231</v>
      </c>
      <c r="M283" t="s">
        <v>231</v>
      </c>
      <c r="N283">
        <v>17047002540000</v>
      </c>
      <c r="O283" s="23">
        <v>43789</v>
      </c>
      <c r="P283" s="23">
        <v>16209</v>
      </c>
      <c r="Q283" s="23">
        <v>16209</v>
      </c>
      <c r="R283" s="23">
        <v>43789</v>
      </c>
      <c r="S283">
        <v>52</v>
      </c>
      <c r="T283" t="s">
        <v>33</v>
      </c>
      <c r="U283" t="s">
        <v>34</v>
      </c>
      <c r="V283" t="s">
        <v>231</v>
      </c>
      <c r="W283">
        <v>24</v>
      </c>
      <c r="X283" t="s">
        <v>232</v>
      </c>
      <c r="Y283">
        <v>2</v>
      </c>
      <c r="Z283" t="s">
        <v>233</v>
      </c>
      <c r="AA283">
        <v>0</v>
      </c>
      <c r="AB283">
        <v>30.314097169221601</v>
      </c>
      <c r="AC283">
        <v>-91.2970156185268</v>
      </c>
      <c r="AD283">
        <v>10</v>
      </c>
      <c r="AE283" t="s">
        <v>263</v>
      </c>
      <c r="AF283">
        <v>0</v>
      </c>
      <c r="AG283" t="s">
        <v>231</v>
      </c>
      <c r="AH283" t="s">
        <v>231</v>
      </c>
    </row>
    <row r="284" spans="1:34" x14ac:dyDescent="0.3">
      <c r="A284" t="s">
        <v>155</v>
      </c>
      <c r="B284" t="s">
        <v>156</v>
      </c>
      <c r="C284">
        <v>576</v>
      </c>
      <c r="D284" t="s">
        <v>35</v>
      </c>
      <c r="E284">
        <v>43790</v>
      </c>
      <c r="F284" t="s">
        <v>391</v>
      </c>
      <c r="G284">
        <v>17</v>
      </c>
      <c r="H284" t="s">
        <v>231</v>
      </c>
      <c r="I284">
        <v>23</v>
      </c>
      <c r="J284" t="s">
        <v>292</v>
      </c>
      <c r="K284" t="s">
        <v>231</v>
      </c>
      <c r="L284" t="s">
        <v>231</v>
      </c>
      <c r="M284" t="s">
        <v>231</v>
      </c>
      <c r="N284">
        <v>17047002650000</v>
      </c>
      <c r="O284" s="23">
        <v>43789</v>
      </c>
      <c r="P284" s="23">
        <v>18839</v>
      </c>
      <c r="Q284" s="23">
        <v>18856</v>
      </c>
      <c r="R284" s="23">
        <v>43789</v>
      </c>
      <c r="S284">
        <v>52</v>
      </c>
      <c r="T284" t="s">
        <v>33</v>
      </c>
      <c r="U284" t="s">
        <v>34</v>
      </c>
      <c r="V284" t="s">
        <v>231</v>
      </c>
      <c r="W284">
        <v>24</v>
      </c>
      <c r="X284" t="s">
        <v>232</v>
      </c>
      <c r="Y284">
        <v>2</v>
      </c>
      <c r="Z284" t="s">
        <v>233</v>
      </c>
      <c r="AA284">
        <v>0</v>
      </c>
      <c r="AB284">
        <v>30.310399734713499</v>
      </c>
      <c r="AC284">
        <v>-91.300217732975995</v>
      </c>
      <c r="AD284">
        <v>10</v>
      </c>
      <c r="AE284" t="s">
        <v>263</v>
      </c>
      <c r="AF284">
        <v>0</v>
      </c>
      <c r="AG284" t="s">
        <v>231</v>
      </c>
      <c r="AH284" t="s">
        <v>231</v>
      </c>
    </row>
    <row r="285" spans="1:34" x14ac:dyDescent="0.3">
      <c r="A285" t="s">
        <v>155</v>
      </c>
      <c r="B285" t="s">
        <v>156</v>
      </c>
      <c r="C285">
        <v>576</v>
      </c>
      <c r="D285" t="s">
        <v>35</v>
      </c>
      <c r="E285">
        <v>53550</v>
      </c>
      <c r="F285" t="s">
        <v>391</v>
      </c>
      <c r="G285">
        <v>25</v>
      </c>
      <c r="H285" t="s">
        <v>231</v>
      </c>
      <c r="I285">
        <v>23</v>
      </c>
      <c r="J285" t="s">
        <v>292</v>
      </c>
      <c r="K285" t="s">
        <v>231</v>
      </c>
      <c r="L285" t="s">
        <v>231</v>
      </c>
      <c r="M285" t="s">
        <v>231</v>
      </c>
      <c r="N285">
        <v>17047001950000</v>
      </c>
      <c r="O285" s="23">
        <v>43789</v>
      </c>
      <c r="P285" s="23">
        <v>19975</v>
      </c>
      <c r="Q285" s="23">
        <v>19982</v>
      </c>
      <c r="R285" s="23">
        <v>43789</v>
      </c>
      <c r="S285">
        <v>52</v>
      </c>
      <c r="T285" t="s">
        <v>33</v>
      </c>
      <c r="U285" t="s">
        <v>34</v>
      </c>
      <c r="V285" t="s">
        <v>231</v>
      </c>
      <c r="W285">
        <v>24</v>
      </c>
      <c r="X285" t="s">
        <v>232</v>
      </c>
      <c r="Y285">
        <v>2</v>
      </c>
      <c r="Z285" t="s">
        <v>233</v>
      </c>
      <c r="AA285">
        <v>0</v>
      </c>
      <c r="AB285">
        <v>30.321297162304202</v>
      </c>
      <c r="AC285">
        <v>-91.302017513141493</v>
      </c>
      <c r="AD285">
        <v>20</v>
      </c>
      <c r="AE285" t="s">
        <v>339</v>
      </c>
      <c r="AF285">
        <v>0</v>
      </c>
      <c r="AG285" t="s">
        <v>231</v>
      </c>
      <c r="AH285" t="s">
        <v>231</v>
      </c>
    </row>
    <row r="286" spans="1:34" x14ac:dyDescent="0.3">
      <c r="A286" t="s">
        <v>155</v>
      </c>
      <c r="B286" t="s">
        <v>156</v>
      </c>
      <c r="C286">
        <v>576</v>
      </c>
      <c r="D286" t="s">
        <v>35</v>
      </c>
      <c r="E286">
        <v>56606</v>
      </c>
      <c r="F286" t="s">
        <v>391</v>
      </c>
      <c r="G286">
        <v>26</v>
      </c>
      <c r="H286" t="s">
        <v>231</v>
      </c>
      <c r="I286">
        <v>23</v>
      </c>
      <c r="J286" t="s">
        <v>292</v>
      </c>
      <c r="K286" t="s">
        <v>231</v>
      </c>
      <c r="L286" t="s">
        <v>231</v>
      </c>
      <c r="M286" t="s">
        <v>231</v>
      </c>
      <c r="N286">
        <v>17047002670000</v>
      </c>
      <c r="O286" s="23">
        <v>43789</v>
      </c>
      <c r="P286" s="23">
        <v>20219</v>
      </c>
      <c r="Q286" s="23">
        <v>20239</v>
      </c>
      <c r="R286" s="23">
        <v>43789</v>
      </c>
      <c r="S286">
        <v>52</v>
      </c>
      <c r="T286" t="s">
        <v>33</v>
      </c>
      <c r="U286" t="s">
        <v>34</v>
      </c>
      <c r="V286" t="s">
        <v>231</v>
      </c>
      <c r="W286">
        <v>24</v>
      </c>
      <c r="X286" t="s">
        <v>232</v>
      </c>
      <c r="Y286">
        <v>2</v>
      </c>
      <c r="Z286" t="s">
        <v>233</v>
      </c>
      <c r="AA286">
        <v>0</v>
      </c>
      <c r="AB286">
        <v>30.314997757335998</v>
      </c>
      <c r="AC286">
        <v>-91.302415645754806</v>
      </c>
      <c r="AD286">
        <v>10</v>
      </c>
      <c r="AE286" t="s">
        <v>263</v>
      </c>
      <c r="AF286">
        <v>0</v>
      </c>
      <c r="AG286" t="s">
        <v>231</v>
      </c>
      <c r="AH286" t="s">
        <v>494</v>
      </c>
    </row>
    <row r="287" spans="1:34" x14ac:dyDescent="0.3">
      <c r="A287" t="s">
        <v>155</v>
      </c>
      <c r="B287" t="s">
        <v>156</v>
      </c>
      <c r="C287">
        <v>576</v>
      </c>
      <c r="D287" t="s">
        <v>35</v>
      </c>
      <c r="E287">
        <v>58047</v>
      </c>
      <c r="F287" t="s">
        <v>391</v>
      </c>
      <c r="G287">
        <v>29</v>
      </c>
      <c r="H287" t="s">
        <v>231</v>
      </c>
      <c r="I287">
        <v>23</v>
      </c>
      <c r="J287" t="s">
        <v>292</v>
      </c>
      <c r="K287" t="s">
        <v>231</v>
      </c>
      <c r="L287" t="s">
        <v>231</v>
      </c>
      <c r="M287" t="s">
        <v>231</v>
      </c>
      <c r="N287">
        <v>17047002690000</v>
      </c>
      <c r="O287" s="23">
        <v>43789</v>
      </c>
      <c r="P287" s="23">
        <v>20327</v>
      </c>
      <c r="Q287" s="23">
        <v>20346</v>
      </c>
      <c r="R287" s="23">
        <v>43789</v>
      </c>
      <c r="S287">
        <v>52</v>
      </c>
      <c r="T287" t="s">
        <v>33</v>
      </c>
      <c r="U287" t="s">
        <v>34</v>
      </c>
      <c r="V287" t="s">
        <v>231</v>
      </c>
      <c r="W287">
        <v>24</v>
      </c>
      <c r="X287" t="s">
        <v>232</v>
      </c>
      <c r="Y287">
        <v>2</v>
      </c>
      <c r="Z287" t="s">
        <v>233</v>
      </c>
      <c r="AA287">
        <v>0</v>
      </c>
      <c r="AB287">
        <v>30.3156986485685</v>
      </c>
      <c r="AC287">
        <v>-91.301315700351097</v>
      </c>
      <c r="AD287">
        <v>10</v>
      </c>
      <c r="AE287" t="s">
        <v>263</v>
      </c>
      <c r="AF287">
        <v>0</v>
      </c>
      <c r="AG287" t="s">
        <v>231</v>
      </c>
      <c r="AH287" t="s">
        <v>495</v>
      </c>
    </row>
    <row r="288" spans="1:34" x14ac:dyDescent="0.3">
      <c r="A288" t="s">
        <v>155</v>
      </c>
      <c r="B288" t="s">
        <v>156</v>
      </c>
      <c r="C288">
        <v>576</v>
      </c>
      <c r="D288" t="s">
        <v>35</v>
      </c>
      <c r="E288">
        <v>75284</v>
      </c>
      <c r="F288" t="s">
        <v>391</v>
      </c>
      <c r="G288">
        <v>37</v>
      </c>
      <c r="H288" t="s">
        <v>231</v>
      </c>
      <c r="I288">
        <v>23</v>
      </c>
      <c r="J288" t="s">
        <v>292</v>
      </c>
      <c r="K288" t="s">
        <v>231</v>
      </c>
      <c r="L288" t="s">
        <v>231</v>
      </c>
      <c r="M288" t="s">
        <v>231</v>
      </c>
      <c r="N288">
        <v>17047002760000</v>
      </c>
      <c r="O288" s="23">
        <v>43789</v>
      </c>
      <c r="P288" s="23">
        <v>21704</v>
      </c>
      <c r="Q288" s="23">
        <v>21711</v>
      </c>
      <c r="R288" s="23">
        <v>43789</v>
      </c>
      <c r="S288">
        <v>52</v>
      </c>
      <c r="T288" t="s">
        <v>33</v>
      </c>
      <c r="U288" t="s">
        <v>34</v>
      </c>
      <c r="V288" t="s">
        <v>231</v>
      </c>
      <c r="W288">
        <v>24</v>
      </c>
      <c r="X288" t="s">
        <v>232</v>
      </c>
      <c r="Y288">
        <v>2</v>
      </c>
      <c r="Z288" t="s">
        <v>233</v>
      </c>
      <c r="AA288">
        <v>0</v>
      </c>
      <c r="AB288">
        <v>30.313999475453599</v>
      </c>
      <c r="AC288">
        <v>-91.301816978438097</v>
      </c>
      <c r="AD288">
        <v>10</v>
      </c>
      <c r="AE288" t="s">
        <v>263</v>
      </c>
      <c r="AF288">
        <v>0</v>
      </c>
      <c r="AG288" t="s">
        <v>231</v>
      </c>
      <c r="AH288" t="s">
        <v>395</v>
      </c>
    </row>
    <row r="289" spans="1:34" x14ac:dyDescent="0.3">
      <c r="A289" t="s">
        <v>155</v>
      </c>
      <c r="B289" t="s">
        <v>156</v>
      </c>
      <c r="C289">
        <v>576</v>
      </c>
      <c r="D289" t="s">
        <v>35</v>
      </c>
      <c r="E289">
        <v>76975</v>
      </c>
      <c r="F289" t="s">
        <v>391</v>
      </c>
      <c r="G289">
        <v>38</v>
      </c>
      <c r="H289" t="s">
        <v>231</v>
      </c>
      <c r="I289">
        <v>23</v>
      </c>
      <c r="J289" t="s">
        <v>292</v>
      </c>
      <c r="K289" t="s">
        <v>231</v>
      </c>
      <c r="L289" t="s">
        <v>231</v>
      </c>
      <c r="M289" t="s">
        <v>231</v>
      </c>
      <c r="N289">
        <v>17047002770000</v>
      </c>
      <c r="O289" s="23">
        <v>43789</v>
      </c>
      <c r="P289" s="23">
        <v>21835</v>
      </c>
      <c r="Q289" s="23">
        <v>21841</v>
      </c>
      <c r="R289" s="23">
        <v>43789</v>
      </c>
      <c r="S289">
        <v>52</v>
      </c>
      <c r="T289" t="s">
        <v>33</v>
      </c>
      <c r="U289" t="s">
        <v>34</v>
      </c>
      <c r="V289" t="s">
        <v>231</v>
      </c>
      <c r="W289">
        <v>24</v>
      </c>
      <c r="X289" t="s">
        <v>232</v>
      </c>
      <c r="Y289">
        <v>2</v>
      </c>
      <c r="Z289" t="s">
        <v>233</v>
      </c>
      <c r="AA289">
        <v>0</v>
      </c>
      <c r="AB289">
        <v>30.313897911662998</v>
      </c>
      <c r="AC289">
        <v>-91.302517401051801</v>
      </c>
      <c r="AD289">
        <v>10</v>
      </c>
      <c r="AE289" t="s">
        <v>263</v>
      </c>
      <c r="AF289">
        <v>0</v>
      </c>
      <c r="AG289" t="s">
        <v>231</v>
      </c>
      <c r="AH289" t="s">
        <v>496</v>
      </c>
    </row>
    <row r="290" spans="1:34" x14ac:dyDescent="0.3">
      <c r="A290" t="s">
        <v>155</v>
      </c>
      <c r="B290" t="s">
        <v>156</v>
      </c>
      <c r="C290">
        <v>576</v>
      </c>
      <c r="D290" t="s">
        <v>35</v>
      </c>
      <c r="E290">
        <v>81656</v>
      </c>
      <c r="F290" t="s">
        <v>121</v>
      </c>
      <c r="G290">
        <v>41</v>
      </c>
      <c r="H290" t="s">
        <v>231</v>
      </c>
      <c r="I290">
        <v>26</v>
      </c>
      <c r="J290" t="s">
        <v>497</v>
      </c>
      <c r="K290" t="s">
        <v>228</v>
      </c>
      <c r="L290">
        <v>5</v>
      </c>
      <c r="M290" t="s">
        <v>282</v>
      </c>
      <c r="N290">
        <v>17047003070000</v>
      </c>
      <c r="O290" s="23">
        <v>43789</v>
      </c>
      <c r="P290" s="23">
        <v>22199</v>
      </c>
      <c r="Q290" s="23">
        <v>22200</v>
      </c>
      <c r="R290" s="23">
        <v>43789</v>
      </c>
      <c r="S290">
        <v>52</v>
      </c>
      <c r="T290" t="s">
        <v>33</v>
      </c>
      <c r="U290" t="s">
        <v>34</v>
      </c>
      <c r="V290" t="s">
        <v>231</v>
      </c>
      <c r="W290">
        <v>24</v>
      </c>
      <c r="X290" t="s">
        <v>232</v>
      </c>
      <c r="Y290">
        <v>2</v>
      </c>
      <c r="Z290" t="s">
        <v>233</v>
      </c>
      <c r="AA290">
        <v>0</v>
      </c>
      <c r="AB290">
        <v>30.316199216412301</v>
      </c>
      <c r="AC290">
        <v>-91.301816282686801</v>
      </c>
      <c r="AD290">
        <v>0</v>
      </c>
      <c r="AE290" t="s">
        <v>234</v>
      </c>
      <c r="AF290">
        <v>0</v>
      </c>
      <c r="AG290">
        <v>600</v>
      </c>
      <c r="AH290" t="s">
        <v>498</v>
      </c>
    </row>
    <row r="291" spans="1:34" x14ac:dyDescent="0.3">
      <c r="A291" t="s">
        <v>155</v>
      </c>
      <c r="B291" t="s">
        <v>156</v>
      </c>
      <c r="C291">
        <v>576</v>
      </c>
      <c r="D291" t="s">
        <v>35</v>
      </c>
      <c r="E291">
        <v>83054</v>
      </c>
      <c r="F291" t="s">
        <v>391</v>
      </c>
      <c r="G291">
        <v>42</v>
      </c>
      <c r="H291" t="s">
        <v>231</v>
      </c>
      <c r="I291">
        <v>23</v>
      </c>
      <c r="J291" t="s">
        <v>292</v>
      </c>
      <c r="K291" t="s">
        <v>231</v>
      </c>
      <c r="L291" t="s">
        <v>231</v>
      </c>
      <c r="M291" t="s">
        <v>231</v>
      </c>
      <c r="N291">
        <v>17047003080000</v>
      </c>
      <c r="O291" s="23">
        <v>43789</v>
      </c>
      <c r="P291" s="23">
        <v>22304</v>
      </c>
      <c r="Q291" s="23">
        <v>22311</v>
      </c>
      <c r="R291" s="23">
        <v>43789</v>
      </c>
      <c r="S291">
        <v>52</v>
      </c>
      <c r="T291" t="s">
        <v>33</v>
      </c>
      <c r="U291" t="s">
        <v>34</v>
      </c>
      <c r="V291" t="s">
        <v>231</v>
      </c>
      <c r="W291">
        <v>24</v>
      </c>
      <c r="X291" t="s">
        <v>232</v>
      </c>
      <c r="Y291">
        <v>2</v>
      </c>
      <c r="Z291" t="s">
        <v>233</v>
      </c>
      <c r="AA291">
        <v>0</v>
      </c>
      <c r="AB291">
        <v>30.3127975589904</v>
      </c>
      <c r="AC291">
        <v>-91.3006162496076</v>
      </c>
      <c r="AD291">
        <v>10</v>
      </c>
      <c r="AE291" t="s">
        <v>263</v>
      </c>
      <c r="AF291">
        <v>0</v>
      </c>
      <c r="AG291" t="s">
        <v>231</v>
      </c>
      <c r="AH291" t="s">
        <v>231</v>
      </c>
    </row>
    <row r="292" spans="1:34" x14ac:dyDescent="0.3">
      <c r="A292" t="s">
        <v>155</v>
      </c>
      <c r="B292" t="s">
        <v>156</v>
      </c>
      <c r="C292">
        <v>576</v>
      </c>
      <c r="D292" t="s">
        <v>35</v>
      </c>
      <c r="E292">
        <v>89845</v>
      </c>
      <c r="F292" t="s">
        <v>391</v>
      </c>
      <c r="G292">
        <v>45</v>
      </c>
      <c r="H292" t="s">
        <v>231</v>
      </c>
      <c r="I292">
        <v>23</v>
      </c>
      <c r="J292" t="s">
        <v>292</v>
      </c>
      <c r="K292" t="s">
        <v>231</v>
      </c>
      <c r="L292" t="s">
        <v>231</v>
      </c>
      <c r="M292" t="s">
        <v>231</v>
      </c>
      <c r="N292">
        <v>17047003220000</v>
      </c>
      <c r="O292" s="23">
        <v>43789</v>
      </c>
      <c r="P292" s="23">
        <v>22760</v>
      </c>
      <c r="Q292" s="23">
        <v>22769</v>
      </c>
      <c r="R292" s="23">
        <v>43789</v>
      </c>
      <c r="S292">
        <v>61</v>
      </c>
      <c r="T292" t="s">
        <v>33</v>
      </c>
      <c r="U292" t="s">
        <v>164</v>
      </c>
      <c r="V292" t="s">
        <v>231</v>
      </c>
      <c r="W292">
        <v>24</v>
      </c>
      <c r="X292" t="s">
        <v>232</v>
      </c>
      <c r="Y292">
        <v>2</v>
      </c>
      <c r="Z292" t="s">
        <v>233</v>
      </c>
      <c r="AA292">
        <v>0</v>
      </c>
      <c r="AB292">
        <v>30.3147992570944</v>
      </c>
      <c r="AC292">
        <v>-91.291117451252802</v>
      </c>
      <c r="AD292">
        <v>10</v>
      </c>
      <c r="AE292" t="s">
        <v>263</v>
      </c>
      <c r="AF292">
        <v>0</v>
      </c>
      <c r="AG292">
        <v>1980</v>
      </c>
      <c r="AH292" t="s">
        <v>499</v>
      </c>
    </row>
    <row r="293" spans="1:34" x14ac:dyDescent="0.3">
      <c r="A293" t="s">
        <v>155</v>
      </c>
      <c r="B293" t="s">
        <v>156</v>
      </c>
      <c r="C293">
        <v>576</v>
      </c>
      <c r="D293" t="s">
        <v>35</v>
      </c>
      <c r="E293">
        <v>92240</v>
      </c>
      <c r="F293" t="s">
        <v>391</v>
      </c>
      <c r="G293">
        <v>46</v>
      </c>
      <c r="H293" t="s">
        <v>231</v>
      </c>
      <c r="I293">
        <v>23</v>
      </c>
      <c r="J293" t="s">
        <v>292</v>
      </c>
      <c r="K293" t="s">
        <v>231</v>
      </c>
      <c r="L293" t="s">
        <v>231</v>
      </c>
      <c r="M293" t="s">
        <v>231</v>
      </c>
      <c r="N293">
        <v>17047003230000</v>
      </c>
      <c r="O293" s="23">
        <v>43789</v>
      </c>
      <c r="P293" s="23">
        <v>22902</v>
      </c>
      <c r="Q293" s="23">
        <v>22913</v>
      </c>
      <c r="R293" s="23">
        <v>43789</v>
      </c>
      <c r="S293">
        <v>61</v>
      </c>
      <c r="T293" t="s">
        <v>33</v>
      </c>
      <c r="U293" t="s">
        <v>164</v>
      </c>
      <c r="V293" t="s">
        <v>231</v>
      </c>
      <c r="W293">
        <v>24</v>
      </c>
      <c r="X293" t="s">
        <v>232</v>
      </c>
      <c r="Y293">
        <v>2</v>
      </c>
      <c r="Z293" t="s">
        <v>233</v>
      </c>
      <c r="AA293">
        <v>0</v>
      </c>
      <c r="AB293">
        <v>30.3123988882205</v>
      </c>
      <c r="AC293">
        <v>-91.2914163659119</v>
      </c>
      <c r="AD293">
        <v>10</v>
      </c>
      <c r="AE293" t="s">
        <v>263</v>
      </c>
      <c r="AF293">
        <v>1980</v>
      </c>
      <c r="AG293" t="s">
        <v>231</v>
      </c>
      <c r="AH293" t="s">
        <v>500</v>
      </c>
    </row>
    <row r="294" spans="1:34" x14ac:dyDescent="0.3">
      <c r="A294" t="s">
        <v>155</v>
      </c>
      <c r="B294" t="s">
        <v>156</v>
      </c>
      <c r="C294">
        <v>576</v>
      </c>
      <c r="D294" t="s">
        <v>35</v>
      </c>
      <c r="E294">
        <v>99369</v>
      </c>
      <c r="F294" t="s">
        <v>501</v>
      </c>
      <c r="G294" t="s">
        <v>502</v>
      </c>
      <c r="H294" t="s">
        <v>231</v>
      </c>
      <c r="I294">
        <v>23</v>
      </c>
      <c r="J294" t="s">
        <v>292</v>
      </c>
      <c r="K294" t="s">
        <v>231</v>
      </c>
      <c r="L294" t="s">
        <v>231</v>
      </c>
      <c r="M294" t="s">
        <v>231</v>
      </c>
      <c r="N294">
        <v>17047002540000</v>
      </c>
      <c r="O294" s="23">
        <v>43789</v>
      </c>
      <c r="P294" s="23">
        <v>23309</v>
      </c>
      <c r="Q294" s="23">
        <v>23254</v>
      </c>
      <c r="R294" s="23">
        <v>43789</v>
      </c>
      <c r="S294">
        <v>52</v>
      </c>
      <c r="T294" t="s">
        <v>33</v>
      </c>
      <c r="U294" t="s">
        <v>34</v>
      </c>
      <c r="V294" t="s">
        <v>231</v>
      </c>
      <c r="W294">
        <v>24</v>
      </c>
      <c r="X294" t="s">
        <v>232</v>
      </c>
      <c r="Y294">
        <v>2</v>
      </c>
      <c r="Z294" t="s">
        <v>233</v>
      </c>
      <c r="AA294">
        <v>0</v>
      </c>
      <c r="AB294">
        <v>30.314097169221601</v>
      </c>
      <c r="AC294">
        <v>-91.2970156185268</v>
      </c>
      <c r="AD294">
        <v>10</v>
      </c>
      <c r="AE294" t="s">
        <v>263</v>
      </c>
      <c r="AF294">
        <v>0</v>
      </c>
      <c r="AG294" t="s">
        <v>231</v>
      </c>
      <c r="AH294" t="s">
        <v>231</v>
      </c>
    </row>
    <row r="295" spans="1:34" x14ac:dyDescent="0.3">
      <c r="A295" t="s">
        <v>155</v>
      </c>
      <c r="B295" t="s">
        <v>156</v>
      </c>
      <c r="C295">
        <v>576</v>
      </c>
      <c r="D295" t="s">
        <v>35</v>
      </c>
      <c r="E295">
        <v>148262</v>
      </c>
      <c r="F295" t="s">
        <v>391</v>
      </c>
      <c r="G295">
        <v>51</v>
      </c>
      <c r="H295" t="s">
        <v>231</v>
      </c>
      <c r="I295">
        <v>23</v>
      </c>
      <c r="J295" t="s">
        <v>292</v>
      </c>
      <c r="K295" t="s">
        <v>231</v>
      </c>
      <c r="L295" t="s">
        <v>231</v>
      </c>
      <c r="M295" t="s">
        <v>231</v>
      </c>
      <c r="N295">
        <v>17047203980000</v>
      </c>
      <c r="O295" s="23">
        <v>43789</v>
      </c>
      <c r="P295" s="23">
        <v>27477</v>
      </c>
      <c r="Q295" s="23">
        <v>27568</v>
      </c>
      <c r="R295" s="23">
        <v>43789</v>
      </c>
      <c r="S295">
        <v>52</v>
      </c>
      <c r="T295" t="s">
        <v>33</v>
      </c>
      <c r="U295" t="s">
        <v>34</v>
      </c>
      <c r="V295" t="s">
        <v>231</v>
      </c>
      <c r="W295">
        <v>24</v>
      </c>
      <c r="X295" t="s">
        <v>232</v>
      </c>
      <c r="Y295">
        <v>2</v>
      </c>
      <c r="Z295" t="s">
        <v>233</v>
      </c>
      <c r="AA295">
        <v>0</v>
      </c>
      <c r="AB295">
        <v>30.3134997460634</v>
      </c>
      <c r="AC295">
        <v>-91.294515356863201</v>
      </c>
      <c r="AD295">
        <v>20</v>
      </c>
      <c r="AE295" t="s">
        <v>339</v>
      </c>
      <c r="AF295">
        <v>0</v>
      </c>
      <c r="AG295">
        <v>1965</v>
      </c>
      <c r="AH295" t="s">
        <v>503</v>
      </c>
    </row>
    <row r="296" spans="1:34" x14ac:dyDescent="0.3">
      <c r="A296" t="s">
        <v>155</v>
      </c>
      <c r="B296" t="s">
        <v>156</v>
      </c>
      <c r="C296">
        <v>576</v>
      </c>
      <c r="D296" t="s">
        <v>35</v>
      </c>
      <c r="E296">
        <v>180871</v>
      </c>
      <c r="F296" t="s">
        <v>493</v>
      </c>
      <c r="G296">
        <v>53</v>
      </c>
      <c r="H296" t="s">
        <v>231</v>
      </c>
      <c r="I296">
        <v>23</v>
      </c>
      <c r="J296" t="s">
        <v>292</v>
      </c>
      <c r="K296" t="s">
        <v>231</v>
      </c>
      <c r="L296" t="s">
        <v>231</v>
      </c>
      <c r="M296" t="s">
        <v>231</v>
      </c>
      <c r="N296">
        <v>17047207330000</v>
      </c>
      <c r="O296" s="23">
        <v>43789</v>
      </c>
      <c r="P296" s="23">
        <v>30068</v>
      </c>
      <c r="Q296" s="23">
        <v>30080</v>
      </c>
      <c r="R296" s="23">
        <v>43789</v>
      </c>
      <c r="S296">
        <v>52</v>
      </c>
      <c r="T296" t="s">
        <v>33</v>
      </c>
      <c r="U296" t="s">
        <v>34</v>
      </c>
      <c r="V296" t="s">
        <v>231</v>
      </c>
      <c r="W296">
        <v>24</v>
      </c>
      <c r="X296" t="s">
        <v>232</v>
      </c>
      <c r="Y296">
        <v>2</v>
      </c>
      <c r="Z296" t="s">
        <v>233</v>
      </c>
      <c r="AA296">
        <v>0</v>
      </c>
      <c r="AB296">
        <v>30.3154390983795</v>
      </c>
      <c r="AC296">
        <v>-91.297319376505698</v>
      </c>
      <c r="AD296">
        <v>10</v>
      </c>
      <c r="AE296" t="s">
        <v>263</v>
      </c>
      <c r="AF296">
        <v>0</v>
      </c>
      <c r="AG296" t="s">
        <v>231</v>
      </c>
      <c r="AH296" t="s">
        <v>231</v>
      </c>
    </row>
    <row r="297" spans="1:34" x14ac:dyDescent="0.3">
      <c r="A297" t="s">
        <v>155</v>
      </c>
      <c r="B297" t="s">
        <v>156</v>
      </c>
      <c r="C297">
        <v>576</v>
      </c>
      <c r="D297" t="s">
        <v>35</v>
      </c>
      <c r="E297">
        <v>240832</v>
      </c>
      <c r="F297" t="s">
        <v>143</v>
      </c>
      <c r="G297">
        <v>54</v>
      </c>
      <c r="H297" t="s">
        <v>231</v>
      </c>
      <c r="I297">
        <v>23</v>
      </c>
      <c r="J297" t="s">
        <v>292</v>
      </c>
      <c r="K297" t="s">
        <v>231</v>
      </c>
      <c r="L297" t="s">
        <v>231</v>
      </c>
      <c r="M297" t="s">
        <v>231</v>
      </c>
      <c r="N297">
        <v>17047206670000</v>
      </c>
      <c r="O297" s="23">
        <v>43789</v>
      </c>
      <c r="P297" s="23">
        <v>40212</v>
      </c>
      <c r="Q297" s="23">
        <v>40210</v>
      </c>
      <c r="R297" s="23">
        <v>43789</v>
      </c>
      <c r="S297">
        <v>52</v>
      </c>
      <c r="T297" t="s">
        <v>33</v>
      </c>
      <c r="U297" t="s">
        <v>34</v>
      </c>
      <c r="V297" t="s">
        <v>231</v>
      </c>
      <c r="W297">
        <v>24</v>
      </c>
      <c r="X297" t="s">
        <v>232</v>
      </c>
      <c r="Y297">
        <v>2</v>
      </c>
      <c r="Z297" t="s">
        <v>233</v>
      </c>
      <c r="AA297">
        <v>6</v>
      </c>
      <c r="AB297">
        <v>30.313772810860499</v>
      </c>
      <c r="AC297">
        <v>-91.2973770236121</v>
      </c>
      <c r="AD297">
        <v>0</v>
      </c>
      <c r="AE297" t="s">
        <v>234</v>
      </c>
      <c r="AF297" t="s">
        <v>231</v>
      </c>
      <c r="AG297">
        <v>0</v>
      </c>
      <c r="AH297" t="s">
        <v>231</v>
      </c>
    </row>
    <row r="298" spans="1:34" x14ac:dyDescent="0.3">
      <c r="A298" t="s">
        <v>504</v>
      </c>
      <c r="B298" t="s">
        <v>505</v>
      </c>
      <c r="C298">
        <v>576</v>
      </c>
      <c r="D298" t="s">
        <v>35</v>
      </c>
      <c r="E298">
        <v>972841</v>
      </c>
      <c r="F298" t="s">
        <v>506</v>
      </c>
      <c r="G298">
        <v>1</v>
      </c>
      <c r="H298" t="s">
        <v>231</v>
      </c>
      <c r="I298">
        <v>3</v>
      </c>
      <c r="J298" t="s">
        <v>165</v>
      </c>
      <c r="K298" t="s">
        <v>507</v>
      </c>
      <c r="L298" t="s">
        <v>508</v>
      </c>
      <c r="M298" t="s">
        <v>509</v>
      </c>
      <c r="N298">
        <v>17121880030000</v>
      </c>
      <c r="O298" s="23">
        <v>40046</v>
      </c>
      <c r="P298" s="23">
        <v>36392</v>
      </c>
      <c r="Q298" t="s">
        <v>231</v>
      </c>
      <c r="R298" s="23">
        <v>40046</v>
      </c>
      <c r="S298">
        <v>27</v>
      </c>
      <c r="T298" t="s">
        <v>266</v>
      </c>
      <c r="U298" t="s">
        <v>34</v>
      </c>
      <c r="V298" t="s">
        <v>241</v>
      </c>
      <c r="W298">
        <v>61</v>
      </c>
      <c r="X298" t="s">
        <v>267</v>
      </c>
      <c r="Y298">
        <v>2</v>
      </c>
      <c r="Z298" t="s">
        <v>233</v>
      </c>
      <c r="AA298">
        <v>0</v>
      </c>
      <c r="AB298">
        <v>30.342636296431099</v>
      </c>
      <c r="AC298">
        <v>-91.309882155127099</v>
      </c>
      <c r="AD298">
        <v>0</v>
      </c>
      <c r="AE298" t="s">
        <v>234</v>
      </c>
      <c r="AF298" t="s">
        <v>231</v>
      </c>
      <c r="AG298">
        <v>2430</v>
      </c>
      <c r="AH298" t="s">
        <v>510</v>
      </c>
    </row>
    <row r="299" spans="1:34" x14ac:dyDescent="0.3">
      <c r="A299" t="s">
        <v>504</v>
      </c>
      <c r="B299" t="s">
        <v>505</v>
      </c>
      <c r="C299">
        <v>576</v>
      </c>
      <c r="D299" t="s">
        <v>35</v>
      </c>
      <c r="E299">
        <v>972842</v>
      </c>
      <c r="F299" t="s">
        <v>506</v>
      </c>
      <c r="G299">
        <v>2</v>
      </c>
      <c r="H299" t="s">
        <v>231</v>
      </c>
      <c r="I299">
        <v>3</v>
      </c>
      <c r="J299" t="s">
        <v>165</v>
      </c>
      <c r="K299" t="s">
        <v>507</v>
      </c>
      <c r="L299" t="s">
        <v>508</v>
      </c>
      <c r="M299" t="s">
        <v>509</v>
      </c>
      <c r="N299">
        <v>17121880040000</v>
      </c>
      <c r="O299" s="23">
        <v>40046</v>
      </c>
      <c r="P299" s="23">
        <v>36392</v>
      </c>
      <c r="Q299" t="s">
        <v>231</v>
      </c>
      <c r="R299" s="23">
        <v>40046</v>
      </c>
      <c r="S299">
        <v>27</v>
      </c>
      <c r="T299" t="s">
        <v>266</v>
      </c>
      <c r="U299" t="s">
        <v>34</v>
      </c>
      <c r="V299" t="s">
        <v>241</v>
      </c>
      <c r="W299">
        <v>61</v>
      </c>
      <c r="X299" t="s">
        <v>267</v>
      </c>
      <c r="Y299">
        <v>2</v>
      </c>
      <c r="Z299" t="s">
        <v>233</v>
      </c>
      <c r="AA299">
        <v>0</v>
      </c>
      <c r="AB299">
        <v>30.345023131558101</v>
      </c>
      <c r="AC299">
        <v>-91.310588540557902</v>
      </c>
      <c r="AD299">
        <v>0</v>
      </c>
      <c r="AE299" t="s">
        <v>234</v>
      </c>
      <c r="AF299" t="s">
        <v>231</v>
      </c>
      <c r="AG299">
        <v>2430</v>
      </c>
      <c r="AH299" t="s">
        <v>510</v>
      </c>
    </row>
    <row r="300" spans="1:34" x14ac:dyDescent="0.3">
      <c r="A300" t="s">
        <v>504</v>
      </c>
      <c r="B300" t="s">
        <v>505</v>
      </c>
      <c r="C300">
        <v>576</v>
      </c>
      <c r="D300" t="s">
        <v>35</v>
      </c>
      <c r="E300">
        <v>972843</v>
      </c>
      <c r="F300" t="s">
        <v>506</v>
      </c>
      <c r="G300">
        <v>3</v>
      </c>
      <c r="H300" t="s">
        <v>231</v>
      </c>
      <c r="I300">
        <v>3</v>
      </c>
      <c r="J300" t="s">
        <v>165</v>
      </c>
      <c r="K300" t="s">
        <v>507</v>
      </c>
      <c r="L300" t="s">
        <v>508</v>
      </c>
      <c r="M300" t="s">
        <v>509</v>
      </c>
      <c r="N300">
        <v>17121880050000</v>
      </c>
      <c r="O300" s="23">
        <v>40046</v>
      </c>
      <c r="P300" s="23">
        <v>36392</v>
      </c>
      <c r="Q300" t="s">
        <v>231</v>
      </c>
      <c r="R300" s="23">
        <v>40046</v>
      </c>
      <c r="S300">
        <v>27</v>
      </c>
      <c r="T300" t="s">
        <v>266</v>
      </c>
      <c r="U300" t="s">
        <v>34</v>
      </c>
      <c r="V300" t="s">
        <v>241</v>
      </c>
      <c r="W300">
        <v>61</v>
      </c>
      <c r="X300" t="s">
        <v>267</v>
      </c>
      <c r="Y300">
        <v>2</v>
      </c>
      <c r="Z300" t="s">
        <v>233</v>
      </c>
      <c r="AA300">
        <v>0</v>
      </c>
      <c r="AB300">
        <v>30.340780185529901</v>
      </c>
      <c r="AC300">
        <v>-91.309407087210303</v>
      </c>
      <c r="AD300">
        <v>0</v>
      </c>
      <c r="AE300" t="s">
        <v>234</v>
      </c>
      <c r="AF300" t="s">
        <v>231</v>
      </c>
      <c r="AG300">
        <v>2430</v>
      </c>
      <c r="AH300" t="s">
        <v>510</v>
      </c>
    </row>
    <row r="301" spans="1:34" x14ac:dyDescent="0.3">
      <c r="A301" t="s">
        <v>157</v>
      </c>
      <c r="B301" t="s">
        <v>158</v>
      </c>
      <c r="C301">
        <v>576</v>
      </c>
      <c r="D301" t="s">
        <v>35</v>
      </c>
      <c r="E301">
        <v>64753</v>
      </c>
      <c r="F301" t="s">
        <v>140</v>
      </c>
      <c r="G301">
        <v>20</v>
      </c>
      <c r="H301" t="s">
        <v>231</v>
      </c>
      <c r="I301">
        <v>23</v>
      </c>
      <c r="J301" t="s">
        <v>292</v>
      </c>
      <c r="K301" t="s">
        <v>231</v>
      </c>
      <c r="L301" t="s">
        <v>231</v>
      </c>
      <c r="M301" t="s">
        <v>231</v>
      </c>
      <c r="N301">
        <v>17047003020000</v>
      </c>
      <c r="O301" s="23">
        <v>43789</v>
      </c>
      <c r="P301" s="23">
        <v>20841</v>
      </c>
      <c r="Q301" s="23">
        <v>20854</v>
      </c>
      <c r="R301" s="23">
        <v>43789</v>
      </c>
      <c r="S301">
        <v>52</v>
      </c>
      <c r="T301" t="s">
        <v>33</v>
      </c>
      <c r="U301" t="s">
        <v>34</v>
      </c>
      <c r="V301" t="s">
        <v>231</v>
      </c>
      <c r="W301">
        <v>24</v>
      </c>
      <c r="X301" t="s">
        <v>232</v>
      </c>
      <c r="Y301">
        <v>2</v>
      </c>
      <c r="Z301" t="s">
        <v>233</v>
      </c>
      <c r="AA301">
        <v>0</v>
      </c>
      <c r="AB301">
        <v>30.310598843213398</v>
      </c>
      <c r="AC301">
        <v>-91.304816006856399</v>
      </c>
      <c r="AD301">
        <v>10</v>
      </c>
      <c r="AE301" t="s">
        <v>263</v>
      </c>
      <c r="AF301">
        <v>660</v>
      </c>
      <c r="AG301" t="s">
        <v>231</v>
      </c>
      <c r="AH301" t="s">
        <v>238</v>
      </c>
    </row>
    <row r="302" spans="1:34" x14ac:dyDescent="0.3">
      <c r="A302" t="s">
        <v>157</v>
      </c>
      <c r="B302" t="s">
        <v>158</v>
      </c>
      <c r="C302">
        <v>576</v>
      </c>
      <c r="D302" t="s">
        <v>35</v>
      </c>
      <c r="E302">
        <v>65954</v>
      </c>
      <c r="F302" t="s">
        <v>140</v>
      </c>
      <c r="G302">
        <v>23</v>
      </c>
      <c r="H302" t="s">
        <v>231</v>
      </c>
      <c r="I302">
        <v>23</v>
      </c>
      <c r="J302" t="s">
        <v>292</v>
      </c>
      <c r="K302" t="s">
        <v>231</v>
      </c>
      <c r="L302" t="s">
        <v>231</v>
      </c>
      <c r="M302" t="s">
        <v>231</v>
      </c>
      <c r="N302">
        <v>17047003000000</v>
      </c>
      <c r="O302" s="23">
        <v>43789</v>
      </c>
      <c r="P302" s="23">
        <v>20941</v>
      </c>
      <c r="Q302" s="23">
        <v>20939</v>
      </c>
      <c r="R302" s="23">
        <v>43789</v>
      </c>
      <c r="S302">
        <v>52</v>
      </c>
      <c r="T302" t="s">
        <v>33</v>
      </c>
      <c r="U302" t="s">
        <v>34</v>
      </c>
      <c r="V302" t="s">
        <v>231</v>
      </c>
      <c r="W302">
        <v>24</v>
      </c>
      <c r="X302" t="s">
        <v>232</v>
      </c>
      <c r="Y302">
        <v>2</v>
      </c>
      <c r="Z302" t="s">
        <v>233</v>
      </c>
      <c r="AA302">
        <v>9</v>
      </c>
      <c r="AB302">
        <v>30.3106728345135</v>
      </c>
      <c r="AC302">
        <v>-91.303741665604704</v>
      </c>
      <c r="AD302">
        <v>10</v>
      </c>
      <c r="AE302" t="s">
        <v>263</v>
      </c>
      <c r="AF302">
        <v>0</v>
      </c>
      <c r="AG302" t="s">
        <v>231</v>
      </c>
      <c r="AH302" t="s">
        <v>511</v>
      </c>
    </row>
    <row r="303" spans="1:34" x14ac:dyDescent="0.3">
      <c r="A303" t="s">
        <v>157</v>
      </c>
      <c r="B303" t="s">
        <v>158</v>
      </c>
      <c r="C303">
        <v>576</v>
      </c>
      <c r="D303" t="s">
        <v>35</v>
      </c>
      <c r="E303">
        <v>67150</v>
      </c>
      <c r="F303" t="s">
        <v>140</v>
      </c>
      <c r="G303">
        <v>26</v>
      </c>
      <c r="H303" t="s">
        <v>231</v>
      </c>
      <c r="I303">
        <v>23</v>
      </c>
      <c r="J303" t="s">
        <v>292</v>
      </c>
      <c r="K303" t="s">
        <v>231</v>
      </c>
      <c r="L303" t="s">
        <v>231</v>
      </c>
      <c r="M303" t="s">
        <v>231</v>
      </c>
      <c r="N303">
        <v>17047002980000</v>
      </c>
      <c r="O303" s="23">
        <v>43789</v>
      </c>
      <c r="P303" s="23">
        <v>21032</v>
      </c>
      <c r="Q303" s="23">
        <v>21071</v>
      </c>
      <c r="R303" s="23">
        <v>43789</v>
      </c>
      <c r="S303">
        <v>52</v>
      </c>
      <c r="T303" t="s">
        <v>33</v>
      </c>
      <c r="U303" t="s">
        <v>34</v>
      </c>
      <c r="V303" t="s">
        <v>231</v>
      </c>
      <c r="W303">
        <v>24</v>
      </c>
      <c r="X303" t="s">
        <v>232</v>
      </c>
      <c r="Y303">
        <v>2</v>
      </c>
      <c r="Z303" t="s">
        <v>233</v>
      </c>
      <c r="AA303">
        <v>0</v>
      </c>
      <c r="AB303">
        <v>30.3117972308068</v>
      </c>
      <c r="AC303">
        <v>-91.302815948162603</v>
      </c>
      <c r="AD303">
        <v>10</v>
      </c>
      <c r="AE303" t="s">
        <v>263</v>
      </c>
      <c r="AF303" t="s">
        <v>231</v>
      </c>
      <c r="AG303" t="s">
        <v>231</v>
      </c>
      <c r="AH303" t="s">
        <v>512</v>
      </c>
    </row>
    <row r="304" spans="1:34" x14ac:dyDescent="0.3">
      <c r="A304" t="s">
        <v>157</v>
      </c>
      <c r="B304" t="s">
        <v>158</v>
      </c>
      <c r="C304">
        <v>576</v>
      </c>
      <c r="D304" t="s">
        <v>35</v>
      </c>
      <c r="E304">
        <v>71005</v>
      </c>
      <c r="F304" t="s">
        <v>428</v>
      </c>
      <c r="G304">
        <v>1</v>
      </c>
      <c r="H304" t="s">
        <v>231</v>
      </c>
      <c r="I304">
        <v>23</v>
      </c>
      <c r="J304" t="s">
        <v>292</v>
      </c>
      <c r="K304" t="s">
        <v>231</v>
      </c>
      <c r="L304" t="s">
        <v>231</v>
      </c>
      <c r="M304" t="s">
        <v>231</v>
      </c>
      <c r="N304">
        <v>17121000620000</v>
      </c>
      <c r="O304" s="23">
        <v>43789</v>
      </c>
      <c r="P304" s="23">
        <v>21362</v>
      </c>
      <c r="Q304" s="23">
        <v>21380</v>
      </c>
      <c r="R304" s="23">
        <v>43789</v>
      </c>
      <c r="S304">
        <v>28</v>
      </c>
      <c r="T304" t="s">
        <v>266</v>
      </c>
      <c r="U304" t="s">
        <v>34</v>
      </c>
      <c r="V304" t="s">
        <v>241</v>
      </c>
      <c r="W304">
        <v>61</v>
      </c>
      <c r="X304" t="s">
        <v>267</v>
      </c>
      <c r="Y304">
        <v>2</v>
      </c>
      <c r="Z304" t="s">
        <v>233</v>
      </c>
      <c r="AA304">
        <v>0</v>
      </c>
      <c r="AB304">
        <v>30.327399211721801</v>
      </c>
      <c r="AC304">
        <v>-91.304215307775706</v>
      </c>
      <c r="AD304">
        <v>10</v>
      </c>
      <c r="AE304" t="s">
        <v>263</v>
      </c>
      <c r="AF304">
        <v>0</v>
      </c>
      <c r="AG304" t="s">
        <v>231</v>
      </c>
      <c r="AH304" t="s">
        <v>231</v>
      </c>
    </row>
    <row r="305" spans="1:34" x14ac:dyDescent="0.3">
      <c r="A305" t="s">
        <v>157</v>
      </c>
      <c r="B305" t="s">
        <v>158</v>
      </c>
      <c r="C305">
        <v>576</v>
      </c>
      <c r="D305" t="s">
        <v>35</v>
      </c>
      <c r="E305">
        <v>72876</v>
      </c>
      <c r="F305" t="s">
        <v>140</v>
      </c>
      <c r="G305">
        <v>34</v>
      </c>
      <c r="H305" t="s">
        <v>231</v>
      </c>
      <c r="I305">
        <v>23</v>
      </c>
      <c r="J305" t="s">
        <v>292</v>
      </c>
      <c r="K305" t="s">
        <v>231</v>
      </c>
      <c r="L305" t="s">
        <v>231</v>
      </c>
      <c r="M305" t="s">
        <v>231</v>
      </c>
      <c r="N305">
        <v>17047003280000</v>
      </c>
      <c r="O305" s="23">
        <v>43789</v>
      </c>
      <c r="P305" s="23">
        <v>21508</v>
      </c>
      <c r="Q305" s="23">
        <v>21521</v>
      </c>
      <c r="R305" s="23">
        <v>43789</v>
      </c>
      <c r="S305">
        <v>61</v>
      </c>
      <c r="T305" t="s">
        <v>33</v>
      </c>
      <c r="U305" t="s">
        <v>34</v>
      </c>
      <c r="V305" t="s">
        <v>231</v>
      </c>
      <c r="W305">
        <v>24</v>
      </c>
      <c r="X305" t="s">
        <v>232</v>
      </c>
      <c r="Y305">
        <v>2</v>
      </c>
      <c r="Z305" t="s">
        <v>233</v>
      </c>
      <c r="AA305">
        <v>0</v>
      </c>
      <c r="AB305">
        <v>30.307099047606599</v>
      </c>
      <c r="AC305">
        <v>-91.307317328438799</v>
      </c>
      <c r="AD305">
        <v>0</v>
      </c>
      <c r="AE305" t="s">
        <v>234</v>
      </c>
      <c r="AF305">
        <v>0</v>
      </c>
      <c r="AG305" t="s">
        <v>231</v>
      </c>
      <c r="AH305" t="s">
        <v>231</v>
      </c>
    </row>
    <row r="306" spans="1:34" x14ac:dyDescent="0.3">
      <c r="A306" t="s">
        <v>157</v>
      </c>
      <c r="B306" t="s">
        <v>158</v>
      </c>
      <c r="C306">
        <v>576</v>
      </c>
      <c r="D306" t="s">
        <v>35</v>
      </c>
      <c r="E306">
        <v>73874</v>
      </c>
      <c r="F306" t="s">
        <v>140</v>
      </c>
      <c r="G306">
        <v>37</v>
      </c>
      <c r="H306" t="s">
        <v>231</v>
      </c>
      <c r="I306">
        <v>23</v>
      </c>
      <c r="J306" t="s">
        <v>292</v>
      </c>
      <c r="K306" t="s">
        <v>231</v>
      </c>
      <c r="L306" t="s">
        <v>231</v>
      </c>
      <c r="M306" t="s">
        <v>231</v>
      </c>
      <c r="N306">
        <v>17047002870000</v>
      </c>
      <c r="O306" s="23">
        <v>43789</v>
      </c>
      <c r="P306" s="23">
        <v>21593</v>
      </c>
      <c r="Q306" s="23">
        <v>21629</v>
      </c>
      <c r="R306" s="23">
        <v>43789</v>
      </c>
      <c r="S306">
        <v>52</v>
      </c>
      <c r="T306" t="s">
        <v>33</v>
      </c>
      <c r="U306" t="s">
        <v>34</v>
      </c>
      <c r="V306" t="s">
        <v>231</v>
      </c>
      <c r="W306">
        <v>24</v>
      </c>
      <c r="X306" t="s">
        <v>232</v>
      </c>
      <c r="Y306">
        <v>2</v>
      </c>
      <c r="Z306" t="s">
        <v>233</v>
      </c>
      <c r="AA306">
        <v>10</v>
      </c>
      <c r="AB306">
        <v>30.3109010247985</v>
      </c>
      <c r="AC306">
        <v>-91.303602157727198</v>
      </c>
      <c r="AD306">
        <v>0</v>
      </c>
      <c r="AE306" t="s">
        <v>234</v>
      </c>
      <c r="AF306">
        <v>0</v>
      </c>
      <c r="AG306" t="s">
        <v>231</v>
      </c>
      <c r="AH306" t="s">
        <v>513</v>
      </c>
    </row>
    <row r="307" spans="1:34" x14ac:dyDescent="0.3">
      <c r="A307" t="s">
        <v>157</v>
      </c>
      <c r="B307" t="s">
        <v>158</v>
      </c>
      <c r="C307">
        <v>576</v>
      </c>
      <c r="D307" t="s">
        <v>35</v>
      </c>
      <c r="E307">
        <v>77414</v>
      </c>
      <c r="F307" t="s">
        <v>428</v>
      </c>
      <c r="G307" t="s">
        <v>279</v>
      </c>
      <c r="H307" t="s">
        <v>231</v>
      </c>
      <c r="I307">
        <v>23</v>
      </c>
      <c r="J307" t="s">
        <v>292</v>
      </c>
      <c r="K307" t="s">
        <v>231</v>
      </c>
      <c r="L307" t="s">
        <v>231</v>
      </c>
      <c r="M307" t="s">
        <v>231</v>
      </c>
      <c r="N307">
        <v>17121000620000</v>
      </c>
      <c r="O307" s="23">
        <v>43789</v>
      </c>
      <c r="P307" s="23">
        <v>21870</v>
      </c>
      <c r="Q307" s="23">
        <v>21380</v>
      </c>
      <c r="R307" s="23">
        <v>43789</v>
      </c>
      <c r="S307">
        <v>28</v>
      </c>
      <c r="T307" t="s">
        <v>266</v>
      </c>
      <c r="U307" t="s">
        <v>34</v>
      </c>
      <c r="V307" t="s">
        <v>241</v>
      </c>
      <c r="W307">
        <v>61</v>
      </c>
      <c r="X307" t="s">
        <v>267</v>
      </c>
      <c r="Y307">
        <v>2</v>
      </c>
      <c r="Z307" t="s">
        <v>233</v>
      </c>
      <c r="AA307">
        <v>0</v>
      </c>
      <c r="AB307">
        <v>30.327399211721801</v>
      </c>
      <c r="AC307">
        <v>-91.304215307775706</v>
      </c>
      <c r="AD307">
        <v>10</v>
      </c>
      <c r="AE307" t="s">
        <v>263</v>
      </c>
      <c r="AF307">
        <v>0</v>
      </c>
      <c r="AG307" t="s">
        <v>231</v>
      </c>
      <c r="AH307" t="s">
        <v>231</v>
      </c>
    </row>
    <row r="308" spans="1:34" x14ac:dyDescent="0.3">
      <c r="A308" t="s">
        <v>157</v>
      </c>
      <c r="B308" t="s">
        <v>158</v>
      </c>
      <c r="C308">
        <v>576</v>
      </c>
      <c r="D308" t="s">
        <v>35</v>
      </c>
      <c r="E308">
        <v>80680</v>
      </c>
      <c r="F308" t="s">
        <v>140</v>
      </c>
      <c r="G308">
        <v>52</v>
      </c>
      <c r="H308" t="s">
        <v>231</v>
      </c>
      <c r="I308">
        <v>23</v>
      </c>
      <c r="J308" t="s">
        <v>292</v>
      </c>
      <c r="K308" t="s">
        <v>231</v>
      </c>
      <c r="L308" t="s">
        <v>231</v>
      </c>
      <c r="M308" t="s">
        <v>231</v>
      </c>
      <c r="N308">
        <v>17047002860000</v>
      </c>
      <c r="O308" s="23">
        <v>43789</v>
      </c>
      <c r="P308" s="23">
        <v>22129</v>
      </c>
      <c r="Q308" s="23">
        <v>22154</v>
      </c>
      <c r="R308" s="23">
        <v>43789</v>
      </c>
      <c r="S308">
        <v>52</v>
      </c>
      <c r="T308" t="s">
        <v>33</v>
      </c>
      <c r="U308" t="s">
        <v>34</v>
      </c>
      <c r="V308" t="s">
        <v>231</v>
      </c>
      <c r="W308">
        <v>24</v>
      </c>
      <c r="X308" t="s">
        <v>232</v>
      </c>
      <c r="Y308">
        <v>2</v>
      </c>
      <c r="Z308" t="s">
        <v>233</v>
      </c>
      <c r="AA308">
        <v>9</v>
      </c>
      <c r="AB308">
        <v>30.310829596940799</v>
      </c>
      <c r="AC308">
        <v>-91.303871551754696</v>
      </c>
      <c r="AD308">
        <v>10</v>
      </c>
      <c r="AE308" t="s">
        <v>263</v>
      </c>
      <c r="AF308">
        <v>0</v>
      </c>
      <c r="AG308" t="s">
        <v>231</v>
      </c>
      <c r="AH308" t="s">
        <v>514</v>
      </c>
    </row>
    <row r="309" spans="1:34" x14ac:dyDescent="0.3">
      <c r="A309" t="s">
        <v>157</v>
      </c>
      <c r="B309" t="s">
        <v>158</v>
      </c>
      <c r="C309">
        <v>576</v>
      </c>
      <c r="D309" t="s">
        <v>35</v>
      </c>
      <c r="E309">
        <v>82407</v>
      </c>
      <c r="F309" t="s">
        <v>140</v>
      </c>
      <c r="G309">
        <v>54</v>
      </c>
      <c r="H309" t="s">
        <v>231</v>
      </c>
      <c r="I309">
        <v>23</v>
      </c>
      <c r="J309" t="s">
        <v>292</v>
      </c>
      <c r="K309" t="s">
        <v>231</v>
      </c>
      <c r="L309" t="s">
        <v>231</v>
      </c>
      <c r="M309" t="s">
        <v>231</v>
      </c>
      <c r="N309">
        <v>17047002850000</v>
      </c>
      <c r="O309" s="23">
        <v>43789</v>
      </c>
      <c r="P309" s="23">
        <v>22249</v>
      </c>
      <c r="Q309" s="23">
        <v>22249</v>
      </c>
      <c r="R309" s="23">
        <v>43789</v>
      </c>
      <c r="S309">
        <v>52</v>
      </c>
      <c r="T309" t="s">
        <v>33</v>
      </c>
      <c r="U309" t="s">
        <v>34</v>
      </c>
      <c r="V309" t="s">
        <v>231</v>
      </c>
      <c r="W309">
        <v>24</v>
      </c>
      <c r="X309" t="s">
        <v>232</v>
      </c>
      <c r="Y309">
        <v>2</v>
      </c>
      <c r="Z309" t="s">
        <v>233</v>
      </c>
      <c r="AA309">
        <v>0</v>
      </c>
      <c r="AB309">
        <v>30.310299549257</v>
      </c>
      <c r="AC309">
        <v>-91.30671753691</v>
      </c>
      <c r="AD309">
        <v>10</v>
      </c>
      <c r="AE309" t="s">
        <v>263</v>
      </c>
      <c r="AF309" t="s">
        <v>231</v>
      </c>
      <c r="AG309" t="s">
        <v>231</v>
      </c>
      <c r="AH309" t="s">
        <v>515</v>
      </c>
    </row>
    <row r="310" spans="1:34" x14ac:dyDescent="0.3">
      <c r="A310" t="s">
        <v>157</v>
      </c>
      <c r="B310" t="s">
        <v>158</v>
      </c>
      <c r="C310">
        <v>576</v>
      </c>
      <c r="D310" t="s">
        <v>35</v>
      </c>
      <c r="E310">
        <v>88537</v>
      </c>
      <c r="F310" t="s">
        <v>140</v>
      </c>
      <c r="G310">
        <v>57</v>
      </c>
      <c r="H310" t="s">
        <v>231</v>
      </c>
      <c r="I310">
        <v>23</v>
      </c>
      <c r="J310" t="s">
        <v>292</v>
      </c>
      <c r="K310" t="s">
        <v>231</v>
      </c>
      <c r="L310" t="s">
        <v>231</v>
      </c>
      <c r="M310" t="s">
        <v>231</v>
      </c>
      <c r="N310">
        <v>17047003290000</v>
      </c>
      <c r="O310" s="23">
        <v>43789</v>
      </c>
      <c r="P310" s="23">
        <v>22668</v>
      </c>
      <c r="Q310" s="23">
        <v>22681</v>
      </c>
      <c r="R310" s="23">
        <v>43789</v>
      </c>
      <c r="S310">
        <v>61</v>
      </c>
      <c r="T310" t="s">
        <v>33</v>
      </c>
      <c r="U310" t="s">
        <v>34</v>
      </c>
      <c r="V310" t="s">
        <v>231</v>
      </c>
      <c r="W310">
        <v>24</v>
      </c>
      <c r="X310" t="s">
        <v>232</v>
      </c>
      <c r="Y310">
        <v>2</v>
      </c>
      <c r="Z310" t="s">
        <v>233</v>
      </c>
      <c r="AA310">
        <v>0</v>
      </c>
      <c r="AB310">
        <v>30.3072994066193</v>
      </c>
      <c r="AC310">
        <v>-91.305615534321205</v>
      </c>
      <c r="AD310">
        <v>0</v>
      </c>
      <c r="AE310" t="s">
        <v>234</v>
      </c>
      <c r="AF310">
        <v>0</v>
      </c>
      <c r="AG310" t="s">
        <v>231</v>
      </c>
      <c r="AH310" t="s">
        <v>231</v>
      </c>
    </row>
    <row r="311" spans="1:34" x14ac:dyDescent="0.3">
      <c r="A311" t="s">
        <v>157</v>
      </c>
      <c r="B311" t="s">
        <v>158</v>
      </c>
      <c r="C311">
        <v>576</v>
      </c>
      <c r="D311" t="s">
        <v>35</v>
      </c>
      <c r="E311">
        <v>89566</v>
      </c>
      <c r="F311" t="s">
        <v>140</v>
      </c>
      <c r="G311" t="s">
        <v>516</v>
      </c>
      <c r="H311" t="s">
        <v>231</v>
      </c>
      <c r="I311">
        <v>23</v>
      </c>
      <c r="J311" t="s">
        <v>292</v>
      </c>
      <c r="K311" t="s">
        <v>231</v>
      </c>
      <c r="L311" t="s">
        <v>231</v>
      </c>
      <c r="M311" t="s">
        <v>231</v>
      </c>
      <c r="N311">
        <v>17047003290000</v>
      </c>
      <c r="O311" s="23">
        <v>43789</v>
      </c>
      <c r="P311" s="23">
        <v>22741</v>
      </c>
      <c r="Q311" s="23">
        <v>22681</v>
      </c>
      <c r="R311" s="23">
        <v>43789</v>
      </c>
      <c r="S311">
        <v>61</v>
      </c>
      <c r="T311" t="s">
        <v>33</v>
      </c>
      <c r="U311" t="s">
        <v>34</v>
      </c>
      <c r="V311" t="s">
        <v>231</v>
      </c>
      <c r="W311">
        <v>24</v>
      </c>
      <c r="X311" t="s">
        <v>232</v>
      </c>
      <c r="Y311">
        <v>2</v>
      </c>
      <c r="Z311" t="s">
        <v>233</v>
      </c>
      <c r="AA311">
        <v>0</v>
      </c>
      <c r="AB311">
        <v>30.3072994066193</v>
      </c>
      <c r="AC311">
        <v>-91.305615534321205</v>
      </c>
      <c r="AD311">
        <v>0</v>
      </c>
      <c r="AE311" t="s">
        <v>234</v>
      </c>
      <c r="AF311">
        <v>0</v>
      </c>
      <c r="AG311" t="s">
        <v>231</v>
      </c>
      <c r="AH311" t="s">
        <v>231</v>
      </c>
    </row>
    <row r="312" spans="1:34" x14ac:dyDescent="0.3">
      <c r="A312" t="s">
        <v>157</v>
      </c>
      <c r="B312" t="s">
        <v>158</v>
      </c>
      <c r="C312">
        <v>576</v>
      </c>
      <c r="D312" t="s">
        <v>35</v>
      </c>
      <c r="E312">
        <v>91815</v>
      </c>
      <c r="F312" t="s">
        <v>140</v>
      </c>
      <c r="G312" t="s">
        <v>517</v>
      </c>
      <c r="H312" t="s">
        <v>231</v>
      </c>
      <c r="I312">
        <v>23</v>
      </c>
      <c r="J312" t="s">
        <v>292</v>
      </c>
      <c r="K312" t="s">
        <v>231</v>
      </c>
      <c r="L312" t="s">
        <v>231</v>
      </c>
      <c r="M312" t="s">
        <v>231</v>
      </c>
      <c r="N312">
        <v>17047002860000</v>
      </c>
      <c r="O312" s="23">
        <v>43789</v>
      </c>
      <c r="P312" s="23">
        <v>22878</v>
      </c>
      <c r="Q312" s="23">
        <v>22154</v>
      </c>
      <c r="R312" s="23">
        <v>43789</v>
      </c>
      <c r="S312">
        <v>52</v>
      </c>
      <c r="T312" t="s">
        <v>33</v>
      </c>
      <c r="U312" t="s">
        <v>34</v>
      </c>
      <c r="V312" t="s">
        <v>231</v>
      </c>
      <c r="W312">
        <v>24</v>
      </c>
      <c r="X312" t="s">
        <v>232</v>
      </c>
      <c r="Y312">
        <v>2</v>
      </c>
      <c r="Z312" t="s">
        <v>233</v>
      </c>
      <c r="AA312">
        <v>0</v>
      </c>
      <c r="AB312">
        <v>30.310439090717701</v>
      </c>
      <c r="AC312">
        <v>-91.303653000847703</v>
      </c>
      <c r="AD312">
        <v>10</v>
      </c>
      <c r="AE312" t="s">
        <v>263</v>
      </c>
      <c r="AF312">
        <v>0</v>
      </c>
      <c r="AG312" t="s">
        <v>231</v>
      </c>
      <c r="AH312" t="s">
        <v>514</v>
      </c>
    </row>
    <row r="313" spans="1:34" x14ac:dyDescent="0.3">
      <c r="A313" t="s">
        <v>157</v>
      </c>
      <c r="B313" t="s">
        <v>158</v>
      </c>
      <c r="C313">
        <v>576</v>
      </c>
      <c r="D313" t="s">
        <v>35</v>
      </c>
      <c r="E313">
        <v>94894</v>
      </c>
      <c r="F313" t="s">
        <v>140</v>
      </c>
      <c r="G313" t="s">
        <v>518</v>
      </c>
      <c r="H313" t="s">
        <v>231</v>
      </c>
      <c r="I313">
        <v>23</v>
      </c>
      <c r="J313" t="s">
        <v>292</v>
      </c>
      <c r="K313" t="s">
        <v>231</v>
      </c>
      <c r="L313" t="s">
        <v>231</v>
      </c>
      <c r="M313" t="s">
        <v>231</v>
      </c>
      <c r="N313">
        <v>17047002870000</v>
      </c>
      <c r="O313" s="23">
        <v>43789</v>
      </c>
      <c r="P313" s="23">
        <v>23074</v>
      </c>
      <c r="Q313" s="23">
        <v>23085</v>
      </c>
      <c r="R313" s="23">
        <v>43789</v>
      </c>
      <c r="S313">
        <v>52</v>
      </c>
      <c r="T313" t="s">
        <v>33</v>
      </c>
      <c r="U313" t="s">
        <v>34</v>
      </c>
      <c r="V313" t="s">
        <v>231</v>
      </c>
      <c r="W313">
        <v>24</v>
      </c>
      <c r="X313" t="s">
        <v>232</v>
      </c>
      <c r="Y313">
        <v>2</v>
      </c>
      <c r="Z313" t="s">
        <v>233</v>
      </c>
      <c r="AA313">
        <v>7.86</v>
      </c>
      <c r="AB313">
        <v>30.3105105181385</v>
      </c>
      <c r="AC313">
        <v>-91.303383607714196</v>
      </c>
      <c r="AD313">
        <v>10</v>
      </c>
      <c r="AE313" t="s">
        <v>263</v>
      </c>
      <c r="AF313">
        <v>0</v>
      </c>
      <c r="AG313" t="s">
        <v>231</v>
      </c>
      <c r="AH313" t="s">
        <v>231</v>
      </c>
    </row>
    <row r="314" spans="1:34" x14ac:dyDescent="0.3">
      <c r="A314" t="s">
        <v>157</v>
      </c>
      <c r="B314" t="s">
        <v>158</v>
      </c>
      <c r="C314">
        <v>576</v>
      </c>
      <c r="D314" t="s">
        <v>35</v>
      </c>
      <c r="E314">
        <v>99845</v>
      </c>
      <c r="F314" t="s">
        <v>140</v>
      </c>
      <c r="G314">
        <v>60</v>
      </c>
      <c r="H314" t="s">
        <v>231</v>
      </c>
      <c r="I314">
        <v>23</v>
      </c>
      <c r="J314" t="s">
        <v>292</v>
      </c>
      <c r="K314" t="s">
        <v>231</v>
      </c>
      <c r="L314" t="s">
        <v>231</v>
      </c>
      <c r="M314" t="s">
        <v>231</v>
      </c>
      <c r="N314">
        <v>17047010430000</v>
      </c>
      <c r="O314" s="23">
        <v>43789</v>
      </c>
      <c r="P314" s="23">
        <v>23335</v>
      </c>
      <c r="Q314" s="23">
        <v>23339</v>
      </c>
      <c r="R314" s="23">
        <v>43789</v>
      </c>
      <c r="S314">
        <v>53</v>
      </c>
      <c r="T314" t="s">
        <v>33</v>
      </c>
      <c r="U314" t="s">
        <v>34</v>
      </c>
      <c r="V314" t="s">
        <v>231</v>
      </c>
      <c r="W314">
        <v>24</v>
      </c>
      <c r="X314" t="s">
        <v>232</v>
      </c>
      <c r="Y314">
        <v>2</v>
      </c>
      <c r="Z314" t="s">
        <v>233</v>
      </c>
      <c r="AA314">
        <v>0</v>
      </c>
      <c r="AB314">
        <v>30.309198008515001</v>
      </c>
      <c r="AC314">
        <v>-91.312317523447902</v>
      </c>
      <c r="AD314">
        <v>10</v>
      </c>
      <c r="AE314" t="s">
        <v>263</v>
      </c>
      <c r="AF314">
        <v>0</v>
      </c>
      <c r="AG314" t="s">
        <v>231</v>
      </c>
      <c r="AH314" t="s">
        <v>231</v>
      </c>
    </row>
    <row r="315" spans="1:34" x14ac:dyDescent="0.3">
      <c r="A315" t="s">
        <v>157</v>
      </c>
      <c r="B315" t="s">
        <v>158</v>
      </c>
      <c r="C315">
        <v>576</v>
      </c>
      <c r="D315" t="s">
        <v>35</v>
      </c>
      <c r="E315">
        <v>113730</v>
      </c>
      <c r="F315" t="s">
        <v>151</v>
      </c>
      <c r="G315">
        <v>64</v>
      </c>
      <c r="H315" t="s">
        <v>231</v>
      </c>
      <c r="I315">
        <v>26</v>
      </c>
      <c r="J315" t="s">
        <v>497</v>
      </c>
      <c r="K315" t="s">
        <v>228</v>
      </c>
      <c r="L315">
        <v>5</v>
      </c>
      <c r="M315" t="s">
        <v>282</v>
      </c>
      <c r="N315">
        <v>17047011430000</v>
      </c>
      <c r="O315" s="23">
        <v>43789</v>
      </c>
      <c r="P315" s="23">
        <v>24140</v>
      </c>
      <c r="Q315" s="23">
        <v>24166</v>
      </c>
      <c r="R315" s="23">
        <v>43789</v>
      </c>
      <c r="S315">
        <v>53</v>
      </c>
      <c r="T315" t="s">
        <v>33</v>
      </c>
      <c r="U315" t="s">
        <v>34</v>
      </c>
      <c r="V315" t="s">
        <v>249</v>
      </c>
      <c r="W315">
        <v>24</v>
      </c>
      <c r="X315" t="s">
        <v>232</v>
      </c>
      <c r="Y315">
        <v>2</v>
      </c>
      <c r="Z315" t="s">
        <v>233</v>
      </c>
      <c r="AA315">
        <v>0</v>
      </c>
      <c r="AB315">
        <v>30.309198429519</v>
      </c>
      <c r="AC315">
        <v>-91.314916135380599</v>
      </c>
      <c r="AD315">
        <v>0</v>
      </c>
      <c r="AE315" t="s">
        <v>234</v>
      </c>
      <c r="AF315">
        <v>650</v>
      </c>
      <c r="AG315" t="s">
        <v>231</v>
      </c>
      <c r="AH315" t="s">
        <v>519</v>
      </c>
    </row>
    <row r="316" spans="1:34" x14ac:dyDescent="0.3">
      <c r="A316" t="s">
        <v>157</v>
      </c>
      <c r="B316" t="s">
        <v>158</v>
      </c>
      <c r="C316">
        <v>576</v>
      </c>
      <c r="D316" t="s">
        <v>35</v>
      </c>
      <c r="E316">
        <v>120181</v>
      </c>
      <c r="F316" t="s">
        <v>140</v>
      </c>
      <c r="G316">
        <v>68</v>
      </c>
      <c r="H316" t="s">
        <v>231</v>
      </c>
      <c r="I316">
        <v>23</v>
      </c>
      <c r="J316" t="s">
        <v>292</v>
      </c>
      <c r="K316" t="s">
        <v>231</v>
      </c>
      <c r="L316" t="s">
        <v>231</v>
      </c>
      <c r="M316" t="s">
        <v>231</v>
      </c>
      <c r="N316">
        <v>17047200400000</v>
      </c>
      <c r="O316" s="23">
        <v>43789</v>
      </c>
      <c r="P316" s="23">
        <v>24631</v>
      </c>
      <c r="Q316" s="23">
        <v>24650</v>
      </c>
      <c r="R316" s="23">
        <v>43789</v>
      </c>
      <c r="S316">
        <v>53</v>
      </c>
      <c r="T316" t="s">
        <v>33</v>
      </c>
      <c r="U316" t="s">
        <v>34</v>
      </c>
      <c r="V316" t="s">
        <v>231</v>
      </c>
      <c r="W316">
        <v>24</v>
      </c>
      <c r="X316" t="s">
        <v>232</v>
      </c>
      <c r="Y316">
        <v>2</v>
      </c>
      <c r="Z316" t="s">
        <v>233</v>
      </c>
      <c r="AA316">
        <v>0</v>
      </c>
      <c r="AB316">
        <v>30.308098101529001</v>
      </c>
      <c r="AC316">
        <v>-91.312118108793399</v>
      </c>
      <c r="AD316">
        <v>10</v>
      </c>
      <c r="AE316" t="s">
        <v>263</v>
      </c>
      <c r="AF316">
        <v>0</v>
      </c>
      <c r="AG316" t="s">
        <v>231</v>
      </c>
      <c r="AH316" t="s">
        <v>231</v>
      </c>
    </row>
    <row r="317" spans="1:34" x14ac:dyDescent="0.3">
      <c r="A317" t="s">
        <v>157</v>
      </c>
      <c r="B317" t="s">
        <v>158</v>
      </c>
      <c r="C317">
        <v>576</v>
      </c>
      <c r="D317" t="s">
        <v>35</v>
      </c>
      <c r="E317">
        <v>124047</v>
      </c>
      <c r="F317" t="s">
        <v>140</v>
      </c>
      <c r="G317">
        <v>69</v>
      </c>
      <c r="H317" t="s">
        <v>231</v>
      </c>
      <c r="I317">
        <v>23</v>
      </c>
      <c r="J317" t="s">
        <v>292</v>
      </c>
      <c r="K317" t="s">
        <v>231</v>
      </c>
      <c r="L317" t="s">
        <v>231</v>
      </c>
      <c r="M317" t="s">
        <v>231</v>
      </c>
      <c r="N317">
        <v>17047200690000</v>
      </c>
      <c r="O317" s="23">
        <v>43789</v>
      </c>
      <c r="P317" s="23">
        <v>24943</v>
      </c>
      <c r="Q317" s="23">
        <v>24958</v>
      </c>
      <c r="R317" s="23">
        <v>43789</v>
      </c>
      <c r="S317">
        <v>53</v>
      </c>
      <c r="T317" t="s">
        <v>33</v>
      </c>
      <c r="U317" t="s">
        <v>34</v>
      </c>
      <c r="V317" t="s">
        <v>231</v>
      </c>
      <c r="W317">
        <v>24</v>
      </c>
      <c r="X317" t="s">
        <v>232</v>
      </c>
      <c r="Y317">
        <v>2</v>
      </c>
      <c r="Z317" t="s">
        <v>233</v>
      </c>
      <c r="AA317">
        <v>0</v>
      </c>
      <c r="AB317">
        <v>30.308697583395499</v>
      </c>
      <c r="AC317">
        <v>-91.312415869001001</v>
      </c>
      <c r="AD317">
        <v>10</v>
      </c>
      <c r="AE317" t="s">
        <v>263</v>
      </c>
      <c r="AF317">
        <v>0</v>
      </c>
      <c r="AG317" t="s">
        <v>231</v>
      </c>
      <c r="AH317" t="s">
        <v>231</v>
      </c>
    </row>
    <row r="318" spans="1:34" x14ac:dyDescent="0.3">
      <c r="A318" t="s">
        <v>157</v>
      </c>
      <c r="B318" t="s">
        <v>158</v>
      </c>
      <c r="C318">
        <v>576</v>
      </c>
      <c r="D318" t="s">
        <v>35</v>
      </c>
      <c r="E318">
        <v>127791</v>
      </c>
      <c r="F318" t="s">
        <v>140</v>
      </c>
      <c r="G318">
        <v>73</v>
      </c>
      <c r="H318" t="s">
        <v>231</v>
      </c>
      <c r="I318">
        <v>23</v>
      </c>
      <c r="J318" t="s">
        <v>292</v>
      </c>
      <c r="K318" t="s">
        <v>231</v>
      </c>
      <c r="L318" t="s">
        <v>231</v>
      </c>
      <c r="M318" t="s">
        <v>231</v>
      </c>
      <c r="N318">
        <v>17047001590000</v>
      </c>
      <c r="O318" s="23">
        <v>43789</v>
      </c>
      <c r="P318" s="23">
        <v>25246</v>
      </c>
      <c r="Q318" s="23">
        <v>25195</v>
      </c>
      <c r="R318" s="23">
        <v>43789</v>
      </c>
      <c r="S318">
        <v>53</v>
      </c>
      <c r="T318" t="s">
        <v>33</v>
      </c>
      <c r="U318" t="s">
        <v>34</v>
      </c>
      <c r="V318" t="s">
        <v>231</v>
      </c>
      <c r="W318">
        <v>24</v>
      </c>
      <c r="X318" t="s">
        <v>232</v>
      </c>
      <c r="Y318">
        <v>2</v>
      </c>
      <c r="Z318" t="s">
        <v>233</v>
      </c>
      <c r="AA318">
        <v>7</v>
      </c>
      <c r="AB318">
        <v>30.320117379985</v>
      </c>
      <c r="AC318">
        <v>-91.314793672452495</v>
      </c>
      <c r="AD318">
        <v>10</v>
      </c>
      <c r="AE318" t="s">
        <v>263</v>
      </c>
      <c r="AF318">
        <v>0</v>
      </c>
      <c r="AG318" t="s">
        <v>231</v>
      </c>
      <c r="AH318" t="s">
        <v>520</v>
      </c>
    </row>
    <row r="319" spans="1:34" x14ac:dyDescent="0.3">
      <c r="A319" t="s">
        <v>157</v>
      </c>
      <c r="B319" t="s">
        <v>158</v>
      </c>
      <c r="C319">
        <v>576</v>
      </c>
      <c r="D319" t="s">
        <v>35</v>
      </c>
      <c r="E319">
        <v>140933</v>
      </c>
      <c r="F319" t="s">
        <v>140</v>
      </c>
      <c r="G319">
        <v>78</v>
      </c>
      <c r="H319" t="s">
        <v>231</v>
      </c>
      <c r="I319">
        <v>23</v>
      </c>
      <c r="J319" t="s">
        <v>292</v>
      </c>
      <c r="K319" t="s">
        <v>231</v>
      </c>
      <c r="L319" t="s">
        <v>231</v>
      </c>
      <c r="M319" t="s">
        <v>231</v>
      </c>
      <c r="N319">
        <v>17047202780000</v>
      </c>
      <c r="O319" s="23">
        <v>43789</v>
      </c>
      <c r="P319" s="23">
        <v>26563</v>
      </c>
      <c r="Q319" s="23">
        <v>26587</v>
      </c>
      <c r="R319" s="23">
        <v>43789</v>
      </c>
      <c r="S319">
        <v>53</v>
      </c>
      <c r="T319" t="s">
        <v>33</v>
      </c>
      <c r="U319" t="s">
        <v>34</v>
      </c>
      <c r="V319" t="s">
        <v>231</v>
      </c>
      <c r="W319">
        <v>24</v>
      </c>
      <c r="X319" t="s">
        <v>232</v>
      </c>
      <c r="Y319">
        <v>2</v>
      </c>
      <c r="Z319" t="s">
        <v>233</v>
      </c>
      <c r="AA319">
        <v>5</v>
      </c>
      <c r="AB319">
        <v>30.3207803672131</v>
      </c>
      <c r="AC319">
        <v>-91.316970930060606</v>
      </c>
      <c r="AD319">
        <v>0</v>
      </c>
      <c r="AE319" t="s">
        <v>234</v>
      </c>
      <c r="AF319">
        <v>0</v>
      </c>
      <c r="AG319" t="s">
        <v>231</v>
      </c>
      <c r="AH319" t="s">
        <v>521</v>
      </c>
    </row>
    <row r="320" spans="1:34" x14ac:dyDescent="0.3">
      <c r="A320" t="s">
        <v>157</v>
      </c>
      <c r="B320" t="s">
        <v>158</v>
      </c>
      <c r="C320">
        <v>576</v>
      </c>
      <c r="D320" t="s">
        <v>35</v>
      </c>
      <c r="E320">
        <v>183344</v>
      </c>
      <c r="F320" t="s">
        <v>140</v>
      </c>
      <c r="G320">
        <v>91</v>
      </c>
      <c r="H320" t="s">
        <v>231</v>
      </c>
      <c r="I320">
        <v>23</v>
      </c>
      <c r="J320" t="s">
        <v>292</v>
      </c>
      <c r="K320" t="s">
        <v>231</v>
      </c>
      <c r="L320" t="s">
        <v>231</v>
      </c>
      <c r="M320" t="s">
        <v>231</v>
      </c>
      <c r="N320">
        <v>17047207520000</v>
      </c>
      <c r="O320" s="23">
        <v>43789</v>
      </c>
      <c r="P320" s="23">
        <v>30235</v>
      </c>
      <c r="Q320" s="23">
        <v>30244</v>
      </c>
      <c r="R320" s="23">
        <v>43789</v>
      </c>
      <c r="S320">
        <v>61</v>
      </c>
      <c r="T320" t="s">
        <v>33</v>
      </c>
      <c r="U320" t="s">
        <v>34</v>
      </c>
      <c r="V320" t="s">
        <v>231</v>
      </c>
      <c r="W320">
        <v>24</v>
      </c>
      <c r="X320" t="s">
        <v>232</v>
      </c>
      <c r="Y320">
        <v>2</v>
      </c>
      <c r="Z320" t="s">
        <v>233</v>
      </c>
      <c r="AA320">
        <v>0</v>
      </c>
      <c r="AB320">
        <v>30.307769597239901</v>
      </c>
      <c r="AC320">
        <v>-91.305593220482507</v>
      </c>
      <c r="AD320">
        <v>10</v>
      </c>
      <c r="AE320" t="s">
        <v>263</v>
      </c>
      <c r="AF320">
        <v>0</v>
      </c>
      <c r="AG320" t="s">
        <v>231</v>
      </c>
      <c r="AH320" t="s">
        <v>231</v>
      </c>
    </row>
    <row r="321" spans="1:34" x14ac:dyDescent="0.3">
      <c r="A321" t="s">
        <v>157</v>
      </c>
      <c r="B321" t="s">
        <v>158</v>
      </c>
      <c r="C321">
        <v>576</v>
      </c>
      <c r="D321" t="s">
        <v>35</v>
      </c>
      <c r="E321">
        <v>232568</v>
      </c>
      <c r="F321" t="s">
        <v>522</v>
      </c>
      <c r="G321">
        <v>2</v>
      </c>
      <c r="H321" t="s">
        <v>231</v>
      </c>
      <c r="I321">
        <v>23</v>
      </c>
      <c r="J321" t="s">
        <v>292</v>
      </c>
      <c r="K321" t="s">
        <v>231</v>
      </c>
      <c r="L321" t="s">
        <v>231</v>
      </c>
      <c r="M321" t="s">
        <v>231</v>
      </c>
      <c r="N321">
        <v>17121201930000</v>
      </c>
      <c r="O321" s="23">
        <v>43789</v>
      </c>
      <c r="P321" s="23">
        <v>38705</v>
      </c>
      <c r="Q321" s="23">
        <v>38765</v>
      </c>
      <c r="R321" s="23">
        <v>43789</v>
      </c>
      <c r="S321">
        <v>28</v>
      </c>
      <c r="T321" t="s">
        <v>266</v>
      </c>
      <c r="U321" t="s">
        <v>34</v>
      </c>
      <c r="V321" t="s">
        <v>241</v>
      </c>
      <c r="W321">
        <v>61</v>
      </c>
      <c r="X321" t="s">
        <v>267</v>
      </c>
      <c r="Y321">
        <v>2</v>
      </c>
      <c r="Z321" t="s">
        <v>233</v>
      </c>
      <c r="AA321">
        <v>7.4</v>
      </c>
      <c r="AB321">
        <v>30.3235252290945</v>
      </c>
      <c r="AC321">
        <v>-91.305534949200094</v>
      </c>
      <c r="AD321">
        <v>0</v>
      </c>
      <c r="AE321" t="s">
        <v>234</v>
      </c>
      <c r="AF321" t="s">
        <v>231</v>
      </c>
      <c r="AG321">
        <v>0</v>
      </c>
      <c r="AH321" t="s">
        <v>231</v>
      </c>
    </row>
    <row r="322" spans="1:34" x14ac:dyDescent="0.3">
      <c r="A322" t="s">
        <v>157</v>
      </c>
      <c r="B322" t="s">
        <v>158</v>
      </c>
      <c r="C322">
        <v>576</v>
      </c>
      <c r="D322" t="s">
        <v>35</v>
      </c>
      <c r="E322">
        <v>242829</v>
      </c>
      <c r="F322" t="s">
        <v>523</v>
      </c>
      <c r="G322">
        <v>1</v>
      </c>
      <c r="H322" t="s">
        <v>231</v>
      </c>
      <c r="I322">
        <v>23</v>
      </c>
      <c r="J322" t="s">
        <v>292</v>
      </c>
      <c r="K322" t="s">
        <v>231</v>
      </c>
      <c r="L322" t="s">
        <v>231</v>
      </c>
      <c r="M322" t="s">
        <v>231</v>
      </c>
      <c r="N322">
        <v>17121202160000</v>
      </c>
      <c r="O322" s="23">
        <v>43789</v>
      </c>
      <c r="P322" s="23">
        <v>40598</v>
      </c>
      <c r="Q322" s="23">
        <v>40635</v>
      </c>
      <c r="R322" s="23">
        <v>43789</v>
      </c>
      <c r="S322">
        <v>28</v>
      </c>
      <c r="T322" t="s">
        <v>266</v>
      </c>
      <c r="U322" t="s">
        <v>34</v>
      </c>
      <c r="V322" t="s">
        <v>241</v>
      </c>
      <c r="W322">
        <v>61</v>
      </c>
      <c r="X322" t="s">
        <v>267</v>
      </c>
      <c r="Y322">
        <v>2</v>
      </c>
      <c r="Z322" t="s">
        <v>233</v>
      </c>
      <c r="AA322">
        <v>7.4</v>
      </c>
      <c r="AB322">
        <v>30.323497732388098</v>
      </c>
      <c r="AC322">
        <v>-91.305534956877395</v>
      </c>
      <c r="AD322">
        <v>10</v>
      </c>
      <c r="AE322" t="s">
        <v>263</v>
      </c>
      <c r="AF322" t="s">
        <v>231</v>
      </c>
      <c r="AG322">
        <v>0</v>
      </c>
      <c r="AH322" t="s">
        <v>231</v>
      </c>
    </row>
    <row r="323" spans="1:34" x14ac:dyDescent="0.3">
      <c r="A323" t="s">
        <v>157</v>
      </c>
      <c r="B323" t="s">
        <v>158</v>
      </c>
      <c r="C323">
        <v>576</v>
      </c>
      <c r="D323" t="s">
        <v>35</v>
      </c>
      <c r="E323">
        <v>244034</v>
      </c>
      <c r="F323" t="s">
        <v>140</v>
      </c>
      <c r="G323">
        <v>94</v>
      </c>
      <c r="H323" t="s">
        <v>231</v>
      </c>
      <c r="I323">
        <v>3</v>
      </c>
      <c r="J323" t="s">
        <v>165</v>
      </c>
      <c r="K323" t="s">
        <v>231</v>
      </c>
      <c r="L323" t="s">
        <v>231</v>
      </c>
      <c r="M323" t="s">
        <v>231</v>
      </c>
      <c r="N323">
        <v>17047211050000</v>
      </c>
      <c r="O323" s="23">
        <v>41023</v>
      </c>
      <c r="P323" s="23">
        <v>40844</v>
      </c>
      <c r="Q323" t="s">
        <v>231</v>
      </c>
      <c r="R323" s="23">
        <v>41023</v>
      </c>
      <c r="S323">
        <v>53</v>
      </c>
      <c r="T323" t="s">
        <v>33</v>
      </c>
      <c r="U323" t="s">
        <v>34</v>
      </c>
      <c r="V323" t="s">
        <v>231</v>
      </c>
      <c r="W323">
        <v>24</v>
      </c>
      <c r="X323" t="s">
        <v>232</v>
      </c>
      <c r="Y323">
        <v>2</v>
      </c>
      <c r="Z323" t="s">
        <v>233</v>
      </c>
      <c r="AA323">
        <v>6</v>
      </c>
      <c r="AB323">
        <v>30.318363261468502</v>
      </c>
      <c r="AC323">
        <v>-91.315960313143606</v>
      </c>
      <c r="AD323">
        <v>0</v>
      </c>
      <c r="AE323" t="s">
        <v>234</v>
      </c>
      <c r="AF323" t="s">
        <v>231</v>
      </c>
      <c r="AG323">
        <v>0</v>
      </c>
      <c r="AH323" t="s">
        <v>231</v>
      </c>
    </row>
    <row r="324" spans="1:34" x14ac:dyDescent="0.3">
      <c r="A324" t="s">
        <v>157</v>
      </c>
      <c r="B324" t="s">
        <v>158</v>
      </c>
      <c r="C324">
        <v>576</v>
      </c>
      <c r="D324" t="s">
        <v>35</v>
      </c>
      <c r="E324">
        <v>245148</v>
      </c>
      <c r="F324" t="s">
        <v>523</v>
      </c>
      <c r="G324">
        <v>3</v>
      </c>
      <c r="H324" t="s">
        <v>231</v>
      </c>
      <c r="I324">
        <v>23</v>
      </c>
      <c r="J324" t="s">
        <v>292</v>
      </c>
      <c r="K324" t="s">
        <v>231</v>
      </c>
      <c r="L324" t="s">
        <v>231</v>
      </c>
      <c r="M324" t="s">
        <v>231</v>
      </c>
      <c r="N324">
        <v>17121202230000</v>
      </c>
      <c r="O324" s="23">
        <v>43789</v>
      </c>
      <c r="P324" s="23">
        <v>41101</v>
      </c>
      <c r="Q324" s="23">
        <v>41129</v>
      </c>
      <c r="R324" s="23">
        <v>43789</v>
      </c>
      <c r="S324">
        <v>28</v>
      </c>
      <c r="T324" t="s">
        <v>266</v>
      </c>
      <c r="U324" t="s">
        <v>34</v>
      </c>
      <c r="V324" t="s">
        <v>241</v>
      </c>
      <c r="W324">
        <v>61</v>
      </c>
      <c r="X324" t="s">
        <v>267</v>
      </c>
      <c r="Y324">
        <v>2</v>
      </c>
      <c r="Z324" t="s">
        <v>233</v>
      </c>
      <c r="AA324">
        <v>0</v>
      </c>
      <c r="AB324">
        <v>30.324369394868398</v>
      </c>
      <c r="AC324">
        <v>-91.305610781954499</v>
      </c>
      <c r="AD324">
        <v>0</v>
      </c>
      <c r="AE324" t="s">
        <v>234</v>
      </c>
      <c r="AF324" t="s">
        <v>231</v>
      </c>
      <c r="AG324">
        <v>0</v>
      </c>
      <c r="AH324" t="s">
        <v>231</v>
      </c>
    </row>
    <row r="325" spans="1:34" x14ac:dyDescent="0.3">
      <c r="A325" t="s">
        <v>118</v>
      </c>
      <c r="B325">
        <v>4601</v>
      </c>
      <c r="C325">
        <v>576</v>
      </c>
      <c r="D325" t="s">
        <v>35</v>
      </c>
      <c r="E325">
        <v>158690</v>
      </c>
      <c r="F325" t="s">
        <v>119</v>
      </c>
      <c r="G325">
        <v>1</v>
      </c>
      <c r="H325" t="s">
        <v>231</v>
      </c>
      <c r="I325">
        <v>30</v>
      </c>
      <c r="J325" t="s">
        <v>262</v>
      </c>
      <c r="K325" t="s">
        <v>228</v>
      </c>
      <c r="L325" t="s">
        <v>524</v>
      </c>
      <c r="M325" t="s">
        <v>525</v>
      </c>
      <c r="N325">
        <v>17047205050000</v>
      </c>
      <c r="O325" s="23">
        <v>32752</v>
      </c>
      <c r="P325" s="23">
        <v>28559</v>
      </c>
      <c r="Q325" t="s">
        <v>231</v>
      </c>
      <c r="R325" s="23">
        <v>32769</v>
      </c>
      <c r="S325">
        <v>52</v>
      </c>
      <c r="T325" t="s">
        <v>33</v>
      </c>
      <c r="U325" t="s">
        <v>34</v>
      </c>
      <c r="V325" t="s">
        <v>231</v>
      </c>
      <c r="W325">
        <v>24</v>
      </c>
      <c r="X325" t="s">
        <v>232</v>
      </c>
      <c r="Y325">
        <v>2</v>
      </c>
      <c r="Z325" t="s">
        <v>233</v>
      </c>
      <c r="AA325">
        <v>0</v>
      </c>
      <c r="AB325">
        <v>30.315604169453302</v>
      </c>
      <c r="AC325">
        <v>-91.309108895995493</v>
      </c>
      <c r="AD325">
        <v>0</v>
      </c>
      <c r="AE325" t="s">
        <v>234</v>
      </c>
      <c r="AF325">
        <v>0</v>
      </c>
      <c r="AG325" t="s">
        <v>231</v>
      </c>
      <c r="AH325" t="s">
        <v>334</v>
      </c>
    </row>
    <row r="326" spans="1:34" x14ac:dyDescent="0.3">
      <c r="A326" t="s">
        <v>526</v>
      </c>
      <c r="B326">
        <v>4678</v>
      </c>
      <c r="C326">
        <v>576</v>
      </c>
      <c r="D326" t="s">
        <v>35</v>
      </c>
      <c r="E326">
        <v>58727</v>
      </c>
      <c r="F326" t="s">
        <v>393</v>
      </c>
      <c r="G326">
        <v>1</v>
      </c>
      <c r="H326" t="s">
        <v>231</v>
      </c>
      <c r="I326">
        <v>10</v>
      </c>
      <c r="J326" t="s">
        <v>305</v>
      </c>
      <c r="K326" t="s">
        <v>231</v>
      </c>
      <c r="L326" t="s">
        <v>231</v>
      </c>
      <c r="M326" t="s">
        <v>231</v>
      </c>
      <c r="N326">
        <v>17047003190000</v>
      </c>
      <c r="O326" s="23">
        <v>38280</v>
      </c>
      <c r="P326" s="23">
        <v>20376</v>
      </c>
      <c r="Q326" s="23">
        <v>20372</v>
      </c>
      <c r="R326" s="23">
        <v>38280</v>
      </c>
      <c r="S326">
        <v>52</v>
      </c>
      <c r="T326" t="s">
        <v>33</v>
      </c>
      <c r="U326" t="s">
        <v>34</v>
      </c>
      <c r="V326" t="s">
        <v>231</v>
      </c>
      <c r="W326">
        <v>24</v>
      </c>
      <c r="X326" t="s">
        <v>232</v>
      </c>
      <c r="Y326">
        <v>2</v>
      </c>
      <c r="Z326" t="s">
        <v>233</v>
      </c>
      <c r="AA326">
        <v>0</v>
      </c>
      <c r="AB326">
        <v>30.3112974426727</v>
      </c>
      <c r="AC326">
        <v>-91.305617590501996</v>
      </c>
      <c r="AD326">
        <v>10</v>
      </c>
      <c r="AE326" t="s">
        <v>263</v>
      </c>
      <c r="AF326">
        <v>0</v>
      </c>
      <c r="AG326" t="s">
        <v>231</v>
      </c>
      <c r="AH326" t="s">
        <v>231</v>
      </c>
    </row>
    <row r="327" spans="1:34" x14ac:dyDescent="0.3">
      <c r="A327" t="s">
        <v>526</v>
      </c>
      <c r="B327">
        <v>4678</v>
      </c>
      <c r="C327">
        <v>576</v>
      </c>
      <c r="D327" t="s">
        <v>35</v>
      </c>
      <c r="E327">
        <v>62597</v>
      </c>
      <c r="F327" t="s">
        <v>393</v>
      </c>
      <c r="G327">
        <v>33</v>
      </c>
      <c r="H327" t="s">
        <v>231</v>
      </c>
      <c r="I327">
        <v>10</v>
      </c>
      <c r="J327" t="s">
        <v>305</v>
      </c>
      <c r="K327" t="s">
        <v>231</v>
      </c>
      <c r="L327" t="s">
        <v>231</v>
      </c>
      <c r="M327" t="s">
        <v>231</v>
      </c>
      <c r="N327">
        <v>17047002790000</v>
      </c>
      <c r="O327" s="23">
        <v>38280</v>
      </c>
      <c r="P327" s="23">
        <v>20675</v>
      </c>
      <c r="Q327" s="23">
        <v>20715</v>
      </c>
      <c r="R327" s="23">
        <v>38280</v>
      </c>
      <c r="S327">
        <v>52</v>
      </c>
      <c r="T327" t="s">
        <v>33</v>
      </c>
      <c r="U327" t="s">
        <v>34</v>
      </c>
      <c r="V327" t="s">
        <v>231</v>
      </c>
      <c r="W327">
        <v>24</v>
      </c>
      <c r="X327" t="s">
        <v>232</v>
      </c>
      <c r="Y327">
        <v>2</v>
      </c>
      <c r="Z327" t="s">
        <v>233</v>
      </c>
      <c r="AA327">
        <v>0</v>
      </c>
      <c r="AB327">
        <v>30.310499968303098</v>
      </c>
      <c r="AC327">
        <v>-91.305316749850405</v>
      </c>
      <c r="AD327">
        <v>10</v>
      </c>
      <c r="AE327" t="s">
        <v>263</v>
      </c>
      <c r="AF327">
        <v>0</v>
      </c>
      <c r="AG327" t="s">
        <v>231</v>
      </c>
      <c r="AH327" t="s">
        <v>527</v>
      </c>
    </row>
    <row r="328" spans="1:34" x14ac:dyDescent="0.3">
      <c r="A328" t="s">
        <v>526</v>
      </c>
      <c r="B328">
        <v>4678</v>
      </c>
      <c r="C328">
        <v>576</v>
      </c>
      <c r="D328" t="s">
        <v>35</v>
      </c>
      <c r="E328">
        <v>66285</v>
      </c>
      <c r="F328" t="s">
        <v>393</v>
      </c>
      <c r="G328">
        <v>2</v>
      </c>
      <c r="H328" t="s">
        <v>231</v>
      </c>
      <c r="I328">
        <v>33</v>
      </c>
      <c r="J328" t="s">
        <v>280</v>
      </c>
      <c r="K328" t="s">
        <v>231</v>
      </c>
      <c r="L328" t="s">
        <v>231</v>
      </c>
      <c r="M328" t="s">
        <v>231</v>
      </c>
      <c r="N328">
        <v>17047003200000</v>
      </c>
      <c r="O328" s="23">
        <v>36130</v>
      </c>
      <c r="P328" s="23">
        <v>20970</v>
      </c>
      <c r="Q328" s="23">
        <v>20970</v>
      </c>
      <c r="R328" s="23">
        <v>36130</v>
      </c>
      <c r="S328">
        <v>52</v>
      </c>
      <c r="T328" t="s">
        <v>33</v>
      </c>
      <c r="U328" t="s">
        <v>34</v>
      </c>
      <c r="V328" t="s">
        <v>231</v>
      </c>
      <c r="W328">
        <v>24</v>
      </c>
      <c r="X328" t="s">
        <v>232</v>
      </c>
      <c r="Y328">
        <v>2</v>
      </c>
      <c r="Z328" t="s">
        <v>233</v>
      </c>
      <c r="AA328">
        <v>0</v>
      </c>
      <c r="AB328">
        <v>30.310598978823901</v>
      </c>
      <c r="AC328">
        <v>-91.305414963579196</v>
      </c>
      <c r="AD328">
        <v>10</v>
      </c>
      <c r="AE328" t="s">
        <v>263</v>
      </c>
      <c r="AF328">
        <v>0</v>
      </c>
      <c r="AG328" t="s">
        <v>231</v>
      </c>
      <c r="AH328" t="s">
        <v>528</v>
      </c>
    </row>
    <row r="329" spans="1:34" x14ac:dyDescent="0.3">
      <c r="A329" t="s">
        <v>526</v>
      </c>
      <c r="B329">
        <v>4678</v>
      </c>
      <c r="C329">
        <v>576</v>
      </c>
      <c r="D329" t="s">
        <v>35</v>
      </c>
      <c r="E329">
        <v>75680</v>
      </c>
      <c r="F329" t="s">
        <v>393</v>
      </c>
      <c r="G329">
        <v>3</v>
      </c>
      <c r="H329" t="s">
        <v>231</v>
      </c>
      <c r="I329">
        <v>30</v>
      </c>
      <c r="J329" t="s">
        <v>262</v>
      </c>
      <c r="K329" t="s">
        <v>231</v>
      </c>
      <c r="L329" t="s">
        <v>231</v>
      </c>
      <c r="M329" t="s">
        <v>231</v>
      </c>
      <c r="N329">
        <v>17047003110000</v>
      </c>
      <c r="O329" s="23">
        <v>38512</v>
      </c>
      <c r="P329" s="23">
        <v>21730</v>
      </c>
      <c r="Q329" s="23">
        <v>21748</v>
      </c>
      <c r="R329" s="23">
        <v>38512</v>
      </c>
      <c r="S329">
        <v>52</v>
      </c>
      <c r="T329" t="s">
        <v>33</v>
      </c>
      <c r="U329" t="s">
        <v>34</v>
      </c>
      <c r="V329" t="s">
        <v>231</v>
      </c>
      <c r="W329">
        <v>24</v>
      </c>
      <c r="X329" t="s">
        <v>232</v>
      </c>
      <c r="Y329">
        <v>2</v>
      </c>
      <c r="Z329" t="s">
        <v>233</v>
      </c>
      <c r="AA329">
        <v>0</v>
      </c>
      <c r="AB329">
        <v>30.310398429488799</v>
      </c>
      <c r="AC329">
        <v>-91.306216796299694</v>
      </c>
      <c r="AD329">
        <v>0</v>
      </c>
      <c r="AE329" t="s">
        <v>234</v>
      </c>
      <c r="AF329">
        <v>0</v>
      </c>
      <c r="AG329" t="s">
        <v>231</v>
      </c>
      <c r="AH329" t="s">
        <v>264</v>
      </c>
    </row>
    <row r="330" spans="1:34" x14ac:dyDescent="0.3">
      <c r="A330" t="s">
        <v>526</v>
      </c>
      <c r="B330">
        <v>4678</v>
      </c>
      <c r="C330">
        <v>576</v>
      </c>
      <c r="D330" t="s">
        <v>35</v>
      </c>
      <c r="E330">
        <v>80773</v>
      </c>
      <c r="F330" t="s">
        <v>393</v>
      </c>
      <c r="G330">
        <v>4</v>
      </c>
      <c r="H330" t="s">
        <v>231</v>
      </c>
      <c r="I330">
        <v>10</v>
      </c>
      <c r="J330" t="s">
        <v>305</v>
      </c>
      <c r="K330" t="s">
        <v>231</v>
      </c>
      <c r="L330" t="s">
        <v>231</v>
      </c>
      <c r="M330" t="s">
        <v>231</v>
      </c>
      <c r="N330">
        <v>17047003040000</v>
      </c>
      <c r="O330" s="23">
        <v>36130</v>
      </c>
      <c r="P330" s="23">
        <v>22133</v>
      </c>
      <c r="Q330" s="23">
        <v>22133</v>
      </c>
      <c r="R330" s="23">
        <v>36037</v>
      </c>
      <c r="S330">
        <v>52</v>
      </c>
      <c r="T330" t="s">
        <v>33</v>
      </c>
      <c r="U330" t="s">
        <v>34</v>
      </c>
      <c r="V330" t="s">
        <v>231</v>
      </c>
      <c r="W330">
        <v>24</v>
      </c>
      <c r="X330" t="s">
        <v>232</v>
      </c>
      <c r="Y330">
        <v>2</v>
      </c>
      <c r="Z330" t="s">
        <v>233</v>
      </c>
      <c r="AA330">
        <v>0</v>
      </c>
      <c r="AB330">
        <v>30.310398472875601</v>
      </c>
      <c r="AC330">
        <v>-91.306416448141704</v>
      </c>
      <c r="AD330">
        <v>10</v>
      </c>
      <c r="AE330" t="s">
        <v>263</v>
      </c>
      <c r="AF330">
        <v>0</v>
      </c>
      <c r="AG330" t="s">
        <v>231</v>
      </c>
      <c r="AH330" t="s">
        <v>529</v>
      </c>
    </row>
    <row r="331" spans="1:34" x14ac:dyDescent="0.3">
      <c r="A331" t="s">
        <v>526</v>
      </c>
      <c r="B331">
        <v>4678</v>
      </c>
      <c r="C331">
        <v>576</v>
      </c>
      <c r="D331" t="s">
        <v>35</v>
      </c>
      <c r="E331">
        <v>207187</v>
      </c>
      <c r="F331" t="s">
        <v>404</v>
      </c>
      <c r="G331">
        <v>5</v>
      </c>
      <c r="H331" t="s">
        <v>231</v>
      </c>
      <c r="I331">
        <v>3</v>
      </c>
      <c r="J331" t="s">
        <v>165</v>
      </c>
      <c r="K331" t="s">
        <v>231</v>
      </c>
      <c r="L331" t="s">
        <v>231</v>
      </c>
      <c r="M331" t="s">
        <v>231</v>
      </c>
      <c r="N331">
        <v>17047209220000</v>
      </c>
      <c r="O331" s="23">
        <v>32143</v>
      </c>
      <c r="P331" s="23">
        <v>32080</v>
      </c>
      <c r="Q331" t="s">
        <v>231</v>
      </c>
      <c r="R331" s="23">
        <v>32170</v>
      </c>
      <c r="S331">
        <v>52</v>
      </c>
      <c r="T331" t="s">
        <v>33</v>
      </c>
      <c r="U331" t="s">
        <v>34</v>
      </c>
      <c r="V331" t="s">
        <v>231</v>
      </c>
      <c r="W331">
        <v>24</v>
      </c>
      <c r="X331" t="s">
        <v>232</v>
      </c>
      <c r="Y331">
        <v>2</v>
      </c>
      <c r="Z331" t="s">
        <v>233</v>
      </c>
      <c r="AA331">
        <v>0</v>
      </c>
      <c r="AB331">
        <v>30.3106926056922</v>
      </c>
      <c r="AC331">
        <v>-91.306036078254095</v>
      </c>
      <c r="AD331">
        <v>0</v>
      </c>
      <c r="AE331" t="s">
        <v>234</v>
      </c>
      <c r="AF331">
        <v>0</v>
      </c>
      <c r="AG331" t="s">
        <v>231</v>
      </c>
      <c r="AH331" t="s">
        <v>231</v>
      </c>
    </row>
    <row r="332" spans="1:34" x14ac:dyDescent="0.3">
      <c r="A332" t="s">
        <v>526</v>
      </c>
      <c r="B332">
        <v>4678</v>
      </c>
      <c r="C332">
        <v>576</v>
      </c>
      <c r="D332" t="s">
        <v>35</v>
      </c>
      <c r="E332">
        <v>208421</v>
      </c>
      <c r="F332" t="s">
        <v>404</v>
      </c>
      <c r="G332">
        <v>23</v>
      </c>
      <c r="H332" t="s">
        <v>231</v>
      </c>
      <c r="I332">
        <v>29</v>
      </c>
      <c r="J332" t="s">
        <v>271</v>
      </c>
      <c r="K332" t="s">
        <v>231</v>
      </c>
      <c r="L332" t="s">
        <v>231</v>
      </c>
      <c r="M332" t="s">
        <v>231</v>
      </c>
      <c r="N332">
        <v>17047002320000</v>
      </c>
      <c r="O332" s="23">
        <v>32843</v>
      </c>
      <c r="P332" s="23">
        <v>32295</v>
      </c>
      <c r="Q332" t="s">
        <v>231</v>
      </c>
      <c r="R332" s="23">
        <v>32862</v>
      </c>
      <c r="S332">
        <v>52</v>
      </c>
      <c r="T332" t="s">
        <v>33</v>
      </c>
      <c r="U332" t="s">
        <v>34</v>
      </c>
      <c r="V332" t="s">
        <v>231</v>
      </c>
      <c r="W332">
        <v>24</v>
      </c>
      <c r="X332" t="s">
        <v>232</v>
      </c>
      <c r="Y332">
        <v>2</v>
      </c>
      <c r="Z332" t="s">
        <v>233</v>
      </c>
      <c r="AA332">
        <v>0</v>
      </c>
      <c r="AB332">
        <v>30.310599218677801</v>
      </c>
      <c r="AC332">
        <v>-91.3065051282003</v>
      </c>
      <c r="AD332">
        <v>0</v>
      </c>
      <c r="AE332" t="s">
        <v>234</v>
      </c>
      <c r="AF332">
        <v>0</v>
      </c>
      <c r="AG332" t="s">
        <v>231</v>
      </c>
      <c r="AH332" t="s">
        <v>231</v>
      </c>
    </row>
    <row r="333" spans="1:34" x14ac:dyDescent="0.3">
      <c r="A333" t="s">
        <v>159</v>
      </c>
      <c r="B333" t="s">
        <v>160</v>
      </c>
      <c r="C333">
        <v>576</v>
      </c>
      <c r="D333" t="s">
        <v>35</v>
      </c>
      <c r="E333">
        <v>27289</v>
      </c>
      <c r="F333" t="s">
        <v>32</v>
      </c>
      <c r="G333">
        <v>6</v>
      </c>
      <c r="H333" t="s">
        <v>231</v>
      </c>
      <c r="I333">
        <v>30</v>
      </c>
      <c r="J333" t="s">
        <v>262</v>
      </c>
      <c r="K333" t="s">
        <v>228</v>
      </c>
      <c r="L333" t="s">
        <v>229</v>
      </c>
      <c r="M333" t="s">
        <v>230</v>
      </c>
      <c r="N333">
        <v>17047001660000</v>
      </c>
      <c r="O333" s="23">
        <v>39297</v>
      </c>
      <c r="P333" s="23">
        <v>15402</v>
      </c>
      <c r="Q333" s="23">
        <v>15470</v>
      </c>
      <c r="R333" s="23">
        <v>39297</v>
      </c>
      <c r="S333">
        <v>52</v>
      </c>
      <c r="T333" t="s">
        <v>33</v>
      </c>
      <c r="U333" t="s">
        <v>34</v>
      </c>
      <c r="V333" t="s">
        <v>231</v>
      </c>
      <c r="W333">
        <v>24</v>
      </c>
      <c r="X333" t="s">
        <v>232</v>
      </c>
      <c r="Y333">
        <v>2</v>
      </c>
      <c r="Z333" t="s">
        <v>233</v>
      </c>
      <c r="AA333">
        <v>0</v>
      </c>
      <c r="AB333">
        <v>30.318997270489898</v>
      </c>
      <c r="AC333">
        <v>-91.309117577724805</v>
      </c>
      <c r="AD333">
        <v>0</v>
      </c>
      <c r="AE333" t="s">
        <v>234</v>
      </c>
      <c r="AF333">
        <v>0</v>
      </c>
      <c r="AG333" t="s">
        <v>231</v>
      </c>
      <c r="AH333" t="s">
        <v>231</v>
      </c>
    </row>
    <row r="334" spans="1:34" x14ac:dyDescent="0.3">
      <c r="A334" t="s">
        <v>161</v>
      </c>
      <c r="B334" t="s">
        <v>162</v>
      </c>
      <c r="C334">
        <v>576</v>
      </c>
      <c r="D334" t="s">
        <v>35</v>
      </c>
      <c r="E334">
        <v>974082</v>
      </c>
      <c r="F334" t="s">
        <v>163</v>
      </c>
      <c r="G334">
        <v>1</v>
      </c>
      <c r="H334" t="s">
        <v>231</v>
      </c>
      <c r="I334">
        <v>3</v>
      </c>
      <c r="J334" t="s">
        <v>165</v>
      </c>
      <c r="K334" t="s">
        <v>228</v>
      </c>
      <c r="L334" t="s">
        <v>298</v>
      </c>
      <c r="M334" t="s">
        <v>299</v>
      </c>
      <c r="N334">
        <v>17047881000000</v>
      </c>
      <c r="O334" s="23">
        <v>42088</v>
      </c>
      <c r="P334" s="23">
        <v>40731</v>
      </c>
      <c r="Q334" t="s">
        <v>231</v>
      </c>
      <c r="R334" s="23">
        <v>40731</v>
      </c>
      <c r="S334">
        <v>61</v>
      </c>
      <c r="T334" t="s">
        <v>33</v>
      </c>
      <c r="U334" t="s">
        <v>164</v>
      </c>
      <c r="V334" t="s">
        <v>241</v>
      </c>
      <c r="W334">
        <v>24</v>
      </c>
      <c r="X334" t="s">
        <v>232</v>
      </c>
      <c r="Y334">
        <v>2</v>
      </c>
      <c r="Z334" t="s">
        <v>233</v>
      </c>
      <c r="AA334">
        <v>7.5</v>
      </c>
      <c r="AB334">
        <v>30.3136312127548</v>
      </c>
      <c r="AC334">
        <v>-91.292860994064</v>
      </c>
      <c r="AD334">
        <v>0</v>
      </c>
      <c r="AE334" t="s">
        <v>234</v>
      </c>
      <c r="AF334" t="s">
        <v>231</v>
      </c>
      <c r="AG334">
        <v>600</v>
      </c>
      <c r="AH334" t="s">
        <v>530</v>
      </c>
    </row>
    <row r="335" spans="1:34" x14ac:dyDescent="0.3">
      <c r="A335" t="s">
        <v>161</v>
      </c>
      <c r="B335" t="s">
        <v>162</v>
      </c>
      <c r="C335">
        <v>576</v>
      </c>
      <c r="D335" t="s">
        <v>35</v>
      </c>
      <c r="E335">
        <v>974083</v>
      </c>
      <c r="F335" t="s">
        <v>163</v>
      </c>
      <c r="G335">
        <v>2</v>
      </c>
      <c r="H335" t="s">
        <v>231</v>
      </c>
      <c r="I335">
        <v>3</v>
      </c>
      <c r="J335" t="s">
        <v>165</v>
      </c>
      <c r="K335" t="s">
        <v>228</v>
      </c>
      <c r="L335" t="s">
        <v>298</v>
      </c>
      <c r="M335" t="s">
        <v>299</v>
      </c>
      <c r="N335">
        <v>17047881010000</v>
      </c>
      <c r="O335" s="23">
        <v>42088</v>
      </c>
      <c r="P335" s="23">
        <v>40731</v>
      </c>
      <c r="Q335" t="s">
        <v>231</v>
      </c>
      <c r="R335" s="23">
        <v>40731</v>
      </c>
      <c r="S335">
        <v>61</v>
      </c>
      <c r="T335" t="s">
        <v>33</v>
      </c>
      <c r="U335" t="s">
        <v>164</v>
      </c>
      <c r="V335" t="s">
        <v>241</v>
      </c>
      <c r="W335">
        <v>24</v>
      </c>
      <c r="X335" t="s">
        <v>232</v>
      </c>
      <c r="Y335">
        <v>2</v>
      </c>
      <c r="Z335" t="s">
        <v>233</v>
      </c>
      <c r="AA335">
        <v>7.4</v>
      </c>
      <c r="AB335">
        <v>30.313631313553302</v>
      </c>
      <c r="AC335">
        <v>-91.2931779119628</v>
      </c>
      <c r="AD335">
        <v>0</v>
      </c>
      <c r="AE335" t="s">
        <v>234</v>
      </c>
      <c r="AF335" t="s">
        <v>231</v>
      </c>
      <c r="AG335">
        <v>600</v>
      </c>
      <c r="AH335" t="s">
        <v>531</v>
      </c>
    </row>
    <row r="336" spans="1:34" x14ac:dyDescent="0.3">
      <c r="A336" t="s">
        <v>161</v>
      </c>
      <c r="B336" t="s">
        <v>162</v>
      </c>
      <c r="C336">
        <v>576</v>
      </c>
      <c r="D336" t="s">
        <v>35</v>
      </c>
      <c r="E336">
        <v>974084</v>
      </c>
      <c r="F336" t="s">
        <v>163</v>
      </c>
      <c r="G336">
        <v>3</v>
      </c>
      <c r="H336" t="s">
        <v>231</v>
      </c>
      <c r="I336">
        <v>3</v>
      </c>
      <c r="J336" t="s">
        <v>165</v>
      </c>
      <c r="K336" t="s">
        <v>228</v>
      </c>
      <c r="L336" t="s">
        <v>298</v>
      </c>
      <c r="M336" t="s">
        <v>299</v>
      </c>
      <c r="N336">
        <v>17047881020000</v>
      </c>
      <c r="O336" s="23">
        <v>42088</v>
      </c>
      <c r="P336" s="23">
        <v>40731</v>
      </c>
      <c r="Q336" t="s">
        <v>231</v>
      </c>
      <c r="R336" s="23">
        <v>40731</v>
      </c>
      <c r="S336">
        <v>61</v>
      </c>
      <c r="T336" t="s">
        <v>33</v>
      </c>
      <c r="U336" t="s">
        <v>164</v>
      </c>
      <c r="V336" t="s">
        <v>241</v>
      </c>
      <c r="W336">
        <v>24</v>
      </c>
      <c r="X336" t="s">
        <v>232</v>
      </c>
      <c r="Y336">
        <v>2</v>
      </c>
      <c r="Z336" t="s">
        <v>233</v>
      </c>
      <c r="AA336">
        <v>7.5</v>
      </c>
      <c r="AB336">
        <v>30.310881535229399</v>
      </c>
      <c r="AC336">
        <v>-91.292862109437095</v>
      </c>
      <c r="AD336">
        <v>0</v>
      </c>
      <c r="AE336" t="s">
        <v>234</v>
      </c>
      <c r="AF336" t="s">
        <v>231</v>
      </c>
      <c r="AG336">
        <v>612</v>
      </c>
      <c r="AH336" t="s">
        <v>532</v>
      </c>
    </row>
    <row r="337" spans="1:34" x14ac:dyDescent="0.3">
      <c r="A337" t="s">
        <v>533</v>
      </c>
      <c r="B337">
        <v>4860</v>
      </c>
      <c r="C337">
        <v>576</v>
      </c>
      <c r="D337" t="s">
        <v>35</v>
      </c>
      <c r="E337">
        <v>137368</v>
      </c>
      <c r="F337" t="s">
        <v>140</v>
      </c>
      <c r="G337">
        <v>1</v>
      </c>
      <c r="H337" t="s">
        <v>231</v>
      </c>
      <c r="I337">
        <v>29</v>
      </c>
      <c r="J337" t="s">
        <v>271</v>
      </c>
      <c r="K337" t="s">
        <v>231</v>
      </c>
      <c r="L337" t="s">
        <v>231</v>
      </c>
      <c r="M337" t="s">
        <v>231</v>
      </c>
      <c r="N337">
        <v>17047202190000</v>
      </c>
      <c r="O337" s="23">
        <v>28095</v>
      </c>
      <c r="P337" s="23">
        <v>26157</v>
      </c>
      <c r="Q337" s="23">
        <v>26163</v>
      </c>
      <c r="R337" s="23">
        <v>26273</v>
      </c>
      <c r="S337">
        <v>60</v>
      </c>
      <c r="T337" t="s">
        <v>33</v>
      </c>
      <c r="U337" t="s">
        <v>34</v>
      </c>
      <c r="V337" t="s">
        <v>231</v>
      </c>
      <c r="W337">
        <v>24</v>
      </c>
      <c r="X337" t="s">
        <v>232</v>
      </c>
      <c r="Y337">
        <v>2</v>
      </c>
      <c r="Z337" t="s">
        <v>233</v>
      </c>
      <c r="AA337">
        <v>0</v>
      </c>
      <c r="AB337">
        <v>30.3024999310943</v>
      </c>
      <c r="AC337">
        <v>-91.313215718025006</v>
      </c>
      <c r="AD337">
        <v>0</v>
      </c>
      <c r="AE337" t="s">
        <v>234</v>
      </c>
      <c r="AF337">
        <v>0</v>
      </c>
      <c r="AG337" t="s">
        <v>231</v>
      </c>
      <c r="AH337" t="s">
        <v>231</v>
      </c>
    </row>
    <row r="338" spans="1:34" x14ac:dyDescent="0.3">
      <c r="A338" t="s">
        <v>533</v>
      </c>
      <c r="B338">
        <v>4860</v>
      </c>
      <c r="C338">
        <v>576</v>
      </c>
      <c r="D338" t="s">
        <v>35</v>
      </c>
      <c r="E338">
        <v>138197</v>
      </c>
      <c r="F338" t="s">
        <v>534</v>
      </c>
      <c r="G338">
        <v>75</v>
      </c>
      <c r="H338" t="s">
        <v>231</v>
      </c>
      <c r="I338">
        <v>29</v>
      </c>
      <c r="J338" t="s">
        <v>271</v>
      </c>
      <c r="K338" t="s">
        <v>231</v>
      </c>
      <c r="L338" t="s">
        <v>231</v>
      </c>
      <c r="M338" t="s">
        <v>231</v>
      </c>
      <c r="N338">
        <v>17047202310000</v>
      </c>
      <c r="O338" s="23">
        <v>28095</v>
      </c>
      <c r="P338" s="23">
        <v>26246</v>
      </c>
      <c r="Q338" s="23">
        <v>26253</v>
      </c>
      <c r="R338" s="23">
        <v>27211</v>
      </c>
      <c r="S338">
        <v>53</v>
      </c>
      <c r="T338" t="s">
        <v>33</v>
      </c>
      <c r="U338" t="s">
        <v>34</v>
      </c>
      <c r="V338" t="s">
        <v>231</v>
      </c>
      <c r="W338">
        <v>24</v>
      </c>
      <c r="X338" t="s">
        <v>232</v>
      </c>
      <c r="Y338">
        <v>2</v>
      </c>
      <c r="Z338" t="s">
        <v>233</v>
      </c>
      <c r="AA338">
        <v>0</v>
      </c>
      <c r="AB338">
        <v>30.310597876914201</v>
      </c>
      <c r="AC338">
        <v>-91.314015856041195</v>
      </c>
      <c r="AD338">
        <v>0</v>
      </c>
      <c r="AE338" t="s">
        <v>234</v>
      </c>
      <c r="AF338">
        <v>0</v>
      </c>
      <c r="AG338" t="s">
        <v>231</v>
      </c>
      <c r="AH338" t="s">
        <v>535</v>
      </c>
    </row>
    <row r="339" spans="1:34" x14ac:dyDescent="0.3">
      <c r="A339" t="s">
        <v>533</v>
      </c>
      <c r="B339">
        <v>4860</v>
      </c>
      <c r="C339">
        <v>576</v>
      </c>
      <c r="D339" t="s">
        <v>35</v>
      </c>
      <c r="E339">
        <v>138524</v>
      </c>
      <c r="F339" t="s">
        <v>356</v>
      </c>
      <c r="G339">
        <v>7</v>
      </c>
      <c r="H339" t="s">
        <v>231</v>
      </c>
      <c r="I339">
        <v>29</v>
      </c>
      <c r="J339" t="s">
        <v>271</v>
      </c>
      <c r="K339" t="s">
        <v>231</v>
      </c>
      <c r="L339" t="s">
        <v>231</v>
      </c>
      <c r="M339" t="s">
        <v>231</v>
      </c>
      <c r="N339">
        <v>17047202350000</v>
      </c>
      <c r="O339" s="23">
        <v>28095</v>
      </c>
      <c r="P339" s="23">
        <v>26280</v>
      </c>
      <c r="Q339" s="23">
        <v>26286</v>
      </c>
      <c r="R339" s="23">
        <v>26298</v>
      </c>
      <c r="S339">
        <v>52</v>
      </c>
      <c r="T339" t="s">
        <v>33</v>
      </c>
      <c r="U339" t="s">
        <v>34</v>
      </c>
      <c r="V339" t="s">
        <v>231</v>
      </c>
      <c r="W339">
        <v>24</v>
      </c>
      <c r="X339" t="s">
        <v>232</v>
      </c>
      <c r="Y339">
        <v>2</v>
      </c>
      <c r="Z339" t="s">
        <v>233</v>
      </c>
      <c r="AA339">
        <v>0</v>
      </c>
      <c r="AB339">
        <v>30.318699063535099</v>
      </c>
      <c r="AC339">
        <v>-91.303416008465902</v>
      </c>
      <c r="AD339">
        <v>0</v>
      </c>
      <c r="AE339" t="s">
        <v>234</v>
      </c>
      <c r="AF339">
        <v>0</v>
      </c>
      <c r="AG339" t="s">
        <v>231</v>
      </c>
      <c r="AH339" t="s">
        <v>536</v>
      </c>
    </row>
    <row r="340" spans="1:34" x14ac:dyDescent="0.3">
      <c r="A340" t="s">
        <v>537</v>
      </c>
      <c r="B340">
        <v>4892</v>
      </c>
      <c r="C340">
        <v>576</v>
      </c>
      <c r="D340" t="s">
        <v>35</v>
      </c>
      <c r="E340">
        <v>21411</v>
      </c>
      <c r="F340" t="s">
        <v>359</v>
      </c>
      <c r="G340">
        <v>3</v>
      </c>
      <c r="H340" t="s">
        <v>231</v>
      </c>
      <c r="I340">
        <v>30</v>
      </c>
      <c r="J340" t="s">
        <v>262</v>
      </c>
      <c r="K340" t="s">
        <v>231</v>
      </c>
      <c r="L340" t="s">
        <v>231</v>
      </c>
      <c r="M340" t="s">
        <v>231</v>
      </c>
      <c r="N340">
        <v>17047001390000</v>
      </c>
      <c r="O340" s="23">
        <v>28095</v>
      </c>
      <c r="P340" s="23">
        <v>14052</v>
      </c>
      <c r="Q340" s="23">
        <v>14202</v>
      </c>
      <c r="R340" s="23">
        <v>16258</v>
      </c>
      <c r="S340">
        <v>29</v>
      </c>
      <c r="T340" t="s">
        <v>266</v>
      </c>
      <c r="U340" t="s">
        <v>34</v>
      </c>
      <c r="V340" t="s">
        <v>231</v>
      </c>
      <c r="W340">
        <v>24</v>
      </c>
      <c r="X340" t="s">
        <v>232</v>
      </c>
      <c r="Y340">
        <v>2</v>
      </c>
      <c r="Z340" t="s">
        <v>233</v>
      </c>
      <c r="AA340">
        <v>0</v>
      </c>
      <c r="AB340">
        <v>30.3244974219825</v>
      </c>
      <c r="AC340">
        <v>-91.3136169612239</v>
      </c>
      <c r="AD340">
        <v>10</v>
      </c>
      <c r="AE340" t="s">
        <v>263</v>
      </c>
      <c r="AF340">
        <v>0</v>
      </c>
      <c r="AG340" t="s">
        <v>231</v>
      </c>
      <c r="AH340" t="s">
        <v>231</v>
      </c>
    </row>
    <row r="341" spans="1:34" x14ac:dyDescent="0.3">
      <c r="A341" t="s">
        <v>538</v>
      </c>
      <c r="B341">
        <v>5147</v>
      </c>
      <c r="C341">
        <v>576</v>
      </c>
      <c r="D341" t="s">
        <v>35</v>
      </c>
      <c r="E341">
        <v>205030</v>
      </c>
      <c r="F341" t="s">
        <v>416</v>
      </c>
      <c r="G341">
        <v>1</v>
      </c>
      <c r="H341" t="s">
        <v>231</v>
      </c>
      <c r="I341">
        <v>3</v>
      </c>
      <c r="J341" t="s">
        <v>165</v>
      </c>
      <c r="K341" t="s">
        <v>231</v>
      </c>
      <c r="L341" t="s">
        <v>231</v>
      </c>
      <c r="M341" t="s">
        <v>231</v>
      </c>
      <c r="N341">
        <v>17121000560000</v>
      </c>
      <c r="O341" s="23">
        <v>31929</v>
      </c>
      <c r="P341" s="23">
        <v>31751</v>
      </c>
      <c r="Q341" t="s">
        <v>231</v>
      </c>
      <c r="R341" s="23">
        <v>31934</v>
      </c>
      <c r="S341">
        <v>28</v>
      </c>
      <c r="T341" t="s">
        <v>266</v>
      </c>
      <c r="U341" t="s">
        <v>34</v>
      </c>
      <c r="V341" t="s">
        <v>241</v>
      </c>
      <c r="W341">
        <v>61</v>
      </c>
      <c r="X341" t="s">
        <v>267</v>
      </c>
      <c r="Y341">
        <v>2</v>
      </c>
      <c r="Z341" t="s">
        <v>233</v>
      </c>
      <c r="AA341">
        <v>0</v>
      </c>
      <c r="AB341">
        <v>30.3247994578259</v>
      </c>
      <c r="AC341">
        <v>-91.299014864992301</v>
      </c>
      <c r="AD341">
        <v>0</v>
      </c>
      <c r="AE341" t="s">
        <v>234</v>
      </c>
      <c r="AF341">
        <v>0</v>
      </c>
      <c r="AG341" t="s">
        <v>231</v>
      </c>
      <c r="AH341" t="s">
        <v>231</v>
      </c>
    </row>
    <row r="342" spans="1:34" x14ac:dyDescent="0.3">
      <c r="A342" t="s">
        <v>538</v>
      </c>
      <c r="B342">
        <v>5147</v>
      </c>
      <c r="C342">
        <v>576</v>
      </c>
      <c r="D342" t="s">
        <v>35</v>
      </c>
      <c r="E342">
        <v>206248</v>
      </c>
      <c r="F342" t="s">
        <v>316</v>
      </c>
      <c r="G342">
        <v>1</v>
      </c>
      <c r="H342" t="s">
        <v>231</v>
      </c>
      <c r="I342">
        <v>23</v>
      </c>
      <c r="J342" t="s">
        <v>292</v>
      </c>
      <c r="K342" t="s">
        <v>231</v>
      </c>
      <c r="L342" t="s">
        <v>231</v>
      </c>
      <c r="M342" t="s">
        <v>231</v>
      </c>
      <c r="N342">
        <v>17121000560000</v>
      </c>
      <c r="O342" s="23">
        <v>34335</v>
      </c>
      <c r="P342" s="23">
        <v>31957</v>
      </c>
      <c r="Q342" t="s">
        <v>231</v>
      </c>
      <c r="R342" s="23">
        <v>34354</v>
      </c>
      <c r="S342">
        <v>28</v>
      </c>
      <c r="T342" t="s">
        <v>266</v>
      </c>
      <c r="U342" t="s">
        <v>34</v>
      </c>
      <c r="V342" t="s">
        <v>241</v>
      </c>
      <c r="W342">
        <v>61</v>
      </c>
      <c r="X342" t="s">
        <v>267</v>
      </c>
      <c r="Y342">
        <v>2</v>
      </c>
      <c r="Z342" t="s">
        <v>233</v>
      </c>
      <c r="AA342">
        <v>0</v>
      </c>
      <c r="AB342">
        <v>30.3247994578259</v>
      </c>
      <c r="AC342">
        <v>-91.299014864992301</v>
      </c>
      <c r="AD342">
        <v>0</v>
      </c>
      <c r="AE342" t="s">
        <v>234</v>
      </c>
      <c r="AF342">
        <v>0</v>
      </c>
      <c r="AG342" t="s">
        <v>231</v>
      </c>
      <c r="AH342" t="s">
        <v>231</v>
      </c>
    </row>
    <row r="343" spans="1:34" x14ac:dyDescent="0.3">
      <c r="A343" t="s">
        <v>539</v>
      </c>
      <c r="B343" t="s">
        <v>540</v>
      </c>
      <c r="C343">
        <v>576</v>
      </c>
      <c r="D343" t="s">
        <v>35</v>
      </c>
      <c r="E343">
        <v>234756</v>
      </c>
      <c r="F343" t="s">
        <v>432</v>
      </c>
      <c r="G343">
        <v>1</v>
      </c>
      <c r="H343" t="s">
        <v>231</v>
      </c>
      <c r="I343">
        <v>29</v>
      </c>
      <c r="J343" t="s">
        <v>271</v>
      </c>
      <c r="K343" t="s">
        <v>231</v>
      </c>
      <c r="L343" t="s">
        <v>231</v>
      </c>
      <c r="M343" t="s">
        <v>231</v>
      </c>
      <c r="N343">
        <v>17121202000000</v>
      </c>
      <c r="O343" s="23">
        <v>39185</v>
      </c>
      <c r="P343" s="23">
        <v>39073</v>
      </c>
      <c r="Q343" s="23">
        <v>39185</v>
      </c>
      <c r="R343" s="23">
        <v>39185</v>
      </c>
      <c r="S343">
        <v>28</v>
      </c>
      <c r="T343" t="s">
        <v>266</v>
      </c>
      <c r="U343" t="s">
        <v>34</v>
      </c>
      <c r="V343" t="s">
        <v>241</v>
      </c>
      <c r="W343">
        <v>61</v>
      </c>
      <c r="X343" t="s">
        <v>267</v>
      </c>
      <c r="Y343">
        <v>2</v>
      </c>
      <c r="Z343" t="s">
        <v>233</v>
      </c>
      <c r="AA343">
        <v>0</v>
      </c>
      <c r="AB343">
        <v>30.327842509115001</v>
      </c>
      <c r="AC343">
        <v>-91.302461441972397</v>
      </c>
      <c r="AD343">
        <v>0</v>
      </c>
      <c r="AE343" t="s">
        <v>234</v>
      </c>
      <c r="AF343" t="s">
        <v>231</v>
      </c>
      <c r="AG343">
        <v>0</v>
      </c>
      <c r="AH343" t="s">
        <v>231</v>
      </c>
    </row>
    <row r="344" spans="1:34" x14ac:dyDescent="0.3">
      <c r="A344" t="s">
        <v>541</v>
      </c>
      <c r="B344" t="s">
        <v>542</v>
      </c>
      <c r="C344">
        <v>576</v>
      </c>
      <c r="D344" t="s">
        <v>35</v>
      </c>
      <c r="E344">
        <v>44197</v>
      </c>
      <c r="F344" t="s">
        <v>543</v>
      </c>
      <c r="G344">
        <v>3</v>
      </c>
      <c r="H344" t="s">
        <v>231</v>
      </c>
      <c r="I344">
        <v>10</v>
      </c>
      <c r="J344" t="s">
        <v>305</v>
      </c>
      <c r="K344" t="s">
        <v>231</v>
      </c>
      <c r="L344" t="s">
        <v>231</v>
      </c>
      <c r="M344" t="s">
        <v>231</v>
      </c>
      <c r="N344">
        <v>17047001500000</v>
      </c>
      <c r="O344" s="23">
        <v>43871</v>
      </c>
      <c r="P344" s="23">
        <v>18888</v>
      </c>
      <c r="Q344" s="23">
        <v>18896</v>
      </c>
      <c r="R344" s="23">
        <v>43871</v>
      </c>
      <c r="S344">
        <v>53</v>
      </c>
      <c r="T344" t="s">
        <v>33</v>
      </c>
      <c r="U344" t="s">
        <v>34</v>
      </c>
      <c r="V344" t="s">
        <v>231</v>
      </c>
      <c r="W344">
        <v>24</v>
      </c>
      <c r="X344" t="s">
        <v>232</v>
      </c>
      <c r="Y344">
        <v>2</v>
      </c>
      <c r="Z344" t="s">
        <v>233</v>
      </c>
      <c r="AA344">
        <v>0</v>
      </c>
      <c r="AB344">
        <v>30.321698491182101</v>
      </c>
      <c r="AC344">
        <v>-91.315116659400005</v>
      </c>
      <c r="AD344">
        <v>10</v>
      </c>
      <c r="AE344" t="s">
        <v>263</v>
      </c>
      <c r="AF344">
        <v>0</v>
      </c>
      <c r="AG344" t="s">
        <v>231</v>
      </c>
      <c r="AH344" t="s">
        <v>333</v>
      </c>
    </row>
    <row r="345" spans="1:34" x14ac:dyDescent="0.3">
      <c r="A345" t="s">
        <v>541</v>
      </c>
      <c r="B345" t="s">
        <v>542</v>
      </c>
      <c r="C345">
        <v>576</v>
      </c>
      <c r="D345" t="s">
        <v>35</v>
      </c>
      <c r="E345">
        <v>49362</v>
      </c>
      <c r="F345" t="s">
        <v>544</v>
      </c>
      <c r="G345">
        <v>10</v>
      </c>
      <c r="H345" t="s">
        <v>231</v>
      </c>
      <c r="I345">
        <v>9</v>
      </c>
      <c r="J345" t="s">
        <v>236</v>
      </c>
      <c r="K345" t="s">
        <v>228</v>
      </c>
      <c r="L345">
        <v>5</v>
      </c>
      <c r="M345" t="s">
        <v>282</v>
      </c>
      <c r="N345">
        <v>17047002190000</v>
      </c>
      <c r="O345" s="23">
        <v>43831</v>
      </c>
      <c r="P345" s="23">
        <v>19574</v>
      </c>
      <c r="Q345" s="23">
        <v>19580</v>
      </c>
      <c r="R345" s="23">
        <v>43831</v>
      </c>
      <c r="S345">
        <v>53</v>
      </c>
      <c r="T345" t="s">
        <v>33</v>
      </c>
      <c r="U345" t="s">
        <v>34</v>
      </c>
      <c r="V345" t="s">
        <v>249</v>
      </c>
      <c r="W345">
        <v>24</v>
      </c>
      <c r="X345" t="s">
        <v>232</v>
      </c>
      <c r="Y345">
        <v>2</v>
      </c>
      <c r="Z345" t="s">
        <v>233</v>
      </c>
      <c r="AA345">
        <v>0</v>
      </c>
      <c r="AB345">
        <v>30.316094935417802</v>
      </c>
      <c r="AC345">
        <v>-91.317076288953501</v>
      </c>
      <c r="AD345">
        <v>0</v>
      </c>
      <c r="AE345" t="s">
        <v>234</v>
      </c>
      <c r="AF345">
        <v>1260</v>
      </c>
      <c r="AG345" t="s">
        <v>231</v>
      </c>
      <c r="AH345" t="s">
        <v>545</v>
      </c>
    </row>
    <row r="346" spans="1:34" x14ac:dyDescent="0.3">
      <c r="A346" t="s">
        <v>541</v>
      </c>
      <c r="B346" t="s">
        <v>542</v>
      </c>
      <c r="C346">
        <v>576</v>
      </c>
      <c r="D346" t="s">
        <v>35</v>
      </c>
      <c r="E346">
        <v>82842</v>
      </c>
      <c r="F346" t="s">
        <v>546</v>
      </c>
      <c r="G346">
        <v>55</v>
      </c>
      <c r="H346" t="s">
        <v>231</v>
      </c>
      <c r="I346">
        <v>33</v>
      </c>
      <c r="J346" t="s">
        <v>280</v>
      </c>
      <c r="K346" t="s">
        <v>231</v>
      </c>
      <c r="L346" t="s">
        <v>231</v>
      </c>
      <c r="M346" t="s">
        <v>231</v>
      </c>
      <c r="N346">
        <v>17047001810000</v>
      </c>
      <c r="O346" s="23">
        <v>43831</v>
      </c>
      <c r="P346" s="23">
        <v>22285</v>
      </c>
      <c r="Q346" s="23">
        <v>22291</v>
      </c>
      <c r="R346" s="23">
        <v>43831</v>
      </c>
      <c r="S346">
        <v>53</v>
      </c>
      <c r="T346" t="s">
        <v>33</v>
      </c>
      <c r="U346" t="s">
        <v>34</v>
      </c>
      <c r="V346" t="s">
        <v>231</v>
      </c>
      <c r="W346">
        <v>24</v>
      </c>
      <c r="X346" t="s">
        <v>232</v>
      </c>
      <c r="Y346">
        <v>2</v>
      </c>
      <c r="Z346" t="s">
        <v>233</v>
      </c>
      <c r="AA346">
        <v>6</v>
      </c>
      <c r="AB346">
        <v>30.3184182549662</v>
      </c>
      <c r="AC346">
        <v>-91.315960303511105</v>
      </c>
      <c r="AD346">
        <v>10</v>
      </c>
      <c r="AE346" t="s">
        <v>263</v>
      </c>
      <c r="AF346">
        <v>0</v>
      </c>
      <c r="AG346" t="s">
        <v>231</v>
      </c>
      <c r="AH346" t="s">
        <v>333</v>
      </c>
    </row>
    <row r="347" spans="1:34" x14ac:dyDescent="0.3">
      <c r="A347" t="s">
        <v>541</v>
      </c>
      <c r="B347" t="s">
        <v>542</v>
      </c>
      <c r="C347">
        <v>576</v>
      </c>
      <c r="D347" t="s">
        <v>35</v>
      </c>
      <c r="E347">
        <v>124378</v>
      </c>
      <c r="F347" t="s">
        <v>546</v>
      </c>
      <c r="G347">
        <v>70</v>
      </c>
      <c r="H347" t="s">
        <v>231</v>
      </c>
      <c r="I347">
        <v>33</v>
      </c>
      <c r="J347" t="s">
        <v>280</v>
      </c>
      <c r="K347" t="s">
        <v>231</v>
      </c>
      <c r="L347" t="s">
        <v>231</v>
      </c>
      <c r="M347" t="s">
        <v>231</v>
      </c>
      <c r="N347">
        <v>17047200750000</v>
      </c>
      <c r="O347" s="23">
        <v>43831</v>
      </c>
      <c r="P347" s="23">
        <v>24967</v>
      </c>
      <c r="Q347" s="23">
        <v>24972</v>
      </c>
      <c r="R347" s="23">
        <v>43831</v>
      </c>
      <c r="S347">
        <v>53</v>
      </c>
      <c r="T347" t="s">
        <v>33</v>
      </c>
      <c r="U347" t="s">
        <v>34</v>
      </c>
      <c r="V347" t="s">
        <v>231</v>
      </c>
      <c r="W347">
        <v>24</v>
      </c>
      <c r="X347" t="s">
        <v>232</v>
      </c>
      <c r="Y347">
        <v>2</v>
      </c>
      <c r="Z347" t="s">
        <v>233</v>
      </c>
      <c r="AA347">
        <v>0</v>
      </c>
      <c r="AB347">
        <v>30.316999372138799</v>
      </c>
      <c r="AC347">
        <v>-91.315615099887495</v>
      </c>
      <c r="AD347">
        <v>10</v>
      </c>
      <c r="AE347" t="s">
        <v>263</v>
      </c>
      <c r="AF347">
        <v>0</v>
      </c>
      <c r="AG347" t="s">
        <v>231</v>
      </c>
      <c r="AH347" t="s">
        <v>547</v>
      </c>
    </row>
    <row r="348" spans="1:34" x14ac:dyDescent="0.3">
      <c r="A348" t="s">
        <v>541</v>
      </c>
      <c r="B348" t="s">
        <v>542</v>
      </c>
      <c r="C348">
        <v>576</v>
      </c>
      <c r="D348" t="s">
        <v>35</v>
      </c>
      <c r="E348">
        <v>138213</v>
      </c>
      <c r="F348" t="s">
        <v>548</v>
      </c>
      <c r="G348">
        <v>76</v>
      </c>
      <c r="H348" t="s">
        <v>231</v>
      </c>
      <c r="I348">
        <v>33</v>
      </c>
      <c r="J348" t="s">
        <v>280</v>
      </c>
      <c r="K348" t="s">
        <v>231</v>
      </c>
      <c r="L348" t="s">
        <v>231</v>
      </c>
      <c r="M348" t="s">
        <v>231</v>
      </c>
      <c r="N348">
        <v>17047202320000</v>
      </c>
      <c r="O348" s="23">
        <v>43831</v>
      </c>
      <c r="P348" s="23">
        <v>26247</v>
      </c>
      <c r="Q348" s="23">
        <v>26244</v>
      </c>
      <c r="R348" s="23">
        <v>43831</v>
      </c>
      <c r="S348">
        <v>53</v>
      </c>
      <c r="T348" t="s">
        <v>33</v>
      </c>
      <c r="U348" t="s">
        <v>34</v>
      </c>
      <c r="V348" t="s">
        <v>231</v>
      </c>
      <c r="W348">
        <v>24</v>
      </c>
      <c r="X348" t="s">
        <v>232</v>
      </c>
      <c r="Y348">
        <v>2</v>
      </c>
      <c r="Z348" t="s">
        <v>233</v>
      </c>
      <c r="AA348">
        <v>6</v>
      </c>
      <c r="AB348">
        <v>30.31369440868</v>
      </c>
      <c r="AC348">
        <v>-91.316652012383997</v>
      </c>
      <c r="AD348">
        <v>10</v>
      </c>
      <c r="AE348" t="s">
        <v>263</v>
      </c>
      <c r="AF348">
        <v>0</v>
      </c>
      <c r="AG348" t="s">
        <v>231</v>
      </c>
      <c r="AH348" t="s">
        <v>549</v>
      </c>
    </row>
    <row r="349" spans="1:34" x14ac:dyDescent="0.3">
      <c r="A349" t="s">
        <v>541</v>
      </c>
      <c r="B349" t="s">
        <v>542</v>
      </c>
      <c r="C349">
        <v>576</v>
      </c>
      <c r="D349" t="s">
        <v>35</v>
      </c>
      <c r="E349">
        <v>192364</v>
      </c>
      <c r="F349" t="s">
        <v>546</v>
      </c>
      <c r="G349">
        <v>84</v>
      </c>
      <c r="H349" t="s">
        <v>231</v>
      </c>
      <c r="I349">
        <v>10</v>
      </c>
      <c r="J349" t="s">
        <v>305</v>
      </c>
      <c r="K349" t="s">
        <v>231</v>
      </c>
      <c r="L349" t="s">
        <v>231</v>
      </c>
      <c r="M349" t="s">
        <v>231</v>
      </c>
      <c r="N349">
        <v>17047208270000</v>
      </c>
      <c r="O349" s="23">
        <v>43888</v>
      </c>
      <c r="P349" s="23">
        <v>30838</v>
      </c>
      <c r="Q349" s="23">
        <v>30915</v>
      </c>
      <c r="R349" s="23">
        <v>43888</v>
      </c>
      <c r="S349">
        <v>53</v>
      </c>
      <c r="T349" t="s">
        <v>33</v>
      </c>
      <c r="U349" t="s">
        <v>34</v>
      </c>
      <c r="V349" t="s">
        <v>231</v>
      </c>
      <c r="W349">
        <v>24</v>
      </c>
      <c r="X349" t="s">
        <v>232</v>
      </c>
      <c r="Y349">
        <v>2</v>
      </c>
      <c r="Z349" t="s">
        <v>233</v>
      </c>
      <c r="AA349">
        <v>6</v>
      </c>
      <c r="AB349">
        <v>30.318324782452599</v>
      </c>
      <c r="AC349">
        <v>-91.316074415678898</v>
      </c>
      <c r="AD349">
        <v>10</v>
      </c>
      <c r="AE349" t="s">
        <v>263</v>
      </c>
      <c r="AF349">
        <v>0</v>
      </c>
      <c r="AG349" t="s">
        <v>231</v>
      </c>
      <c r="AH349" t="s">
        <v>550</v>
      </c>
    </row>
    <row r="350" spans="1:34" x14ac:dyDescent="0.3">
      <c r="A350" t="s">
        <v>541</v>
      </c>
      <c r="B350" t="s">
        <v>542</v>
      </c>
      <c r="C350">
        <v>576</v>
      </c>
      <c r="D350" t="s">
        <v>35</v>
      </c>
      <c r="E350">
        <v>242929</v>
      </c>
      <c r="F350" t="s">
        <v>546</v>
      </c>
      <c r="G350">
        <v>93</v>
      </c>
      <c r="H350" t="s">
        <v>231</v>
      </c>
      <c r="I350">
        <v>33</v>
      </c>
      <c r="J350" t="s">
        <v>280</v>
      </c>
      <c r="K350" t="s">
        <v>231</v>
      </c>
      <c r="L350" t="s">
        <v>231</v>
      </c>
      <c r="M350" t="s">
        <v>231</v>
      </c>
      <c r="N350">
        <v>17047210630000</v>
      </c>
      <c r="O350" s="23">
        <v>43831</v>
      </c>
      <c r="P350" s="23">
        <v>40617</v>
      </c>
      <c r="Q350" s="23">
        <v>40758</v>
      </c>
      <c r="R350" s="23">
        <v>43831</v>
      </c>
      <c r="S350">
        <v>53</v>
      </c>
      <c r="T350" t="s">
        <v>33</v>
      </c>
      <c r="U350" t="s">
        <v>34</v>
      </c>
      <c r="V350" t="s">
        <v>231</v>
      </c>
      <c r="W350">
        <v>24</v>
      </c>
      <c r="X350" t="s">
        <v>232</v>
      </c>
      <c r="Y350">
        <v>2</v>
      </c>
      <c r="Z350" t="s">
        <v>233</v>
      </c>
      <c r="AA350">
        <v>6.3</v>
      </c>
      <c r="AB350">
        <v>30.313323239311298</v>
      </c>
      <c r="AC350">
        <v>-91.316921454236294</v>
      </c>
      <c r="AD350">
        <v>10</v>
      </c>
      <c r="AE350" t="s">
        <v>263</v>
      </c>
      <c r="AF350" t="s">
        <v>231</v>
      </c>
      <c r="AG350">
        <v>0</v>
      </c>
      <c r="AH350" t="s">
        <v>551</v>
      </c>
    </row>
    <row r="351" spans="1:34" x14ac:dyDescent="0.3">
      <c r="A351" t="s">
        <v>552</v>
      </c>
      <c r="B351" t="s">
        <v>553</v>
      </c>
      <c r="C351">
        <v>577</v>
      </c>
      <c r="D351" t="s">
        <v>274</v>
      </c>
      <c r="E351">
        <v>225063</v>
      </c>
      <c r="F351" t="s">
        <v>554</v>
      </c>
      <c r="G351">
        <v>1</v>
      </c>
      <c r="H351" t="s">
        <v>231</v>
      </c>
      <c r="I351">
        <v>29</v>
      </c>
      <c r="J351" t="s">
        <v>271</v>
      </c>
      <c r="K351" t="s">
        <v>231</v>
      </c>
      <c r="L351" t="s">
        <v>231</v>
      </c>
      <c r="M351" t="s">
        <v>231</v>
      </c>
      <c r="N351">
        <v>17047208190000</v>
      </c>
      <c r="O351" s="23">
        <v>40084</v>
      </c>
      <c r="P351" s="23">
        <v>36831</v>
      </c>
      <c r="Q351" s="23">
        <v>36832</v>
      </c>
      <c r="R351" s="23">
        <v>40084</v>
      </c>
      <c r="S351">
        <v>41</v>
      </c>
      <c r="T351" t="s">
        <v>266</v>
      </c>
      <c r="U351" t="s">
        <v>34</v>
      </c>
      <c r="V351" t="s">
        <v>231</v>
      </c>
      <c r="W351">
        <v>24</v>
      </c>
      <c r="X351" t="s">
        <v>232</v>
      </c>
      <c r="Y351">
        <v>2</v>
      </c>
      <c r="Z351" t="s">
        <v>233</v>
      </c>
      <c r="AA351">
        <v>0</v>
      </c>
      <c r="AB351">
        <v>30.330217731462</v>
      </c>
      <c r="AC351">
        <v>-91.349097489802205</v>
      </c>
      <c r="AD351">
        <v>0</v>
      </c>
      <c r="AE351" t="s">
        <v>234</v>
      </c>
      <c r="AF351" t="s">
        <v>231</v>
      </c>
      <c r="AG351">
        <v>0</v>
      </c>
      <c r="AH351" t="s">
        <v>555</v>
      </c>
    </row>
    <row r="352" spans="1:34" x14ac:dyDescent="0.3">
      <c r="A352" t="s">
        <v>552</v>
      </c>
      <c r="B352" t="s">
        <v>553</v>
      </c>
      <c r="C352">
        <v>577</v>
      </c>
      <c r="D352" t="s">
        <v>274</v>
      </c>
      <c r="E352">
        <v>231604</v>
      </c>
      <c r="F352" t="s">
        <v>556</v>
      </c>
      <c r="G352">
        <v>1</v>
      </c>
      <c r="H352" t="s">
        <v>231</v>
      </c>
      <c r="I352">
        <v>3</v>
      </c>
      <c r="J352" t="s">
        <v>165</v>
      </c>
      <c r="K352" t="s">
        <v>231</v>
      </c>
      <c r="L352" t="s">
        <v>231</v>
      </c>
      <c r="M352" t="s">
        <v>231</v>
      </c>
      <c r="N352">
        <v>17047210540000</v>
      </c>
      <c r="O352" s="23">
        <v>38728</v>
      </c>
      <c r="P352" s="23">
        <v>38532</v>
      </c>
      <c r="Q352" t="s">
        <v>231</v>
      </c>
      <c r="R352" s="23">
        <v>38728</v>
      </c>
      <c r="S352">
        <v>40</v>
      </c>
      <c r="T352" t="s">
        <v>266</v>
      </c>
      <c r="U352" t="s">
        <v>34</v>
      </c>
      <c r="V352" t="s">
        <v>231</v>
      </c>
      <c r="W352">
        <v>24</v>
      </c>
      <c r="X352" t="s">
        <v>232</v>
      </c>
      <c r="Y352">
        <v>2</v>
      </c>
      <c r="Z352" t="s">
        <v>233</v>
      </c>
      <c r="AA352">
        <v>0</v>
      </c>
      <c r="AB352">
        <v>30.336339165209299</v>
      </c>
      <c r="AC352">
        <v>-91.339281269589307</v>
      </c>
      <c r="AD352">
        <v>0</v>
      </c>
      <c r="AE352" t="s">
        <v>234</v>
      </c>
      <c r="AF352" t="s">
        <v>231</v>
      </c>
      <c r="AG352">
        <v>0</v>
      </c>
      <c r="AH352" t="s">
        <v>231</v>
      </c>
    </row>
    <row r="353" spans="1:34" x14ac:dyDescent="0.3">
      <c r="A353" t="s">
        <v>552</v>
      </c>
      <c r="B353" t="s">
        <v>553</v>
      </c>
      <c r="C353">
        <v>577</v>
      </c>
      <c r="D353" t="s">
        <v>274</v>
      </c>
      <c r="E353">
        <v>232612</v>
      </c>
      <c r="F353" t="s">
        <v>556</v>
      </c>
      <c r="G353">
        <v>1</v>
      </c>
      <c r="H353" t="s">
        <v>231</v>
      </c>
      <c r="I353">
        <v>29</v>
      </c>
      <c r="J353" t="s">
        <v>271</v>
      </c>
      <c r="K353" t="s">
        <v>231</v>
      </c>
      <c r="L353" t="s">
        <v>231</v>
      </c>
      <c r="M353" t="s">
        <v>231</v>
      </c>
      <c r="N353">
        <v>17047210540000</v>
      </c>
      <c r="O353" s="23">
        <v>38765</v>
      </c>
      <c r="P353" s="23">
        <v>38715</v>
      </c>
      <c r="Q353" t="s">
        <v>231</v>
      </c>
      <c r="R353" s="23">
        <v>38765</v>
      </c>
      <c r="S353">
        <v>40</v>
      </c>
      <c r="T353" t="s">
        <v>266</v>
      </c>
      <c r="U353" t="s">
        <v>34</v>
      </c>
      <c r="V353" t="s">
        <v>231</v>
      </c>
      <c r="W353">
        <v>24</v>
      </c>
      <c r="X353" t="s">
        <v>232</v>
      </c>
      <c r="Y353">
        <v>2</v>
      </c>
      <c r="Z353" t="s">
        <v>233</v>
      </c>
      <c r="AA353">
        <v>0</v>
      </c>
      <c r="AB353">
        <v>30.336339165209299</v>
      </c>
      <c r="AC353">
        <v>-91.339281269589307</v>
      </c>
      <c r="AD353">
        <v>0</v>
      </c>
      <c r="AE353" t="s">
        <v>234</v>
      </c>
      <c r="AF353" t="s">
        <v>231</v>
      </c>
      <c r="AG353">
        <v>0</v>
      </c>
      <c r="AH353" t="s">
        <v>557</v>
      </c>
    </row>
    <row r="354" spans="1:34" x14ac:dyDescent="0.3">
      <c r="A354" t="s">
        <v>552</v>
      </c>
      <c r="B354" t="s">
        <v>553</v>
      </c>
      <c r="C354">
        <v>577</v>
      </c>
      <c r="D354" t="s">
        <v>274</v>
      </c>
      <c r="E354">
        <v>234859</v>
      </c>
      <c r="F354" t="s">
        <v>554</v>
      </c>
      <c r="G354">
        <v>2</v>
      </c>
      <c r="H354" t="s">
        <v>231</v>
      </c>
      <c r="I354">
        <v>3</v>
      </c>
      <c r="J354" t="s">
        <v>165</v>
      </c>
      <c r="K354" t="s">
        <v>231</v>
      </c>
      <c r="L354" t="s">
        <v>231</v>
      </c>
      <c r="M354" t="s">
        <v>231</v>
      </c>
      <c r="N354">
        <v>17047210740000</v>
      </c>
      <c r="O354" s="23">
        <v>39321</v>
      </c>
      <c r="P354" s="23">
        <v>39100</v>
      </c>
      <c r="Q354" t="s">
        <v>231</v>
      </c>
      <c r="R354" s="23">
        <v>39321</v>
      </c>
      <c r="S354">
        <v>41</v>
      </c>
      <c r="T354" t="s">
        <v>266</v>
      </c>
      <c r="U354" t="s">
        <v>34</v>
      </c>
      <c r="V354" t="s">
        <v>231</v>
      </c>
      <c r="W354">
        <v>24</v>
      </c>
      <c r="X354" t="s">
        <v>232</v>
      </c>
      <c r="Y354">
        <v>2</v>
      </c>
      <c r="Z354" t="s">
        <v>233</v>
      </c>
      <c r="AA354">
        <v>5</v>
      </c>
      <c r="AB354">
        <v>30.331488305737999</v>
      </c>
      <c r="AC354">
        <v>-91.346758416365404</v>
      </c>
      <c r="AD354">
        <v>0</v>
      </c>
      <c r="AE354" t="s">
        <v>234</v>
      </c>
      <c r="AF354" t="s">
        <v>231</v>
      </c>
      <c r="AG354">
        <v>0</v>
      </c>
      <c r="AH354" t="s">
        <v>231</v>
      </c>
    </row>
    <row r="355" spans="1:34" x14ac:dyDescent="0.3">
      <c r="A355" t="s">
        <v>552</v>
      </c>
      <c r="B355" t="s">
        <v>553</v>
      </c>
      <c r="C355">
        <v>577</v>
      </c>
      <c r="D355" t="s">
        <v>274</v>
      </c>
      <c r="E355">
        <v>236067</v>
      </c>
      <c r="F355" t="s">
        <v>554</v>
      </c>
      <c r="G355">
        <v>2</v>
      </c>
      <c r="H355" t="s">
        <v>231</v>
      </c>
      <c r="I355">
        <v>29</v>
      </c>
      <c r="J355" t="s">
        <v>271</v>
      </c>
      <c r="K355" t="s">
        <v>231</v>
      </c>
      <c r="L355" t="s">
        <v>231</v>
      </c>
      <c r="M355" t="s">
        <v>231</v>
      </c>
      <c r="N355">
        <v>17047210740000</v>
      </c>
      <c r="O355" s="23">
        <v>40084</v>
      </c>
      <c r="P355" s="23">
        <v>39295</v>
      </c>
      <c r="Q355" s="23">
        <v>39408</v>
      </c>
      <c r="R355" s="23">
        <v>40084</v>
      </c>
      <c r="S355">
        <v>41</v>
      </c>
      <c r="T355" t="s">
        <v>266</v>
      </c>
      <c r="U355" t="s">
        <v>34</v>
      </c>
      <c r="V355" t="s">
        <v>231</v>
      </c>
      <c r="W355">
        <v>24</v>
      </c>
      <c r="X355" t="s">
        <v>232</v>
      </c>
      <c r="Y355">
        <v>2</v>
      </c>
      <c r="Z355" t="s">
        <v>233</v>
      </c>
      <c r="AA355">
        <v>10</v>
      </c>
      <c r="AB355">
        <v>30.330250758118801</v>
      </c>
      <c r="AC355">
        <v>-91.348805882092705</v>
      </c>
      <c r="AD355">
        <v>0</v>
      </c>
      <c r="AE355" t="s">
        <v>234</v>
      </c>
      <c r="AF355" t="s">
        <v>231</v>
      </c>
      <c r="AG355">
        <v>0</v>
      </c>
      <c r="AH355" t="s">
        <v>558</v>
      </c>
    </row>
    <row r="356" spans="1:34" x14ac:dyDescent="0.3">
      <c r="A356" t="s">
        <v>552</v>
      </c>
      <c r="B356" t="s">
        <v>553</v>
      </c>
      <c r="C356">
        <v>577</v>
      </c>
      <c r="D356" t="s">
        <v>274</v>
      </c>
      <c r="E356">
        <v>240840</v>
      </c>
      <c r="F356" t="s">
        <v>554</v>
      </c>
      <c r="G356">
        <v>3</v>
      </c>
      <c r="H356" t="s">
        <v>231</v>
      </c>
      <c r="I356">
        <v>3</v>
      </c>
      <c r="J356" t="s">
        <v>165</v>
      </c>
      <c r="K356" t="s">
        <v>231</v>
      </c>
      <c r="L356" t="s">
        <v>231</v>
      </c>
      <c r="M356" t="s">
        <v>231</v>
      </c>
      <c r="N356">
        <v>17047210980000</v>
      </c>
      <c r="O356" s="23">
        <v>40402</v>
      </c>
      <c r="P356" s="23">
        <v>40214</v>
      </c>
      <c r="Q356" t="s">
        <v>231</v>
      </c>
      <c r="R356" s="23">
        <v>40402</v>
      </c>
      <c r="S356">
        <v>41</v>
      </c>
      <c r="T356" t="s">
        <v>266</v>
      </c>
      <c r="U356" t="s">
        <v>34</v>
      </c>
      <c r="V356" t="s">
        <v>231</v>
      </c>
      <c r="W356">
        <v>24</v>
      </c>
      <c r="X356" t="s">
        <v>232</v>
      </c>
      <c r="Y356">
        <v>2</v>
      </c>
      <c r="Z356" t="s">
        <v>233</v>
      </c>
      <c r="AA356">
        <v>10</v>
      </c>
      <c r="AB356">
        <v>30.333264111938199</v>
      </c>
      <c r="AC356">
        <v>-91.351294635204496</v>
      </c>
      <c r="AD356">
        <v>0</v>
      </c>
      <c r="AE356" t="s">
        <v>234</v>
      </c>
      <c r="AF356" t="s">
        <v>231</v>
      </c>
      <c r="AG356">
        <v>0</v>
      </c>
      <c r="AH356" t="s">
        <v>231</v>
      </c>
    </row>
    <row r="357" spans="1:34" x14ac:dyDescent="0.3">
      <c r="A357" t="s">
        <v>552</v>
      </c>
      <c r="B357" t="s">
        <v>553</v>
      </c>
      <c r="C357">
        <v>577</v>
      </c>
      <c r="D357" t="s">
        <v>274</v>
      </c>
      <c r="E357">
        <v>241803</v>
      </c>
      <c r="F357" t="s">
        <v>554</v>
      </c>
      <c r="G357">
        <v>3</v>
      </c>
      <c r="H357" t="s">
        <v>231</v>
      </c>
      <c r="I357">
        <v>29</v>
      </c>
      <c r="J357" t="s">
        <v>271</v>
      </c>
      <c r="K357" t="s">
        <v>231</v>
      </c>
      <c r="L357" t="s">
        <v>231</v>
      </c>
      <c r="M357" t="s">
        <v>231</v>
      </c>
      <c r="N357">
        <v>17047210980000</v>
      </c>
      <c r="O357" s="23">
        <v>40522</v>
      </c>
      <c r="P357" s="23">
        <v>40394</v>
      </c>
      <c r="Q357" s="23">
        <v>40435</v>
      </c>
      <c r="R357" s="23">
        <v>40522</v>
      </c>
      <c r="S357">
        <v>41</v>
      </c>
      <c r="T357" t="s">
        <v>266</v>
      </c>
      <c r="U357" t="s">
        <v>34</v>
      </c>
      <c r="V357" t="s">
        <v>231</v>
      </c>
      <c r="W357">
        <v>24</v>
      </c>
      <c r="X357" t="s">
        <v>232</v>
      </c>
      <c r="Y357">
        <v>2</v>
      </c>
      <c r="Z357" t="s">
        <v>233</v>
      </c>
      <c r="AA357">
        <v>10</v>
      </c>
      <c r="AB357">
        <v>30.333264111938199</v>
      </c>
      <c r="AC357">
        <v>-91.351294635204496</v>
      </c>
      <c r="AD357">
        <v>0</v>
      </c>
      <c r="AE357" t="s">
        <v>234</v>
      </c>
      <c r="AF357" t="s">
        <v>231</v>
      </c>
      <c r="AG357">
        <v>0</v>
      </c>
      <c r="AH357" t="s">
        <v>231</v>
      </c>
    </row>
    <row r="358" spans="1:34" x14ac:dyDescent="0.3">
      <c r="A358" t="s">
        <v>559</v>
      </c>
      <c r="B358" t="s">
        <v>560</v>
      </c>
      <c r="C358">
        <v>576</v>
      </c>
      <c r="D358" t="s">
        <v>35</v>
      </c>
      <c r="E358">
        <v>14300</v>
      </c>
      <c r="F358" t="s">
        <v>143</v>
      </c>
      <c r="G358">
        <v>1</v>
      </c>
      <c r="H358" t="s">
        <v>231</v>
      </c>
      <c r="I358">
        <v>30</v>
      </c>
      <c r="J358" t="s">
        <v>262</v>
      </c>
      <c r="K358" t="s">
        <v>231</v>
      </c>
      <c r="L358" t="s">
        <v>231</v>
      </c>
      <c r="M358" t="s">
        <v>231</v>
      </c>
      <c r="N358">
        <v>17047010550000</v>
      </c>
      <c r="O358" s="23">
        <v>28095</v>
      </c>
      <c r="P358" s="23">
        <v>11251</v>
      </c>
      <c r="Q358" s="23">
        <v>11273</v>
      </c>
      <c r="R358" s="23">
        <v>11859</v>
      </c>
      <c r="S358">
        <v>52</v>
      </c>
      <c r="T358" t="s">
        <v>33</v>
      </c>
      <c r="U358" t="s">
        <v>34</v>
      </c>
      <c r="V358" t="s">
        <v>231</v>
      </c>
      <c r="W358">
        <v>24</v>
      </c>
      <c r="X358" t="s">
        <v>232</v>
      </c>
      <c r="Y358">
        <v>2</v>
      </c>
      <c r="Z358" t="s">
        <v>233</v>
      </c>
      <c r="AA358">
        <v>0</v>
      </c>
      <c r="AB358">
        <v>30.315099544512499</v>
      </c>
      <c r="AC358">
        <v>-91.302615275390906</v>
      </c>
      <c r="AD358">
        <v>10</v>
      </c>
      <c r="AE358" t="s">
        <v>263</v>
      </c>
      <c r="AF358">
        <v>0</v>
      </c>
      <c r="AG358" t="s">
        <v>231</v>
      </c>
      <c r="AH358" t="s">
        <v>231</v>
      </c>
    </row>
    <row r="359" spans="1:34" x14ac:dyDescent="0.3">
      <c r="A359" t="s">
        <v>559</v>
      </c>
      <c r="B359" t="s">
        <v>560</v>
      </c>
      <c r="C359">
        <v>576</v>
      </c>
      <c r="D359" t="s">
        <v>35</v>
      </c>
      <c r="E359">
        <v>14935</v>
      </c>
      <c r="F359" t="s">
        <v>143</v>
      </c>
      <c r="G359">
        <v>2</v>
      </c>
      <c r="H359" t="s">
        <v>231</v>
      </c>
      <c r="I359">
        <v>29</v>
      </c>
      <c r="J359" t="s">
        <v>271</v>
      </c>
      <c r="K359" t="s">
        <v>231</v>
      </c>
      <c r="L359" t="s">
        <v>231</v>
      </c>
      <c r="M359" t="s">
        <v>231</v>
      </c>
      <c r="N359">
        <v>17047002480000</v>
      </c>
      <c r="O359" s="23">
        <v>28095</v>
      </c>
      <c r="P359" s="23">
        <v>11636</v>
      </c>
      <c r="Q359" s="23">
        <v>11638</v>
      </c>
      <c r="R359" s="23">
        <v>11832</v>
      </c>
      <c r="S359">
        <v>52</v>
      </c>
      <c r="T359" t="s">
        <v>33</v>
      </c>
      <c r="U359" t="s">
        <v>34</v>
      </c>
      <c r="V359" t="s">
        <v>231</v>
      </c>
      <c r="W359">
        <v>24</v>
      </c>
      <c r="X359" t="s">
        <v>232</v>
      </c>
      <c r="Y359">
        <v>2</v>
      </c>
      <c r="Z359" t="s">
        <v>233</v>
      </c>
      <c r="AA359">
        <v>0</v>
      </c>
      <c r="AB359">
        <v>30.315099116670599</v>
      </c>
      <c r="AC359">
        <v>-91.300916570529495</v>
      </c>
      <c r="AD359">
        <v>0</v>
      </c>
      <c r="AE359" t="s">
        <v>234</v>
      </c>
      <c r="AF359">
        <v>0</v>
      </c>
      <c r="AG359" t="s">
        <v>231</v>
      </c>
      <c r="AH359" t="s">
        <v>231</v>
      </c>
    </row>
    <row r="360" spans="1:34" x14ac:dyDescent="0.3">
      <c r="A360" t="s">
        <v>559</v>
      </c>
      <c r="B360" t="s">
        <v>560</v>
      </c>
      <c r="C360">
        <v>576</v>
      </c>
      <c r="D360" t="s">
        <v>35</v>
      </c>
      <c r="E360">
        <v>15378</v>
      </c>
      <c r="F360" t="s">
        <v>561</v>
      </c>
      <c r="G360">
        <v>3</v>
      </c>
      <c r="H360" t="s">
        <v>231</v>
      </c>
      <c r="I360">
        <v>30</v>
      </c>
      <c r="J360" t="s">
        <v>262</v>
      </c>
      <c r="K360" t="s">
        <v>231</v>
      </c>
      <c r="L360" t="s">
        <v>231</v>
      </c>
      <c r="M360" t="s">
        <v>231</v>
      </c>
      <c r="N360">
        <v>17047002590000</v>
      </c>
      <c r="O360" s="23">
        <v>28095</v>
      </c>
      <c r="P360" s="23">
        <v>11904</v>
      </c>
      <c r="Q360" s="23">
        <v>11925</v>
      </c>
      <c r="R360" s="23">
        <v>16300</v>
      </c>
      <c r="S360">
        <v>52</v>
      </c>
      <c r="T360" t="s">
        <v>33</v>
      </c>
      <c r="U360" t="s">
        <v>34</v>
      </c>
      <c r="V360" t="s">
        <v>231</v>
      </c>
      <c r="W360">
        <v>24</v>
      </c>
      <c r="X360" t="s">
        <v>232</v>
      </c>
      <c r="Y360">
        <v>2</v>
      </c>
      <c r="Z360" t="s">
        <v>233</v>
      </c>
      <c r="AA360">
        <v>0</v>
      </c>
      <c r="AB360">
        <v>30.314098856568702</v>
      </c>
      <c r="AC360">
        <v>-91.303417390022901</v>
      </c>
      <c r="AD360">
        <v>0</v>
      </c>
      <c r="AE360" t="s">
        <v>234</v>
      </c>
      <c r="AF360">
        <v>0</v>
      </c>
      <c r="AG360" t="s">
        <v>231</v>
      </c>
      <c r="AH360" t="s">
        <v>231</v>
      </c>
    </row>
    <row r="361" spans="1:34" x14ac:dyDescent="0.3">
      <c r="A361" t="s">
        <v>559</v>
      </c>
      <c r="B361" t="s">
        <v>560</v>
      </c>
      <c r="C361">
        <v>576</v>
      </c>
      <c r="D361" t="s">
        <v>35</v>
      </c>
      <c r="E361">
        <v>19862</v>
      </c>
      <c r="F361" t="s">
        <v>562</v>
      </c>
      <c r="G361">
        <v>7</v>
      </c>
      <c r="H361" t="s">
        <v>231</v>
      </c>
      <c r="I361">
        <v>30</v>
      </c>
      <c r="J361" t="s">
        <v>262</v>
      </c>
      <c r="K361" t="s">
        <v>231</v>
      </c>
      <c r="L361" t="s">
        <v>231</v>
      </c>
      <c r="M361" t="s">
        <v>231</v>
      </c>
      <c r="N361">
        <v>17047001690000</v>
      </c>
      <c r="O361" s="23">
        <v>28095</v>
      </c>
      <c r="P361" s="23">
        <v>13626</v>
      </c>
      <c r="Q361" s="23">
        <v>13720</v>
      </c>
      <c r="R361" s="23">
        <v>16244</v>
      </c>
      <c r="S361">
        <v>52</v>
      </c>
      <c r="T361" t="s">
        <v>33</v>
      </c>
      <c r="U361" t="s">
        <v>34</v>
      </c>
      <c r="V361" t="s">
        <v>231</v>
      </c>
      <c r="W361">
        <v>24</v>
      </c>
      <c r="X361" t="s">
        <v>232</v>
      </c>
      <c r="Y361">
        <v>2</v>
      </c>
      <c r="Z361" t="s">
        <v>233</v>
      </c>
      <c r="AA361">
        <v>0</v>
      </c>
      <c r="AB361">
        <v>30.317997529218299</v>
      </c>
      <c r="AC361">
        <v>-91.301917132035896</v>
      </c>
      <c r="AD361">
        <v>10</v>
      </c>
      <c r="AE361" t="s">
        <v>263</v>
      </c>
      <c r="AF361">
        <v>0</v>
      </c>
      <c r="AG361" t="s">
        <v>231</v>
      </c>
      <c r="AH361" t="s">
        <v>231</v>
      </c>
    </row>
    <row r="362" spans="1:34" x14ac:dyDescent="0.3">
      <c r="A362" t="s">
        <v>559</v>
      </c>
      <c r="B362" t="s">
        <v>560</v>
      </c>
      <c r="C362">
        <v>576</v>
      </c>
      <c r="D362" t="s">
        <v>35</v>
      </c>
      <c r="E362">
        <v>23347</v>
      </c>
      <c r="F362" t="s">
        <v>393</v>
      </c>
      <c r="G362">
        <v>12</v>
      </c>
      <c r="H362" t="s">
        <v>231</v>
      </c>
      <c r="I362">
        <v>30</v>
      </c>
      <c r="J362" t="s">
        <v>262</v>
      </c>
      <c r="K362" t="s">
        <v>231</v>
      </c>
      <c r="L362" t="s">
        <v>231</v>
      </c>
      <c r="M362" t="s">
        <v>231</v>
      </c>
      <c r="N362">
        <v>17047011660000</v>
      </c>
      <c r="O362" s="23">
        <v>41432</v>
      </c>
      <c r="P362" s="23">
        <v>14556</v>
      </c>
      <c r="Q362" s="23">
        <v>14566</v>
      </c>
      <c r="R362" s="23">
        <v>41432</v>
      </c>
      <c r="S362">
        <v>53</v>
      </c>
      <c r="T362" t="s">
        <v>33</v>
      </c>
      <c r="U362" t="s">
        <v>34</v>
      </c>
      <c r="V362" t="s">
        <v>231</v>
      </c>
      <c r="W362">
        <v>24</v>
      </c>
      <c r="X362" t="s">
        <v>232</v>
      </c>
      <c r="Y362">
        <v>2</v>
      </c>
      <c r="Z362" t="s">
        <v>233</v>
      </c>
      <c r="AA362">
        <v>0</v>
      </c>
      <c r="AB362">
        <v>30.315399001183302</v>
      </c>
      <c r="AC362">
        <v>-91.315216062079898</v>
      </c>
      <c r="AD362">
        <v>0</v>
      </c>
      <c r="AE362" t="s">
        <v>234</v>
      </c>
      <c r="AF362">
        <v>0</v>
      </c>
      <c r="AG362" t="s">
        <v>231</v>
      </c>
      <c r="AH362" t="s">
        <v>563</v>
      </c>
    </row>
    <row r="363" spans="1:34" x14ac:dyDescent="0.3">
      <c r="A363" t="s">
        <v>559</v>
      </c>
      <c r="B363" t="s">
        <v>560</v>
      </c>
      <c r="C363">
        <v>576</v>
      </c>
      <c r="D363" t="s">
        <v>35</v>
      </c>
      <c r="E363">
        <v>24521</v>
      </c>
      <c r="F363" t="s">
        <v>143</v>
      </c>
      <c r="G363">
        <v>9</v>
      </c>
      <c r="H363" t="s">
        <v>231</v>
      </c>
      <c r="I363">
        <v>30</v>
      </c>
      <c r="J363" t="s">
        <v>262</v>
      </c>
      <c r="K363" t="s">
        <v>231</v>
      </c>
      <c r="L363" t="s">
        <v>231</v>
      </c>
      <c r="M363" t="s">
        <v>231</v>
      </c>
      <c r="N363">
        <v>17047002520000</v>
      </c>
      <c r="O363" s="23">
        <v>41423</v>
      </c>
      <c r="P363" s="23">
        <v>14801</v>
      </c>
      <c r="Q363" s="23">
        <v>14810</v>
      </c>
      <c r="R363" s="23">
        <v>41423</v>
      </c>
      <c r="S363">
        <v>52</v>
      </c>
      <c r="T363" t="s">
        <v>33</v>
      </c>
      <c r="U363" t="s">
        <v>34</v>
      </c>
      <c r="V363" t="s">
        <v>231</v>
      </c>
      <c r="W363">
        <v>24</v>
      </c>
      <c r="X363" t="s">
        <v>232</v>
      </c>
      <c r="Y363">
        <v>2</v>
      </c>
      <c r="Z363" t="s">
        <v>233</v>
      </c>
      <c r="AA363">
        <v>0</v>
      </c>
      <c r="AB363">
        <v>30.3151981564313</v>
      </c>
      <c r="AC363">
        <v>-91.301116199733798</v>
      </c>
      <c r="AD363">
        <v>0</v>
      </c>
      <c r="AE363" t="s">
        <v>234</v>
      </c>
      <c r="AF363">
        <v>0</v>
      </c>
      <c r="AG363" t="s">
        <v>231</v>
      </c>
      <c r="AH363" t="s">
        <v>231</v>
      </c>
    </row>
    <row r="364" spans="1:34" x14ac:dyDescent="0.3">
      <c r="A364" t="s">
        <v>564</v>
      </c>
      <c r="B364">
        <v>5748</v>
      </c>
      <c r="C364">
        <v>576</v>
      </c>
      <c r="D364" t="s">
        <v>35</v>
      </c>
      <c r="E364">
        <v>149233</v>
      </c>
      <c r="F364" t="s">
        <v>565</v>
      </c>
      <c r="G364">
        <v>1</v>
      </c>
      <c r="H364" t="s">
        <v>231</v>
      </c>
      <c r="I364">
        <v>29</v>
      </c>
      <c r="J364" t="s">
        <v>271</v>
      </c>
      <c r="K364" t="s">
        <v>231</v>
      </c>
      <c r="L364" t="s">
        <v>231</v>
      </c>
      <c r="M364" t="s">
        <v>231</v>
      </c>
      <c r="N364">
        <v>17047204040000</v>
      </c>
      <c r="O364" s="23">
        <v>28095</v>
      </c>
      <c r="P364" s="23">
        <v>27597</v>
      </c>
      <c r="Q364" s="23">
        <v>27671</v>
      </c>
      <c r="R364" s="23">
        <v>27706</v>
      </c>
      <c r="S364">
        <v>29</v>
      </c>
      <c r="T364" t="s">
        <v>266</v>
      </c>
      <c r="U364" t="s">
        <v>34</v>
      </c>
      <c r="V364" t="s">
        <v>231</v>
      </c>
      <c r="W364">
        <v>24</v>
      </c>
      <c r="X364" t="s">
        <v>232</v>
      </c>
      <c r="Y364">
        <v>2</v>
      </c>
      <c r="Z364" t="s">
        <v>233</v>
      </c>
      <c r="AA364">
        <v>0</v>
      </c>
      <c r="AB364">
        <v>30.3269976013761</v>
      </c>
      <c r="AC364">
        <v>-91.318716354375297</v>
      </c>
      <c r="AD364">
        <v>0</v>
      </c>
      <c r="AE364" t="s">
        <v>234</v>
      </c>
      <c r="AF364">
        <v>0</v>
      </c>
      <c r="AG364" t="s">
        <v>231</v>
      </c>
      <c r="AH364" t="s">
        <v>566</v>
      </c>
    </row>
    <row r="365" spans="1:34" x14ac:dyDescent="0.3">
      <c r="A365" t="s">
        <v>567</v>
      </c>
      <c r="B365">
        <v>5878</v>
      </c>
      <c r="C365">
        <v>576</v>
      </c>
      <c r="D365" t="s">
        <v>35</v>
      </c>
      <c r="E365">
        <v>25624</v>
      </c>
      <c r="F365" t="s">
        <v>568</v>
      </c>
      <c r="G365">
        <v>1</v>
      </c>
      <c r="H365" t="s">
        <v>231</v>
      </c>
      <c r="I365">
        <v>29</v>
      </c>
      <c r="J365" t="s">
        <v>271</v>
      </c>
      <c r="K365" t="s">
        <v>231</v>
      </c>
      <c r="L365" t="s">
        <v>231</v>
      </c>
      <c r="M365" t="s">
        <v>231</v>
      </c>
      <c r="N365">
        <v>17047002070000</v>
      </c>
      <c r="O365" s="23">
        <v>28095</v>
      </c>
      <c r="P365" s="23">
        <v>15048</v>
      </c>
      <c r="Q365" s="23">
        <v>15065</v>
      </c>
      <c r="R365" s="23">
        <v>15212</v>
      </c>
      <c r="S365">
        <v>53</v>
      </c>
      <c r="T365" t="s">
        <v>33</v>
      </c>
      <c r="U365" t="s">
        <v>34</v>
      </c>
      <c r="V365" t="s">
        <v>231</v>
      </c>
      <c r="W365">
        <v>24</v>
      </c>
      <c r="X365" t="s">
        <v>232</v>
      </c>
      <c r="Y365">
        <v>2</v>
      </c>
      <c r="Z365" t="s">
        <v>233</v>
      </c>
      <c r="AA365">
        <v>0</v>
      </c>
      <c r="AB365">
        <v>30.316199672599002</v>
      </c>
      <c r="AC365">
        <v>-91.319015859160999</v>
      </c>
      <c r="AD365">
        <v>0</v>
      </c>
      <c r="AE365" t="s">
        <v>234</v>
      </c>
      <c r="AF365">
        <v>0</v>
      </c>
      <c r="AG365" t="s">
        <v>231</v>
      </c>
      <c r="AH365" t="s">
        <v>569</v>
      </c>
    </row>
    <row r="366" spans="1:34" x14ac:dyDescent="0.3">
      <c r="A366" t="s">
        <v>567</v>
      </c>
      <c r="B366">
        <v>5878</v>
      </c>
      <c r="C366">
        <v>576</v>
      </c>
      <c r="D366" t="s">
        <v>35</v>
      </c>
      <c r="E366">
        <v>33168</v>
      </c>
      <c r="F366" t="s">
        <v>312</v>
      </c>
      <c r="G366">
        <v>1</v>
      </c>
      <c r="H366" t="s">
        <v>231</v>
      </c>
      <c r="I366">
        <v>29</v>
      </c>
      <c r="J366" t="s">
        <v>271</v>
      </c>
      <c r="K366" t="s">
        <v>231</v>
      </c>
      <c r="L366" t="s">
        <v>231</v>
      </c>
      <c r="M366" t="s">
        <v>231</v>
      </c>
      <c r="N366">
        <v>17047002080000</v>
      </c>
      <c r="O366" s="23">
        <v>28095</v>
      </c>
      <c r="P366" s="23">
        <v>17268</v>
      </c>
      <c r="Q366" s="23">
        <v>17302</v>
      </c>
      <c r="R366" s="23">
        <v>17507</v>
      </c>
      <c r="S366">
        <v>53</v>
      </c>
      <c r="T366" t="s">
        <v>33</v>
      </c>
      <c r="U366" t="s">
        <v>34</v>
      </c>
      <c r="V366" t="s">
        <v>231</v>
      </c>
      <c r="W366">
        <v>24</v>
      </c>
      <c r="X366" t="s">
        <v>232</v>
      </c>
      <c r="Y366">
        <v>2</v>
      </c>
      <c r="Z366" t="s">
        <v>233</v>
      </c>
      <c r="AA366">
        <v>0</v>
      </c>
      <c r="AB366">
        <v>30.3155979883527</v>
      </c>
      <c r="AC366">
        <v>-91.323817346909493</v>
      </c>
      <c r="AD366">
        <v>0</v>
      </c>
      <c r="AE366" t="s">
        <v>234</v>
      </c>
      <c r="AF366">
        <v>0</v>
      </c>
      <c r="AG366" t="s">
        <v>231</v>
      </c>
      <c r="AH366" t="s">
        <v>570</v>
      </c>
    </row>
    <row r="367" spans="1:34" x14ac:dyDescent="0.3">
      <c r="A367" t="s">
        <v>567</v>
      </c>
      <c r="B367">
        <v>5878</v>
      </c>
      <c r="C367">
        <v>576</v>
      </c>
      <c r="D367" t="s">
        <v>35</v>
      </c>
      <c r="E367">
        <v>35583</v>
      </c>
      <c r="F367" t="s">
        <v>312</v>
      </c>
      <c r="G367">
        <v>2</v>
      </c>
      <c r="H367" t="s">
        <v>231</v>
      </c>
      <c r="I367">
        <v>29</v>
      </c>
      <c r="J367" t="s">
        <v>271</v>
      </c>
      <c r="K367" t="s">
        <v>231</v>
      </c>
      <c r="L367" t="s">
        <v>231</v>
      </c>
      <c r="M367" t="s">
        <v>231</v>
      </c>
      <c r="N367">
        <v>17047002180000</v>
      </c>
      <c r="O367" s="23">
        <v>28095</v>
      </c>
      <c r="P367" s="23">
        <v>17665</v>
      </c>
      <c r="Q367" s="23">
        <v>17703</v>
      </c>
      <c r="R367" s="23">
        <v>17873</v>
      </c>
      <c r="S367">
        <v>53</v>
      </c>
      <c r="T367" t="s">
        <v>33</v>
      </c>
      <c r="U367" t="s">
        <v>34</v>
      </c>
      <c r="V367" t="s">
        <v>231</v>
      </c>
      <c r="W367">
        <v>24</v>
      </c>
      <c r="X367" t="s">
        <v>232</v>
      </c>
      <c r="Y367">
        <v>2</v>
      </c>
      <c r="Z367" t="s">
        <v>233</v>
      </c>
      <c r="AA367">
        <v>0</v>
      </c>
      <c r="AB367">
        <v>30.315897414202102</v>
      </c>
      <c r="AC367">
        <v>-91.320816037378293</v>
      </c>
      <c r="AD367">
        <v>0</v>
      </c>
      <c r="AE367" t="s">
        <v>234</v>
      </c>
      <c r="AF367">
        <v>0</v>
      </c>
      <c r="AG367" t="s">
        <v>231</v>
      </c>
      <c r="AH367" t="s">
        <v>571</v>
      </c>
    </row>
    <row r="368" spans="1:34" x14ac:dyDescent="0.3">
      <c r="A368" t="s">
        <v>572</v>
      </c>
      <c r="B368">
        <v>5908</v>
      </c>
      <c r="C368">
        <v>576</v>
      </c>
      <c r="D368" t="s">
        <v>35</v>
      </c>
      <c r="E368">
        <v>19336</v>
      </c>
      <c r="F368" t="s">
        <v>123</v>
      </c>
      <c r="G368">
        <v>1</v>
      </c>
      <c r="H368" t="s">
        <v>231</v>
      </c>
      <c r="I368">
        <v>29</v>
      </c>
      <c r="J368" t="s">
        <v>271</v>
      </c>
      <c r="K368" t="s">
        <v>228</v>
      </c>
      <c r="L368">
        <v>5</v>
      </c>
      <c r="M368" t="s">
        <v>282</v>
      </c>
      <c r="N368">
        <v>17047002100000</v>
      </c>
      <c r="O368" s="23">
        <v>30042</v>
      </c>
      <c r="P368" s="23">
        <v>13428</v>
      </c>
      <c r="Q368" s="23">
        <v>13743</v>
      </c>
      <c r="R368" s="23">
        <v>30289</v>
      </c>
      <c r="S368">
        <v>53</v>
      </c>
      <c r="T368" t="s">
        <v>33</v>
      </c>
      <c r="U368" t="s">
        <v>34</v>
      </c>
      <c r="V368" t="s">
        <v>231</v>
      </c>
      <c r="W368">
        <v>24</v>
      </c>
      <c r="X368" t="s">
        <v>232</v>
      </c>
      <c r="Y368">
        <v>2</v>
      </c>
      <c r="Z368" t="s">
        <v>233</v>
      </c>
      <c r="AA368">
        <v>0</v>
      </c>
      <c r="AB368">
        <v>30.3147829636269</v>
      </c>
      <c r="AC368">
        <v>-91.314496762601806</v>
      </c>
      <c r="AD368">
        <v>0</v>
      </c>
      <c r="AE368" t="s">
        <v>234</v>
      </c>
      <c r="AF368">
        <v>0</v>
      </c>
      <c r="AG368" t="s">
        <v>231</v>
      </c>
      <c r="AH368" t="s">
        <v>314</v>
      </c>
    </row>
    <row r="369" spans="1:34" x14ac:dyDescent="0.3">
      <c r="A369" t="s">
        <v>572</v>
      </c>
      <c r="B369">
        <v>5908</v>
      </c>
      <c r="C369">
        <v>576</v>
      </c>
      <c r="D369" t="s">
        <v>35</v>
      </c>
      <c r="E369">
        <v>22786</v>
      </c>
      <c r="F369" t="s">
        <v>393</v>
      </c>
      <c r="G369">
        <v>11</v>
      </c>
      <c r="H369" t="s">
        <v>231</v>
      </c>
      <c r="I369">
        <v>30</v>
      </c>
      <c r="J369" t="s">
        <v>262</v>
      </c>
      <c r="K369" t="s">
        <v>231</v>
      </c>
      <c r="L369" t="s">
        <v>231</v>
      </c>
      <c r="M369" t="s">
        <v>231</v>
      </c>
      <c r="N369">
        <v>17047002110000</v>
      </c>
      <c r="O369" s="23">
        <v>26696</v>
      </c>
      <c r="P369" s="23">
        <v>14437</v>
      </c>
      <c r="Q369" s="23">
        <v>14454</v>
      </c>
      <c r="R369" s="23">
        <v>26420</v>
      </c>
      <c r="S369">
        <v>53</v>
      </c>
      <c r="T369" t="s">
        <v>33</v>
      </c>
      <c r="U369" t="s">
        <v>34</v>
      </c>
      <c r="V369" t="s">
        <v>231</v>
      </c>
      <c r="W369">
        <v>24</v>
      </c>
      <c r="X369" t="s">
        <v>232</v>
      </c>
      <c r="Y369">
        <v>2</v>
      </c>
      <c r="Z369" t="s">
        <v>233</v>
      </c>
      <c r="AA369">
        <v>0</v>
      </c>
      <c r="AB369">
        <v>30.314799526065102</v>
      </c>
      <c r="AC369">
        <v>-91.314915095993499</v>
      </c>
      <c r="AD369">
        <v>10</v>
      </c>
      <c r="AE369" t="s">
        <v>263</v>
      </c>
      <c r="AF369">
        <v>0</v>
      </c>
      <c r="AG369" t="s">
        <v>231</v>
      </c>
      <c r="AH369" t="s">
        <v>573</v>
      </c>
    </row>
    <row r="370" spans="1:34" x14ac:dyDescent="0.3">
      <c r="A370" t="s">
        <v>572</v>
      </c>
      <c r="B370">
        <v>5908</v>
      </c>
      <c r="C370">
        <v>576</v>
      </c>
      <c r="D370" t="s">
        <v>35</v>
      </c>
      <c r="E370">
        <v>34723</v>
      </c>
      <c r="F370" t="s">
        <v>574</v>
      </c>
      <c r="G370">
        <v>15</v>
      </c>
      <c r="H370" t="s">
        <v>231</v>
      </c>
      <c r="I370">
        <v>30</v>
      </c>
      <c r="J370" t="s">
        <v>262</v>
      </c>
      <c r="K370" t="s">
        <v>231</v>
      </c>
      <c r="L370" t="s">
        <v>231</v>
      </c>
      <c r="M370" t="s">
        <v>231</v>
      </c>
      <c r="N370">
        <v>17047001710000</v>
      </c>
      <c r="O370" s="23">
        <v>26696</v>
      </c>
      <c r="P370" s="23">
        <v>17524</v>
      </c>
      <c r="Q370" s="23">
        <v>17552</v>
      </c>
      <c r="R370" s="23">
        <v>26399</v>
      </c>
      <c r="S370">
        <v>52</v>
      </c>
      <c r="T370" t="s">
        <v>33</v>
      </c>
      <c r="U370" t="s">
        <v>34</v>
      </c>
      <c r="V370" t="s">
        <v>231</v>
      </c>
      <c r="W370">
        <v>24</v>
      </c>
      <c r="X370" t="s">
        <v>232</v>
      </c>
      <c r="Y370">
        <v>2</v>
      </c>
      <c r="Z370" t="s">
        <v>233</v>
      </c>
      <c r="AA370">
        <v>0</v>
      </c>
      <c r="AB370">
        <v>30.319999391099401</v>
      </c>
      <c r="AC370">
        <v>-91.302315842816895</v>
      </c>
      <c r="AD370">
        <v>10</v>
      </c>
      <c r="AE370" t="s">
        <v>263</v>
      </c>
      <c r="AF370">
        <v>0</v>
      </c>
      <c r="AG370" t="s">
        <v>231</v>
      </c>
      <c r="AH370" t="s">
        <v>231</v>
      </c>
    </row>
    <row r="371" spans="1:34" x14ac:dyDescent="0.3">
      <c r="A371" t="s">
        <v>572</v>
      </c>
      <c r="B371">
        <v>5908</v>
      </c>
      <c r="C371">
        <v>576</v>
      </c>
      <c r="D371" t="s">
        <v>35</v>
      </c>
      <c r="E371">
        <v>46217</v>
      </c>
      <c r="F371" t="s">
        <v>391</v>
      </c>
      <c r="G371">
        <v>19</v>
      </c>
      <c r="H371" t="s">
        <v>231</v>
      </c>
      <c r="I371">
        <v>30</v>
      </c>
      <c r="J371" t="s">
        <v>262</v>
      </c>
      <c r="K371" t="s">
        <v>231</v>
      </c>
      <c r="L371" t="s">
        <v>231</v>
      </c>
      <c r="M371" t="s">
        <v>231</v>
      </c>
      <c r="N371">
        <v>17047001730000</v>
      </c>
      <c r="O371" s="23">
        <v>26696</v>
      </c>
      <c r="P371" s="23">
        <v>19175</v>
      </c>
      <c r="Q371" s="23">
        <v>19181</v>
      </c>
      <c r="R371" s="23">
        <v>26399</v>
      </c>
      <c r="S371">
        <v>52</v>
      </c>
      <c r="T371" t="s">
        <v>33</v>
      </c>
      <c r="U371" t="s">
        <v>34</v>
      </c>
      <c r="V371" t="s">
        <v>231</v>
      </c>
      <c r="W371">
        <v>24</v>
      </c>
      <c r="X371" t="s">
        <v>232</v>
      </c>
      <c r="Y371">
        <v>2</v>
      </c>
      <c r="Z371" t="s">
        <v>233</v>
      </c>
      <c r="AA371">
        <v>0</v>
      </c>
      <c r="AB371">
        <v>30.321098749326801</v>
      </c>
      <c r="AC371">
        <v>-91.300315599384504</v>
      </c>
      <c r="AD371">
        <v>10</v>
      </c>
      <c r="AE371" t="s">
        <v>263</v>
      </c>
      <c r="AF371">
        <v>0</v>
      </c>
      <c r="AG371" t="s">
        <v>231</v>
      </c>
      <c r="AH371" t="s">
        <v>231</v>
      </c>
    </row>
    <row r="372" spans="1:34" x14ac:dyDescent="0.3">
      <c r="A372" t="s">
        <v>572</v>
      </c>
      <c r="B372">
        <v>5908</v>
      </c>
      <c r="C372">
        <v>576</v>
      </c>
      <c r="D372" t="s">
        <v>35</v>
      </c>
      <c r="E372">
        <v>49361</v>
      </c>
      <c r="F372" t="s">
        <v>391</v>
      </c>
      <c r="G372">
        <v>22</v>
      </c>
      <c r="H372" t="s">
        <v>231</v>
      </c>
      <c r="I372">
        <v>30</v>
      </c>
      <c r="J372" t="s">
        <v>262</v>
      </c>
      <c r="K372" t="s">
        <v>231</v>
      </c>
      <c r="L372" t="s">
        <v>231</v>
      </c>
      <c r="M372" t="s">
        <v>231</v>
      </c>
      <c r="N372">
        <v>17047001750000</v>
      </c>
      <c r="O372" s="23">
        <v>26696</v>
      </c>
      <c r="P372" s="23">
        <v>19574</v>
      </c>
      <c r="Q372" s="23">
        <v>19584</v>
      </c>
      <c r="R372" s="23">
        <v>26401</v>
      </c>
      <c r="S372">
        <v>52</v>
      </c>
      <c r="T372" t="s">
        <v>33</v>
      </c>
      <c r="U372" t="s">
        <v>34</v>
      </c>
      <c r="V372" t="s">
        <v>231</v>
      </c>
      <c r="W372">
        <v>24</v>
      </c>
      <c r="X372" t="s">
        <v>232</v>
      </c>
      <c r="Y372">
        <v>2</v>
      </c>
      <c r="Z372" t="s">
        <v>233</v>
      </c>
      <c r="AA372">
        <v>0</v>
      </c>
      <c r="AB372">
        <v>30.322498718665901</v>
      </c>
      <c r="AC372">
        <v>-91.301817459518404</v>
      </c>
      <c r="AD372">
        <v>10</v>
      </c>
      <c r="AE372" t="s">
        <v>263</v>
      </c>
      <c r="AF372">
        <v>600</v>
      </c>
      <c r="AG372" t="s">
        <v>231</v>
      </c>
      <c r="AH372" t="s">
        <v>575</v>
      </c>
    </row>
    <row r="373" spans="1:34" x14ac:dyDescent="0.3">
      <c r="A373" t="s">
        <v>572</v>
      </c>
      <c r="B373">
        <v>5908</v>
      </c>
      <c r="C373">
        <v>576</v>
      </c>
      <c r="D373" t="s">
        <v>35</v>
      </c>
      <c r="E373">
        <v>57404</v>
      </c>
      <c r="F373" t="s">
        <v>391</v>
      </c>
      <c r="G373">
        <v>27</v>
      </c>
      <c r="H373" t="s">
        <v>231</v>
      </c>
      <c r="I373">
        <v>30</v>
      </c>
      <c r="J373" t="s">
        <v>262</v>
      </c>
      <c r="K373" t="s">
        <v>231</v>
      </c>
      <c r="L373" t="s">
        <v>231</v>
      </c>
      <c r="M373" t="s">
        <v>231</v>
      </c>
      <c r="N373">
        <v>17047002680000</v>
      </c>
      <c r="O373" s="23">
        <v>26696</v>
      </c>
      <c r="P373" s="23">
        <v>20278</v>
      </c>
      <c r="Q373" s="23">
        <v>20287</v>
      </c>
      <c r="R373" s="23">
        <v>26408</v>
      </c>
      <c r="S373">
        <v>52</v>
      </c>
      <c r="T373" t="s">
        <v>33</v>
      </c>
      <c r="U373" t="s">
        <v>34</v>
      </c>
      <c r="V373" t="s">
        <v>231</v>
      </c>
      <c r="W373">
        <v>24</v>
      </c>
      <c r="X373" t="s">
        <v>232</v>
      </c>
      <c r="Y373">
        <v>2</v>
      </c>
      <c r="Z373" t="s">
        <v>233</v>
      </c>
      <c r="AA373">
        <v>0</v>
      </c>
      <c r="AB373">
        <v>30.314199842197201</v>
      </c>
      <c r="AC373">
        <v>-91.3004161298594</v>
      </c>
      <c r="AD373">
        <v>10</v>
      </c>
      <c r="AE373" t="s">
        <v>263</v>
      </c>
      <c r="AF373">
        <v>0</v>
      </c>
      <c r="AG373" t="s">
        <v>231</v>
      </c>
      <c r="AH373" t="s">
        <v>576</v>
      </c>
    </row>
    <row r="374" spans="1:34" x14ac:dyDescent="0.3">
      <c r="A374" t="s">
        <v>572</v>
      </c>
      <c r="B374">
        <v>5908</v>
      </c>
      <c r="C374">
        <v>576</v>
      </c>
      <c r="D374" t="s">
        <v>35</v>
      </c>
      <c r="E374">
        <v>57798</v>
      </c>
      <c r="F374" t="s">
        <v>391</v>
      </c>
      <c r="G374">
        <v>28</v>
      </c>
      <c r="H374" t="s">
        <v>231</v>
      </c>
      <c r="I374">
        <v>30</v>
      </c>
      <c r="J374" t="s">
        <v>262</v>
      </c>
      <c r="K374" t="s">
        <v>231</v>
      </c>
      <c r="L374" t="s">
        <v>231</v>
      </c>
      <c r="M374" t="s">
        <v>231</v>
      </c>
      <c r="N374">
        <v>17047001760000</v>
      </c>
      <c r="O374" s="23">
        <v>26696</v>
      </c>
      <c r="P374" s="23">
        <v>20310</v>
      </c>
      <c r="Q374" s="23">
        <v>20319</v>
      </c>
      <c r="R374" s="23">
        <v>26396</v>
      </c>
      <c r="S374">
        <v>52</v>
      </c>
      <c r="T374" t="s">
        <v>33</v>
      </c>
      <c r="U374" t="s">
        <v>34</v>
      </c>
      <c r="V374" t="s">
        <v>231</v>
      </c>
      <c r="W374">
        <v>24</v>
      </c>
      <c r="X374" t="s">
        <v>232</v>
      </c>
      <c r="Y374">
        <v>2</v>
      </c>
      <c r="Z374" t="s">
        <v>233</v>
      </c>
      <c r="AA374">
        <v>0</v>
      </c>
      <c r="AB374">
        <v>30.318698820716499</v>
      </c>
      <c r="AC374">
        <v>-91.3024176665742</v>
      </c>
      <c r="AD374">
        <v>10</v>
      </c>
      <c r="AE374" t="s">
        <v>263</v>
      </c>
      <c r="AF374">
        <v>0</v>
      </c>
      <c r="AG374" t="s">
        <v>231</v>
      </c>
      <c r="AH374" t="s">
        <v>231</v>
      </c>
    </row>
    <row r="375" spans="1:34" x14ac:dyDescent="0.3">
      <c r="A375" t="s">
        <v>572</v>
      </c>
      <c r="B375">
        <v>5908</v>
      </c>
      <c r="C375">
        <v>576</v>
      </c>
      <c r="D375" t="s">
        <v>35</v>
      </c>
      <c r="E375">
        <v>60443</v>
      </c>
      <c r="F375" t="s">
        <v>391</v>
      </c>
      <c r="G375">
        <v>30</v>
      </c>
      <c r="H375" t="s">
        <v>231</v>
      </c>
      <c r="I375">
        <v>30</v>
      </c>
      <c r="J375" t="s">
        <v>262</v>
      </c>
      <c r="K375" t="s">
        <v>231</v>
      </c>
      <c r="L375" t="s">
        <v>231</v>
      </c>
      <c r="M375" t="s">
        <v>231</v>
      </c>
      <c r="N375">
        <v>17047002700000</v>
      </c>
      <c r="O375" s="23">
        <v>26696</v>
      </c>
      <c r="P375" s="23">
        <v>20509</v>
      </c>
      <c r="Q375" s="23">
        <v>20515</v>
      </c>
      <c r="R375" s="23">
        <v>26405</v>
      </c>
      <c r="S375">
        <v>52</v>
      </c>
      <c r="T375" t="s">
        <v>33</v>
      </c>
      <c r="U375" t="s">
        <v>34</v>
      </c>
      <c r="V375" t="s">
        <v>231</v>
      </c>
      <c r="W375">
        <v>24</v>
      </c>
      <c r="X375" t="s">
        <v>232</v>
      </c>
      <c r="Y375">
        <v>2</v>
      </c>
      <c r="Z375" t="s">
        <v>233</v>
      </c>
      <c r="AA375">
        <v>0</v>
      </c>
      <c r="AB375">
        <v>30.313699026494401</v>
      </c>
      <c r="AC375">
        <v>-91.299015517046698</v>
      </c>
      <c r="AD375">
        <v>10</v>
      </c>
      <c r="AE375" t="s">
        <v>263</v>
      </c>
      <c r="AF375">
        <v>600</v>
      </c>
      <c r="AG375" t="s">
        <v>231</v>
      </c>
      <c r="AH375" t="s">
        <v>577</v>
      </c>
    </row>
    <row r="376" spans="1:34" x14ac:dyDescent="0.3">
      <c r="A376" t="s">
        <v>572</v>
      </c>
      <c r="B376">
        <v>5908</v>
      </c>
      <c r="C376">
        <v>576</v>
      </c>
      <c r="D376" t="s">
        <v>35</v>
      </c>
      <c r="E376">
        <v>68573</v>
      </c>
      <c r="F376" t="s">
        <v>391</v>
      </c>
      <c r="G376">
        <v>33</v>
      </c>
      <c r="H376" t="s">
        <v>231</v>
      </c>
      <c r="I376">
        <v>30</v>
      </c>
      <c r="J376" t="s">
        <v>262</v>
      </c>
      <c r="K376" t="s">
        <v>231</v>
      </c>
      <c r="L376" t="s">
        <v>231</v>
      </c>
      <c r="M376" t="s">
        <v>231</v>
      </c>
      <c r="N376">
        <v>17047002720000</v>
      </c>
      <c r="O376" s="23">
        <v>26696</v>
      </c>
      <c r="P376" s="23">
        <v>21142</v>
      </c>
      <c r="Q376" s="23">
        <v>21165</v>
      </c>
      <c r="R376" s="23">
        <v>26409</v>
      </c>
      <c r="S376">
        <v>52</v>
      </c>
      <c r="T376" t="s">
        <v>33</v>
      </c>
      <c r="U376" t="s">
        <v>34</v>
      </c>
      <c r="V376" t="s">
        <v>231</v>
      </c>
      <c r="W376">
        <v>24</v>
      </c>
      <c r="X376" t="s">
        <v>232</v>
      </c>
      <c r="Y376">
        <v>2</v>
      </c>
      <c r="Z376" t="s">
        <v>233</v>
      </c>
      <c r="AA376">
        <v>0</v>
      </c>
      <c r="AB376">
        <v>30.311997859358701</v>
      </c>
      <c r="AC376">
        <v>-91.302416576624793</v>
      </c>
      <c r="AD376">
        <v>10</v>
      </c>
      <c r="AE376" t="s">
        <v>263</v>
      </c>
      <c r="AF376" t="s">
        <v>231</v>
      </c>
      <c r="AG376" t="s">
        <v>231</v>
      </c>
      <c r="AH376" t="s">
        <v>578</v>
      </c>
    </row>
    <row r="377" spans="1:34" x14ac:dyDescent="0.3">
      <c r="A377" t="s">
        <v>572</v>
      </c>
      <c r="B377">
        <v>5908</v>
      </c>
      <c r="C377">
        <v>576</v>
      </c>
      <c r="D377" t="s">
        <v>35</v>
      </c>
      <c r="E377">
        <v>80608</v>
      </c>
      <c r="F377" t="s">
        <v>393</v>
      </c>
      <c r="G377">
        <v>43</v>
      </c>
      <c r="H377" t="s">
        <v>231</v>
      </c>
      <c r="I377">
        <v>30</v>
      </c>
      <c r="J377" t="s">
        <v>262</v>
      </c>
      <c r="K377" t="s">
        <v>231</v>
      </c>
      <c r="L377" t="s">
        <v>231</v>
      </c>
      <c r="M377" t="s">
        <v>231</v>
      </c>
      <c r="N377">
        <v>17047003120000</v>
      </c>
      <c r="O377" s="23">
        <v>26696</v>
      </c>
      <c r="P377" s="23">
        <v>22123</v>
      </c>
      <c r="Q377" s="23">
        <v>22171</v>
      </c>
      <c r="R377" s="23">
        <v>26413</v>
      </c>
      <c r="S377">
        <v>52</v>
      </c>
      <c r="T377" t="s">
        <v>33</v>
      </c>
      <c r="U377" t="s">
        <v>34</v>
      </c>
      <c r="V377" t="s">
        <v>231</v>
      </c>
      <c r="W377">
        <v>24</v>
      </c>
      <c r="X377" t="s">
        <v>232</v>
      </c>
      <c r="Y377">
        <v>2</v>
      </c>
      <c r="Z377" t="s">
        <v>233</v>
      </c>
      <c r="AA377">
        <v>0</v>
      </c>
      <c r="AB377">
        <v>30.311797327573501</v>
      </c>
      <c r="AC377">
        <v>-91.303215257417605</v>
      </c>
      <c r="AD377">
        <v>10</v>
      </c>
      <c r="AE377" t="s">
        <v>263</v>
      </c>
      <c r="AF377">
        <v>0</v>
      </c>
      <c r="AG377" t="s">
        <v>231</v>
      </c>
      <c r="AH377" t="s">
        <v>395</v>
      </c>
    </row>
    <row r="378" spans="1:34" x14ac:dyDescent="0.3">
      <c r="A378" t="s">
        <v>572</v>
      </c>
      <c r="B378">
        <v>5908</v>
      </c>
      <c r="C378">
        <v>576</v>
      </c>
      <c r="D378" t="s">
        <v>35</v>
      </c>
      <c r="E378">
        <v>87985</v>
      </c>
      <c r="F378" t="s">
        <v>122</v>
      </c>
      <c r="G378">
        <v>44</v>
      </c>
      <c r="H378" t="s">
        <v>231</v>
      </c>
      <c r="I378">
        <v>30</v>
      </c>
      <c r="J378" t="s">
        <v>262</v>
      </c>
      <c r="K378" t="s">
        <v>228</v>
      </c>
      <c r="L378" t="s">
        <v>579</v>
      </c>
      <c r="M378" t="s">
        <v>580</v>
      </c>
      <c r="N378">
        <v>17047003100000</v>
      </c>
      <c r="O378" s="23">
        <v>30256</v>
      </c>
      <c r="P378" s="23">
        <v>22622</v>
      </c>
      <c r="Q378" s="23">
        <v>22633</v>
      </c>
      <c r="R378" s="23">
        <v>30285</v>
      </c>
      <c r="S378">
        <v>52</v>
      </c>
      <c r="T378" t="s">
        <v>33</v>
      </c>
      <c r="U378" t="s">
        <v>34</v>
      </c>
      <c r="V378" t="s">
        <v>231</v>
      </c>
      <c r="W378">
        <v>24</v>
      </c>
      <c r="X378" t="s">
        <v>232</v>
      </c>
      <c r="Y378">
        <v>2</v>
      </c>
      <c r="Z378" t="s">
        <v>233</v>
      </c>
      <c r="AA378">
        <v>0</v>
      </c>
      <c r="AB378">
        <v>30.3127992933683</v>
      </c>
      <c r="AC378">
        <v>-91.2969178474534</v>
      </c>
      <c r="AD378">
        <v>10</v>
      </c>
      <c r="AE378" t="s">
        <v>263</v>
      </c>
      <c r="AF378">
        <v>0</v>
      </c>
      <c r="AG378" t="s">
        <v>231</v>
      </c>
      <c r="AH378" t="s">
        <v>231</v>
      </c>
    </row>
    <row r="379" spans="1:34" x14ac:dyDescent="0.3">
      <c r="A379" t="s">
        <v>572</v>
      </c>
      <c r="B379">
        <v>5908</v>
      </c>
      <c r="C379">
        <v>576</v>
      </c>
      <c r="D379" t="s">
        <v>35</v>
      </c>
      <c r="E379">
        <v>94274</v>
      </c>
      <c r="F379" t="s">
        <v>391</v>
      </c>
      <c r="G379">
        <v>47</v>
      </c>
      <c r="H379" t="s">
        <v>231</v>
      </c>
      <c r="I379">
        <v>30</v>
      </c>
      <c r="J379" t="s">
        <v>262</v>
      </c>
      <c r="K379" t="s">
        <v>231</v>
      </c>
      <c r="L379" t="s">
        <v>231</v>
      </c>
      <c r="M379" t="s">
        <v>231</v>
      </c>
      <c r="N379">
        <v>17047003240000</v>
      </c>
      <c r="O379" s="23">
        <v>29587</v>
      </c>
      <c r="P379" s="23">
        <v>23033</v>
      </c>
      <c r="Q379" s="23">
        <v>23092</v>
      </c>
      <c r="R379" s="23">
        <v>28810</v>
      </c>
      <c r="S379">
        <v>61</v>
      </c>
      <c r="T379" t="s">
        <v>33</v>
      </c>
      <c r="U379" t="s">
        <v>164</v>
      </c>
      <c r="V379" t="s">
        <v>231</v>
      </c>
      <c r="W379">
        <v>24</v>
      </c>
      <c r="X379" t="s">
        <v>232</v>
      </c>
      <c r="Y379">
        <v>2</v>
      </c>
      <c r="Z379" t="s">
        <v>233</v>
      </c>
      <c r="AA379">
        <v>0</v>
      </c>
      <c r="AB379">
        <v>30.310997354361199</v>
      </c>
      <c r="AC379">
        <v>-91.293917371458406</v>
      </c>
      <c r="AD379">
        <v>0</v>
      </c>
      <c r="AE379" t="s">
        <v>234</v>
      </c>
      <c r="AF379">
        <v>1965</v>
      </c>
      <c r="AG379" t="s">
        <v>231</v>
      </c>
      <c r="AH379" t="s">
        <v>581</v>
      </c>
    </row>
    <row r="380" spans="1:34" x14ac:dyDescent="0.3">
      <c r="A380" t="s">
        <v>572</v>
      </c>
      <c r="B380">
        <v>5908</v>
      </c>
      <c r="C380">
        <v>576</v>
      </c>
      <c r="D380" t="s">
        <v>35</v>
      </c>
      <c r="E380">
        <v>95811</v>
      </c>
      <c r="F380" t="s">
        <v>582</v>
      </c>
      <c r="G380" t="s">
        <v>583</v>
      </c>
      <c r="H380" t="s">
        <v>231</v>
      </c>
      <c r="I380">
        <v>30</v>
      </c>
      <c r="J380" t="s">
        <v>262</v>
      </c>
      <c r="K380" t="s">
        <v>231</v>
      </c>
      <c r="L380" t="s">
        <v>231</v>
      </c>
      <c r="M380" t="s">
        <v>231</v>
      </c>
      <c r="N380">
        <v>17047003100000</v>
      </c>
      <c r="O380" s="23">
        <v>30256</v>
      </c>
      <c r="P380" s="23">
        <v>23131</v>
      </c>
      <c r="Q380" s="23">
        <v>22633</v>
      </c>
      <c r="R380" s="23">
        <v>30285</v>
      </c>
      <c r="S380">
        <v>52</v>
      </c>
      <c r="T380" t="s">
        <v>33</v>
      </c>
      <c r="U380" t="s">
        <v>34</v>
      </c>
      <c r="V380" t="s">
        <v>231</v>
      </c>
      <c r="W380">
        <v>24</v>
      </c>
      <c r="X380" t="s">
        <v>232</v>
      </c>
      <c r="Y380">
        <v>2</v>
      </c>
      <c r="Z380" t="s">
        <v>233</v>
      </c>
      <c r="AA380">
        <v>0</v>
      </c>
      <c r="AB380">
        <v>30.3127992933683</v>
      </c>
      <c r="AC380">
        <v>-91.2969178474534</v>
      </c>
      <c r="AD380">
        <v>10</v>
      </c>
      <c r="AE380" t="s">
        <v>263</v>
      </c>
      <c r="AF380">
        <v>0</v>
      </c>
      <c r="AG380" t="s">
        <v>231</v>
      </c>
      <c r="AH380" t="s">
        <v>231</v>
      </c>
    </row>
    <row r="381" spans="1:34" x14ac:dyDescent="0.3">
      <c r="A381" t="s">
        <v>572</v>
      </c>
      <c r="B381">
        <v>5908</v>
      </c>
      <c r="C381">
        <v>576</v>
      </c>
      <c r="D381" t="s">
        <v>35</v>
      </c>
      <c r="E381">
        <v>97454</v>
      </c>
      <c r="F381" t="s">
        <v>391</v>
      </c>
      <c r="G381">
        <v>48</v>
      </c>
      <c r="H381" t="s">
        <v>231</v>
      </c>
      <c r="I381">
        <v>29</v>
      </c>
      <c r="J381" t="s">
        <v>271</v>
      </c>
      <c r="K381" t="s">
        <v>231</v>
      </c>
      <c r="L381" t="s">
        <v>231</v>
      </c>
      <c r="M381" t="s">
        <v>231</v>
      </c>
      <c r="N381">
        <v>17047001980000</v>
      </c>
      <c r="O381" s="23">
        <v>28004</v>
      </c>
      <c r="P381" s="23">
        <v>23214</v>
      </c>
      <c r="Q381" s="23">
        <v>23251</v>
      </c>
      <c r="R381" s="23">
        <v>23298</v>
      </c>
      <c r="S381">
        <v>61</v>
      </c>
      <c r="T381" t="s">
        <v>33</v>
      </c>
      <c r="U381" t="s">
        <v>164</v>
      </c>
      <c r="V381" t="s">
        <v>231</v>
      </c>
      <c r="W381">
        <v>24</v>
      </c>
      <c r="X381" t="s">
        <v>232</v>
      </c>
      <c r="Y381">
        <v>2</v>
      </c>
      <c r="Z381" t="s">
        <v>233</v>
      </c>
      <c r="AA381">
        <v>0</v>
      </c>
      <c r="AB381">
        <v>30.317098346406201</v>
      </c>
      <c r="AC381">
        <v>-91.292216221897704</v>
      </c>
      <c r="AD381">
        <v>20</v>
      </c>
      <c r="AE381" t="s">
        <v>339</v>
      </c>
      <c r="AF381">
        <v>0</v>
      </c>
      <c r="AG381" t="s">
        <v>231</v>
      </c>
      <c r="AH381" t="s">
        <v>231</v>
      </c>
    </row>
    <row r="382" spans="1:34" x14ac:dyDescent="0.3">
      <c r="A382" t="s">
        <v>572</v>
      </c>
      <c r="B382">
        <v>5908</v>
      </c>
      <c r="C382">
        <v>577</v>
      </c>
      <c r="D382" t="s">
        <v>274</v>
      </c>
      <c r="E382">
        <v>198535</v>
      </c>
      <c r="F382" t="s">
        <v>584</v>
      </c>
      <c r="G382">
        <v>1</v>
      </c>
      <c r="H382" t="s">
        <v>231</v>
      </c>
      <c r="I382">
        <v>29</v>
      </c>
      <c r="J382" t="s">
        <v>271</v>
      </c>
      <c r="K382" t="s">
        <v>231</v>
      </c>
      <c r="L382" t="s">
        <v>231</v>
      </c>
      <c r="M382" t="s">
        <v>231</v>
      </c>
      <c r="N382">
        <v>17121201650000</v>
      </c>
      <c r="O382" s="23">
        <v>31138</v>
      </c>
      <c r="P382" s="23">
        <v>31117</v>
      </c>
      <c r="Q382" s="23">
        <v>31140</v>
      </c>
      <c r="R382" s="23">
        <v>31165</v>
      </c>
      <c r="S382">
        <v>30</v>
      </c>
      <c r="T382" t="s">
        <v>266</v>
      </c>
      <c r="U382" t="s">
        <v>34</v>
      </c>
      <c r="V382" t="s">
        <v>241</v>
      </c>
      <c r="W382">
        <v>61</v>
      </c>
      <c r="X382" t="s">
        <v>267</v>
      </c>
      <c r="Y382">
        <v>2</v>
      </c>
      <c r="Z382" t="s">
        <v>233</v>
      </c>
      <c r="AA382">
        <v>0</v>
      </c>
      <c r="AB382">
        <v>30.340465280427299</v>
      </c>
      <c r="AC382">
        <v>-91.317344913277097</v>
      </c>
      <c r="AD382">
        <v>0</v>
      </c>
      <c r="AE382" t="s">
        <v>234</v>
      </c>
      <c r="AF382">
        <v>0</v>
      </c>
      <c r="AG382" t="s">
        <v>231</v>
      </c>
      <c r="AH382" t="s">
        <v>231</v>
      </c>
    </row>
    <row r="383" spans="1:34" x14ac:dyDescent="0.3">
      <c r="A383" t="s">
        <v>585</v>
      </c>
      <c r="B383" t="s">
        <v>586</v>
      </c>
      <c r="C383">
        <v>576</v>
      </c>
      <c r="D383" t="s">
        <v>35</v>
      </c>
      <c r="E383">
        <v>47017</v>
      </c>
      <c r="F383" t="s">
        <v>391</v>
      </c>
      <c r="G383">
        <v>21</v>
      </c>
      <c r="H383" t="s">
        <v>231</v>
      </c>
      <c r="I383">
        <v>29</v>
      </c>
      <c r="J383" t="s">
        <v>271</v>
      </c>
      <c r="K383" t="s">
        <v>231</v>
      </c>
      <c r="L383" t="s">
        <v>231</v>
      </c>
      <c r="M383" t="s">
        <v>231</v>
      </c>
      <c r="N383">
        <v>17047001930000</v>
      </c>
      <c r="O383" s="23">
        <v>40612</v>
      </c>
      <c r="P383" s="23">
        <v>19277</v>
      </c>
      <c r="Q383" s="23">
        <v>19286</v>
      </c>
      <c r="R383" s="23">
        <v>40612</v>
      </c>
      <c r="S383">
        <v>52</v>
      </c>
      <c r="T383" t="s">
        <v>33</v>
      </c>
      <c r="U383" t="s">
        <v>34</v>
      </c>
      <c r="V383" t="s">
        <v>231</v>
      </c>
      <c r="W383">
        <v>24</v>
      </c>
      <c r="X383" t="s">
        <v>232</v>
      </c>
      <c r="Y383">
        <v>2</v>
      </c>
      <c r="Z383" t="s">
        <v>233</v>
      </c>
      <c r="AA383">
        <v>0</v>
      </c>
      <c r="AB383">
        <v>30.3198995441089</v>
      </c>
      <c r="AC383">
        <v>-91.299016551855203</v>
      </c>
      <c r="AD383">
        <v>0</v>
      </c>
      <c r="AE383" t="s">
        <v>234</v>
      </c>
      <c r="AF383">
        <v>0</v>
      </c>
      <c r="AG383" t="s">
        <v>231</v>
      </c>
      <c r="AH383" t="s">
        <v>231</v>
      </c>
    </row>
    <row r="384" spans="1:34" x14ac:dyDescent="0.3">
      <c r="A384" t="s">
        <v>120</v>
      </c>
      <c r="B384">
        <v>5490</v>
      </c>
      <c r="C384">
        <v>576</v>
      </c>
      <c r="D384" t="s">
        <v>35</v>
      </c>
      <c r="E384">
        <v>51795</v>
      </c>
      <c r="F384" t="s">
        <v>121</v>
      </c>
      <c r="G384">
        <v>24</v>
      </c>
      <c r="H384" t="s">
        <v>231</v>
      </c>
      <c r="I384">
        <v>30</v>
      </c>
      <c r="J384" t="s">
        <v>262</v>
      </c>
      <c r="K384" t="s">
        <v>228</v>
      </c>
      <c r="L384">
        <v>5</v>
      </c>
      <c r="M384" t="s">
        <v>282</v>
      </c>
      <c r="N384">
        <v>17047002660000</v>
      </c>
      <c r="O384" s="23">
        <v>32599</v>
      </c>
      <c r="P384" s="23">
        <v>19819</v>
      </c>
      <c r="Q384" s="23">
        <v>19833</v>
      </c>
      <c r="R384" s="23">
        <v>32325</v>
      </c>
      <c r="S384">
        <v>52</v>
      </c>
      <c r="T384" t="s">
        <v>33</v>
      </c>
      <c r="U384" t="s">
        <v>34</v>
      </c>
      <c r="V384" t="s">
        <v>231</v>
      </c>
      <c r="W384">
        <v>24</v>
      </c>
      <c r="X384" t="s">
        <v>232</v>
      </c>
      <c r="Y384">
        <v>2</v>
      </c>
      <c r="Z384" t="s">
        <v>233</v>
      </c>
      <c r="AA384">
        <v>0</v>
      </c>
      <c r="AB384">
        <v>30.314897967229001</v>
      </c>
      <c r="AC384">
        <v>-91.299316180166997</v>
      </c>
      <c r="AD384">
        <v>0</v>
      </c>
      <c r="AE384" t="s">
        <v>234</v>
      </c>
      <c r="AF384">
        <v>0</v>
      </c>
      <c r="AG384" t="s">
        <v>231</v>
      </c>
      <c r="AH384" t="s">
        <v>587</v>
      </c>
    </row>
    <row r="385" spans="1:34" x14ac:dyDescent="0.3">
      <c r="A385" t="s">
        <v>120</v>
      </c>
      <c r="B385">
        <v>5490</v>
      </c>
      <c r="C385">
        <v>576</v>
      </c>
      <c r="D385" t="s">
        <v>35</v>
      </c>
      <c r="E385">
        <v>137800</v>
      </c>
      <c r="F385" t="s">
        <v>391</v>
      </c>
      <c r="G385">
        <v>50</v>
      </c>
      <c r="H385" t="s">
        <v>231</v>
      </c>
      <c r="I385">
        <v>30</v>
      </c>
      <c r="J385" t="s">
        <v>262</v>
      </c>
      <c r="K385" t="s">
        <v>231</v>
      </c>
      <c r="L385" t="s">
        <v>231</v>
      </c>
      <c r="M385" t="s">
        <v>231</v>
      </c>
      <c r="N385">
        <v>17047202250000</v>
      </c>
      <c r="O385" s="23">
        <v>33147</v>
      </c>
      <c r="P385" s="23">
        <v>26210</v>
      </c>
      <c r="Q385" s="23">
        <v>26220</v>
      </c>
      <c r="R385" s="23">
        <v>28643</v>
      </c>
      <c r="S385">
        <v>52</v>
      </c>
      <c r="T385" t="s">
        <v>33</v>
      </c>
      <c r="U385" t="s">
        <v>34</v>
      </c>
      <c r="V385" t="s">
        <v>231</v>
      </c>
      <c r="W385">
        <v>24</v>
      </c>
      <c r="X385" t="s">
        <v>232</v>
      </c>
      <c r="Y385">
        <v>2</v>
      </c>
      <c r="Z385" t="s">
        <v>233</v>
      </c>
      <c r="AA385">
        <v>0</v>
      </c>
      <c r="AB385">
        <v>30.320098477674399</v>
      </c>
      <c r="AC385">
        <v>-91.3027151543332</v>
      </c>
      <c r="AD385">
        <v>10</v>
      </c>
      <c r="AE385" t="s">
        <v>263</v>
      </c>
      <c r="AF385">
        <v>0</v>
      </c>
      <c r="AG385" t="s">
        <v>231</v>
      </c>
      <c r="AH385" t="s">
        <v>231</v>
      </c>
    </row>
    <row r="386" spans="1:34" x14ac:dyDescent="0.3">
      <c r="A386" t="s">
        <v>120</v>
      </c>
      <c r="B386">
        <v>5490</v>
      </c>
      <c r="C386">
        <v>576</v>
      </c>
      <c r="D386" t="s">
        <v>35</v>
      </c>
      <c r="E386">
        <v>174929</v>
      </c>
      <c r="F386" t="s">
        <v>588</v>
      </c>
      <c r="G386">
        <v>52</v>
      </c>
      <c r="H386" t="s">
        <v>231</v>
      </c>
      <c r="I386">
        <v>30</v>
      </c>
      <c r="J386" t="s">
        <v>262</v>
      </c>
      <c r="K386" t="s">
        <v>231</v>
      </c>
      <c r="L386" t="s">
        <v>231</v>
      </c>
      <c r="M386" t="s">
        <v>231</v>
      </c>
      <c r="N386">
        <v>17047206670000</v>
      </c>
      <c r="O386" s="23">
        <v>33208</v>
      </c>
      <c r="P386" s="23">
        <v>29699</v>
      </c>
      <c r="Q386" s="23">
        <v>29804</v>
      </c>
      <c r="R386" s="23">
        <v>33229</v>
      </c>
      <c r="S386">
        <v>52</v>
      </c>
      <c r="T386" t="s">
        <v>33</v>
      </c>
      <c r="U386" t="s">
        <v>34</v>
      </c>
      <c r="V386" t="s">
        <v>231</v>
      </c>
      <c r="W386">
        <v>24</v>
      </c>
      <c r="X386" t="s">
        <v>232</v>
      </c>
      <c r="Y386">
        <v>2</v>
      </c>
      <c r="Z386" t="s">
        <v>233</v>
      </c>
      <c r="AA386">
        <v>0</v>
      </c>
      <c r="AB386">
        <v>30.313486746451101</v>
      </c>
      <c r="AC386">
        <v>-91.297034855885798</v>
      </c>
      <c r="AD386">
        <v>10</v>
      </c>
      <c r="AE386" t="s">
        <v>263</v>
      </c>
      <c r="AF386">
        <v>0</v>
      </c>
      <c r="AG386" t="s">
        <v>231</v>
      </c>
      <c r="AH386" t="s">
        <v>231</v>
      </c>
    </row>
    <row r="387" spans="1:34" x14ac:dyDescent="0.3">
      <c r="A387" t="s">
        <v>120</v>
      </c>
      <c r="B387">
        <v>5490</v>
      </c>
      <c r="C387">
        <v>576</v>
      </c>
      <c r="D387" t="s">
        <v>35</v>
      </c>
      <c r="E387">
        <v>212983</v>
      </c>
      <c r="F387" t="s">
        <v>393</v>
      </c>
      <c r="G387">
        <v>48</v>
      </c>
      <c r="H387" t="s">
        <v>231</v>
      </c>
      <c r="I387">
        <v>3</v>
      </c>
      <c r="J387" t="s">
        <v>165</v>
      </c>
      <c r="K387" t="s">
        <v>231</v>
      </c>
      <c r="L387" t="s">
        <v>231</v>
      </c>
      <c r="M387" t="s">
        <v>231</v>
      </c>
      <c r="N387">
        <v>17047209620000</v>
      </c>
      <c r="O387" s="23">
        <v>33451</v>
      </c>
      <c r="P387" s="23">
        <v>33274</v>
      </c>
      <c r="Q387" t="s">
        <v>231</v>
      </c>
      <c r="R387" s="23">
        <v>33466</v>
      </c>
      <c r="S387">
        <v>52</v>
      </c>
      <c r="T387" t="s">
        <v>33</v>
      </c>
      <c r="U387" t="s">
        <v>34</v>
      </c>
      <c r="V387" t="s">
        <v>231</v>
      </c>
      <c r="W387">
        <v>24</v>
      </c>
      <c r="X387" t="s">
        <v>232</v>
      </c>
      <c r="Y387">
        <v>2</v>
      </c>
      <c r="Z387" t="s">
        <v>233</v>
      </c>
      <c r="AA387">
        <v>0</v>
      </c>
      <c r="AB387">
        <v>30.312619857129999</v>
      </c>
      <c r="AC387">
        <v>-91.304815428139193</v>
      </c>
      <c r="AD387">
        <v>0</v>
      </c>
      <c r="AE387" t="s">
        <v>234</v>
      </c>
      <c r="AF387">
        <v>0</v>
      </c>
      <c r="AG387" t="s">
        <v>231</v>
      </c>
      <c r="AH387" t="s">
        <v>231</v>
      </c>
    </row>
    <row r="388" spans="1:34" x14ac:dyDescent="0.3">
      <c r="A388" t="s">
        <v>124</v>
      </c>
      <c r="B388">
        <v>6105</v>
      </c>
      <c r="C388">
        <v>576</v>
      </c>
      <c r="D388" t="s">
        <v>35</v>
      </c>
      <c r="E388">
        <v>17067</v>
      </c>
      <c r="F388" t="s">
        <v>140</v>
      </c>
      <c r="G388">
        <v>3</v>
      </c>
      <c r="H388" t="s">
        <v>231</v>
      </c>
      <c r="I388">
        <v>30</v>
      </c>
      <c r="J388" t="s">
        <v>262</v>
      </c>
      <c r="K388" t="s">
        <v>244</v>
      </c>
      <c r="L388" t="s">
        <v>245</v>
      </c>
      <c r="M388" t="s">
        <v>246</v>
      </c>
      <c r="N388">
        <v>17047001650000</v>
      </c>
      <c r="O388" s="23">
        <v>41891</v>
      </c>
      <c r="P388" s="23">
        <v>12606</v>
      </c>
      <c r="Q388" s="23">
        <v>12680</v>
      </c>
      <c r="R388" s="23">
        <v>32809</v>
      </c>
      <c r="S388">
        <v>52</v>
      </c>
      <c r="T388" t="s">
        <v>33</v>
      </c>
      <c r="U388" t="s">
        <v>34</v>
      </c>
      <c r="V388" t="s">
        <v>231</v>
      </c>
      <c r="W388">
        <v>24</v>
      </c>
      <c r="X388" t="s">
        <v>232</v>
      </c>
      <c r="Y388">
        <v>2</v>
      </c>
      <c r="Z388" t="s">
        <v>233</v>
      </c>
      <c r="AA388">
        <v>6.4</v>
      </c>
      <c r="AB388">
        <v>30.318169952035198</v>
      </c>
      <c r="AC388">
        <v>-91.310876753277</v>
      </c>
      <c r="AD388">
        <v>0</v>
      </c>
      <c r="AE388" t="s">
        <v>234</v>
      </c>
      <c r="AF388">
        <v>0</v>
      </c>
      <c r="AG388" t="s">
        <v>231</v>
      </c>
      <c r="AH388" t="s">
        <v>334</v>
      </c>
    </row>
    <row r="389" spans="1:34" x14ac:dyDescent="0.3">
      <c r="A389" t="s">
        <v>124</v>
      </c>
      <c r="B389">
        <v>6105</v>
      </c>
      <c r="C389">
        <v>576</v>
      </c>
      <c r="D389" t="s">
        <v>35</v>
      </c>
      <c r="E389">
        <v>17068</v>
      </c>
      <c r="F389" t="s">
        <v>137</v>
      </c>
      <c r="G389">
        <v>4</v>
      </c>
      <c r="H389" t="s">
        <v>231</v>
      </c>
      <c r="I389">
        <v>9</v>
      </c>
      <c r="J389" t="s">
        <v>236</v>
      </c>
      <c r="K389" t="s">
        <v>244</v>
      </c>
      <c r="L389" t="s">
        <v>245</v>
      </c>
      <c r="M389" t="s">
        <v>246</v>
      </c>
      <c r="N389">
        <v>17047002410000</v>
      </c>
      <c r="O389" s="23">
        <v>41891</v>
      </c>
      <c r="P389" s="23">
        <v>12606</v>
      </c>
      <c r="Q389" s="23">
        <v>12785</v>
      </c>
      <c r="R389" s="23">
        <v>12843</v>
      </c>
      <c r="S389">
        <v>52</v>
      </c>
      <c r="T389" t="s">
        <v>33</v>
      </c>
      <c r="U389" t="s">
        <v>34</v>
      </c>
      <c r="V389" t="s">
        <v>231</v>
      </c>
      <c r="W389">
        <v>24</v>
      </c>
      <c r="X389" t="s">
        <v>232</v>
      </c>
      <c r="Y389">
        <v>2</v>
      </c>
      <c r="Z389" t="s">
        <v>233</v>
      </c>
      <c r="AA389">
        <v>7.4</v>
      </c>
      <c r="AB389">
        <v>30.3152659561372</v>
      </c>
      <c r="AC389">
        <v>-91.309093132202307</v>
      </c>
      <c r="AD389">
        <v>0</v>
      </c>
      <c r="AE389" t="s">
        <v>234</v>
      </c>
      <c r="AF389">
        <v>0</v>
      </c>
      <c r="AG389" t="s">
        <v>231</v>
      </c>
      <c r="AH389" t="s">
        <v>334</v>
      </c>
    </row>
    <row r="390" spans="1:34" x14ac:dyDescent="0.3">
      <c r="A390" t="s">
        <v>124</v>
      </c>
      <c r="B390">
        <v>6105</v>
      </c>
      <c r="C390">
        <v>576</v>
      </c>
      <c r="D390" t="s">
        <v>35</v>
      </c>
      <c r="E390">
        <v>17070</v>
      </c>
      <c r="F390" t="s">
        <v>140</v>
      </c>
      <c r="G390">
        <v>2</v>
      </c>
      <c r="H390" t="s">
        <v>231</v>
      </c>
      <c r="I390">
        <v>30</v>
      </c>
      <c r="J390" t="s">
        <v>262</v>
      </c>
      <c r="K390" t="s">
        <v>244</v>
      </c>
      <c r="L390" t="s">
        <v>245</v>
      </c>
      <c r="M390" t="s">
        <v>246</v>
      </c>
      <c r="N390">
        <v>17047002400000</v>
      </c>
      <c r="O390" s="23">
        <v>41891</v>
      </c>
      <c r="P390" s="23">
        <v>12606</v>
      </c>
      <c r="Q390" s="23">
        <v>12764</v>
      </c>
      <c r="R390" s="23">
        <v>32840</v>
      </c>
      <c r="S390">
        <v>52</v>
      </c>
      <c r="T390" t="s">
        <v>33</v>
      </c>
      <c r="U390" t="s">
        <v>34</v>
      </c>
      <c r="V390" t="s">
        <v>231</v>
      </c>
      <c r="W390">
        <v>24</v>
      </c>
      <c r="X390" t="s">
        <v>232</v>
      </c>
      <c r="Y390">
        <v>2</v>
      </c>
      <c r="Z390" t="s">
        <v>233</v>
      </c>
      <c r="AA390">
        <v>7.7</v>
      </c>
      <c r="AB390">
        <v>30.3162424596458</v>
      </c>
      <c r="AC390">
        <v>-91.311041990274902</v>
      </c>
      <c r="AD390">
        <v>0</v>
      </c>
      <c r="AE390" t="s">
        <v>234</v>
      </c>
      <c r="AF390">
        <v>0</v>
      </c>
      <c r="AG390" t="s">
        <v>231</v>
      </c>
      <c r="AH390" t="s">
        <v>589</v>
      </c>
    </row>
    <row r="391" spans="1:34" x14ac:dyDescent="0.3">
      <c r="A391" t="s">
        <v>124</v>
      </c>
      <c r="B391">
        <v>6105</v>
      </c>
      <c r="C391">
        <v>576</v>
      </c>
      <c r="D391" t="s">
        <v>35</v>
      </c>
      <c r="E391">
        <v>20840</v>
      </c>
      <c r="F391" t="s">
        <v>139</v>
      </c>
      <c r="G391">
        <v>1</v>
      </c>
      <c r="H391" t="s">
        <v>231</v>
      </c>
      <c r="I391">
        <v>30</v>
      </c>
      <c r="J391" t="s">
        <v>262</v>
      </c>
      <c r="K391" t="s">
        <v>244</v>
      </c>
      <c r="L391" t="s">
        <v>245</v>
      </c>
      <c r="M391" t="s">
        <v>246</v>
      </c>
      <c r="N391">
        <v>17047012810000</v>
      </c>
      <c r="O391" s="23">
        <v>41891</v>
      </c>
      <c r="P391" s="23">
        <v>13890</v>
      </c>
      <c r="Q391" s="23">
        <v>13841</v>
      </c>
      <c r="R391" s="23">
        <v>32792</v>
      </c>
      <c r="S391">
        <v>53</v>
      </c>
      <c r="T391" t="s">
        <v>33</v>
      </c>
      <c r="U391" t="s">
        <v>34</v>
      </c>
      <c r="V391" t="s">
        <v>231</v>
      </c>
      <c r="W391">
        <v>24</v>
      </c>
      <c r="X391" t="s">
        <v>232</v>
      </c>
      <c r="Y391">
        <v>2</v>
      </c>
      <c r="Z391" t="s">
        <v>233</v>
      </c>
      <c r="AA391">
        <v>7.3</v>
      </c>
      <c r="AB391">
        <v>30.315280191003701</v>
      </c>
      <c r="AC391">
        <v>-91.3117014061731</v>
      </c>
      <c r="AD391">
        <v>0</v>
      </c>
      <c r="AE391" t="s">
        <v>234</v>
      </c>
      <c r="AF391">
        <v>0</v>
      </c>
      <c r="AG391" t="s">
        <v>231</v>
      </c>
      <c r="AH391" t="s">
        <v>334</v>
      </c>
    </row>
    <row r="392" spans="1:34" x14ac:dyDescent="0.3">
      <c r="A392" t="s">
        <v>124</v>
      </c>
      <c r="B392">
        <v>6105</v>
      </c>
      <c r="C392">
        <v>576</v>
      </c>
      <c r="D392" t="s">
        <v>35</v>
      </c>
      <c r="E392">
        <v>27288</v>
      </c>
      <c r="F392" t="s">
        <v>139</v>
      </c>
      <c r="G392">
        <v>5</v>
      </c>
      <c r="H392" t="s">
        <v>231</v>
      </c>
      <c r="I392">
        <v>30</v>
      </c>
      <c r="J392" t="s">
        <v>262</v>
      </c>
      <c r="K392" t="s">
        <v>231</v>
      </c>
      <c r="L392" t="s">
        <v>231</v>
      </c>
      <c r="M392" t="s">
        <v>231</v>
      </c>
      <c r="N392">
        <v>17047001640000</v>
      </c>
      <c r="O392" s="23">
        <v>41891</v>
      </c>
      <c r="P392" s="23">
        <v>15402</v>
      </c>
      <c r="Q392" s="23">
        <v>15487</v>
      </c>
      <c r="R392" s="23">
        <v>32853</v>
      </c>
      <c r="S392">
        <v>52</v>
      </c>
      <c r="T392" t="s">
        <v>33</v>
      </c>
      <c r="U392" t="s">
        <v>34</v>
      </c>
      <c r="V392" t="s">
        <v>231</v>
      </c>
      <c r="W392">
        <v>24</v>
      </c>
      <c r="X392" t="s">
        <v>232</v>
      </c>
      <c r="Y392">
        <v>2</v>
      </c>
      <c r="Z392" t="s">
        <v>233</v>
      </c>
      <c r="AA392">
        <v>4.5</v>
      </c>
      <c r="AB392">
        <v>30.317075276422699</v>
      </c>
      <c r="AC392">
        <v>-91.309263832866307</v>
      </c>
      <c r="AD392">
        <v>0</v>
      </c>
      <c r="AE392" t="s">
        <v>234</v>
      </c>
      <c r="AF392">
        <v>0</v>
      </c>
      <c r="AG392" t="s">
        <v>231</v>
      </c>
      <c r="AH392" t="s">
        <v>334</v>
      </c>
    </row>
    <row r="393" spans="1:34" x14ac:dyDescent="0.3">
      <c r="A393" t="s">
        <v>124</v>
      </c>
      <c r="B393">
        <v>6105</v>
      </c>
      <c r="C393">
        <v>576</v>
      </c>
      <c r="D393" t="s">
        <v>35</v>
      </c>
      <c r="E393">
        <v>28214</v>
      </c>
      <c r="F393" t="s">
        <v>590</v>
      </c>
      <c r="G393">
        <v>3</v>
      </c>
      <c r="H393" t="s">
        <v>231</v>
      </c>
      <c r="I393">
        <v>29</v>
      </c>
      <c r="J393" t="s">
        <v>271</v>
      </c>
      <c r="K393" t="s">
        <v>231</v>
      </c>
      <c r="L393" t="s">
        <v>231</v>
      </c>
      <c r="M393" t="s">
        <v>231</v>
      </c>
      <c r="N393">
        <v>17047002380000</v>
      </c>
      <c r="O393" s="23">
        <v>28095</v>
      </c>
      <c r="P393" s="23">
        <v>15749</v>
      </c>
      <c r="Q393" s="23">
        <v>15748</v>
      </c>
      <c r="R393" s="23">
        <v>15777</v>
      </c>
      <c r="S393">
        <v>52</v>
      </c>
      <c r="T393" t="s">
        <v>33</v>
      </c>
      <c r="U393" t="s">
        <v>34</v>
      </c>
      <c r="V393" t="s">
        <v>231</v>
      </c>
      <c r="W393">
        <v>24</v>
      </c>
      <c r="X393" t="s">
        <v>232</v>
      </c>
      <c r="Y393">
        <v>2</v>
      </c>
      <c r="Z393" t="s">
        <v>233</v>
      </c>
      <c r="AA393">
        <v>0</v>
      </c>
      <c r="AB393">
        <v>30.310399352186199</v>
      </c>
      <c r="AC393">
        <v>-91.310815126859396</v>
      </c>
      <c r="AD393">
        <v>0</v>
      </c>
      <c r="AE393" t="s">
        <v>234</v>
      </c>
      <c r="AF393">
        <v>0</v>
      </c>
      <c r="AG393" t="s">
        <v>231</v>
      </c>
      <c r="AH393" t="s">
        <v>231</v>
      </c>
    </row>
    <row r="394" spans="1:34" x14ac:dyDescent="0.3">
      <c r="A394" t="s">
        <v>124</v>
      </c>
      <c r="B394">
        <v>6105</v>
      </c>
      <c r="C394">
        <v>576</v>
      </c>
      <c r="D394" t="s">
        <v>35</v>
      </c>
      <c r="E394">
        <v>28438</v>
      </c>
      <c r="F394" t="s">
        <v>137</v>
      </c>
      <c r="G394" t="s">
        <v>138</v>
      </c>
      <c r="H394" t="s">
        <v>231</v>
      </c>
      <c r="I394">
        <v>30</v>
      </c>
      <c r="J394" t="s">
        <v>262</v>
      </c>
      <c r="K394" t="s">
        <v>244</v>
      </c>
      <c r="L394" t="s">
        <v>245</v>
      </c>
      <c r="M394" t="s">
        <v>246</v>
      </c>
      <c r="N394">
        <v>17047002390000</v>
      </c>
      <c r="O394" s="23">
        <v>41891</v>
      </c>
      <c r="P394" s="23">
        <v>15840</v>
      </c>
      <c r="Q394" s="23">
        <v>15908</v>
      </c>
      <c r="R394" s="23">
        <v>32814</v>
      </c>
      <c r="S394">
        <v>52</v>
      </c>
      <c r="T394" t="s">
        <v>33</v>
      </c>
      <c r="U394" t="s">
        <v>34</v>
      </c>
      <c r="V394" t="s">
        <v>231</v>
      </c>
      <c r="W394">
        <v>24</v>
      </c>
      <c r="X394" t="s">
        <v>232</v>
      </c>
      <c r="Y394">
        <v>2</v>
      </c>
      <c r="Z394" t="s">
        <v>233</v>
      </c>
      <c r="AA394">
        <v>7.1</v>
      </c>
      <c r="AB394">
        <v>30.313638520192001</v>
      </c>
      <c r="AC394">
        <v>-91.311067927580694</v>
      </c>
      <c r="AD394">
        <v>0</v>
      </c>
      <c r="AE394" t="s">
        <v>234</v>
      </c>
      <c r="AF394">
        <v>0</v>
      </c>
      <c r="AG394" t="s">
        <v>231</v>
      </c>
      <c r="AH394" t="s">
        <v>231</v>
      </c>
    </row>
    <row r="395" spans="1:34" x14ac:dyDescent="0.3">
      <c r="A395" t="s">
        <v>124</v>
      </c>
      <c r="B395">
        <v>6105</v>
      </c>
      <c r="C395">
        <v>576</v>
      </c>
      <c r="D395" t="s">
        <v>35</v>
      </c>
      <c r="E395">
        <v>33035</v>
      </c>
      <c r="F395" t="s">
        <v>141</v>
      </c>
      <c r="G395">
        <v>10</v>
      </c>
      <c r="H395" t="s">
        <v>231</v>
      </c>
      <c r="I395">
        <v>30</v>
      </c>
      <c r="J395" t="s">
        <v>262</v>
      </c>
      <c r="K395" t="s">
        <v>244</v>
      </c>
      <c r="L395" t="s">
        <v>245</v>
      </c>
      <c r="M395" t="s">
        <v>246</v>
      </c>
      <c r="N395">
        <v>17047012740000</v>
      </c>
      <c r="O395" s="23">
        <v>41891</v>
      </c>
      <c r="P395" s="23">
        <v>17233</v>
      </c>
      <c r="Q395" s="23">
        <v>17307</v>
      </c>
      <c r="R395" s="23">
        <v>32849</v>
      </c>
      <c r="S395">
        <v>52</v>
      </c>
      <c r="T395" t="s">
        <v>33</v>
      </c>
      <c r="U395" t="s">
        <v>34</v>
      </c>
      <c r="V395" t="s">
        <v>231</v>
      </c>
      <c r="W395">
        <v>24</v>
      </c>
      <c r="X395" t="s">
        <v>232</v>
      </c>
      <c r="Y395">
        <v>2</v>
      </c>
      <c r="Z395" t="s">
        <v>233</v>
      </c>
      <c r="AA395">
        <v>7.1</v>
      </c>
      <c r="AB395">
        <v>30.315049579198401</v>
      </c>
      <c r="AC395">
        <v>-91.313843851849697</v>
      </c>
      <c r="AD395">
        <v>0</v>
      </c>
      <c r="AE395" t="s">
        <v>234</v>
      </c>
      <c r="AF395">
        <v>0</v>
      </c>
      <c r="AG395" t="s">
        <v>231</v>
      </c>
      <c r="AH395" t="s">
        <v>334</v>
      </c>
    </row>
    <row r="396" spans="1:34" x14ac:dyDescent="0.3">
      <c r="A396" t="s">
        <v>124</v>
      </c>
      <c r="B396">
        <v>6105</v>
      </c>
      <c r="C396">
        <v>576</v>
      </c>
      <c r="D396" t="s">
        <v>35</v>
      </c>
      <c r="E396">
        <v>36413</v>
      </c>
      <c r="F396" t="s">
        <v>40</v>
      </c>
      <c r="G396">
        <v>13</v>
      </c>
      <c r="H396" t="s">
        <v>231</v>
      </c>
      <c r="I396">
        <v>30</v>
      </c>
      <c r="J396" t="s">
        <v>262</v>
      </c>
      <c r="K396" t="s">
        <v>244</v>
      </c>
      <c r="L396" t="s">
        <v>245</v>
      </c>
      <c r="M396" t="s">
        <v>246</v>
      </c>
      <c r="N396">
        <v>17047012820000</v>
      </c>
      <c r="O396" s="23">
        <v>41891</v>
      </c>
      <c r="P396" s="23">
        <v>17777</v>
      </c>
      <c r="Q396" s="23">
        <v>17867</v>
      </c>
      <c r="R396" s="23">
        <v>32814</v>
      </c>
      <c r="S396">
        <v>53</v>
      </c>
      <c r="T396" t="s">
        <v>33</v>
      </c>
      <c r="U396" t="s">
        <v>34</v>
      </c>
      <c r="V396" t="s">
        <v>231</v>
      </c>
      <c r="W396">
        <v>24</v>
      </c>
      <c r="X396" t="s">
        <v>232</v>
      </c>
      <c r="Y396">
        <v>2</v>
      </c>
      <c r="Z396" t="s">
        <v>233</v>
      </c>
      <c r="AA396">
        <v>6.5</v>
      </c>
      <c r="AB396">
        <v>30.317865016894</v>
      </c>
      <c r="AC396">
        <v>-91.312451970786299</v>
      </c>
      <c r="AD396">
        <v>0</v>
      </c>
      <c r="AE396" t="s">
        <v>234</v>
      </c>
      <c r="AF396">
        <v>0</v>
      </c>
      <c r="AG396" t="s">
        <v>231</v>
      </c>
      <c r="AH396" t="s">
        <v>334</v>
      </c>
    </row>
    <row r="397" spans="1:34" x14ac:dyDescent="0.3">
      <c r="A397" t="s">
        <v>124</v>
      </c>
      <c r="B397">
        <v>6105</v>
      </c>
      <c r="C397">
        <v>576</v>
      </c>
      <c r="D397" t="s">
        <v>35</v>
      </c>
      <c r="E397">
        <v>47398</v>
      </c>
      <c r="F397" t="s">
        <v>132</v>
      </c>
      <c r="G397">
        <v>15</v>
      </c>
      <c r="H397" t="s">
        <v>231</v>
      </c>
      <c r="I397">
        <v>9</v>
      </c>
      <c r="J397" t="s">
        <v>236</v>
      </c>
      <c r="K397" t="s">
        <v>228</v>
      </c>
      <c r="L397">
        <v>10</v>
      </c>
      <c r="M397" t="s">
        <v>591</v>
      </c>
      <c r="N397">
        <v>17047012840000</v>
      </c>
      <c r="O397" s="23">
        <v>41891</v>
      </c>
      <c r="P397" s="23">
        <v>19323</v>
      </c>
      <c r="Q397" s="23">
        <v>19341</v>
      </c>
      <c r="R397" s="23">
        <v>30682</v>
      </c>
      <c r="S397">
        <v>52</v>
      </c>
      <c r="T397" t="s">
        <v>33</v>
      </c>
      <c r="U397" t="s">
        <v>34</v>
      </c>
      <c r="V397" t="s">
        <v>231</v>
      </c>
      <c r="W397">
        <v>24</v>
      </c>
      <c r="X397" t="s">
        <v>232</v>
      </c>
      <c r="Y397">
        <v>2</v>
      </c>
      <c r="Z397" t="s">
        <v>233</v>
      </c>
      <c r="AA397">
        <v>8.3000000000000007</v>
      </c>
      <c r="AB397">
        <v>30.317094319141599</v>
      </c>
      <c r="AC397">
        <v>-91.308233809404499</v>
      </c>
      <c r="AD397">
        <v>0</v>
      </c>
      <c r="AE397" t="s">
        <v>234</v>
      </c>
      <c r="AF397">
        <v>0</v>
      </c>
      <c r="AG397" t="s">
        <v>231</v>
      </c>
      <c r="AH397" t="s">
        <v>231</v>
      </c>
    </row>
    <row r="398" spans="1:34" x14ac:dyDescent="0.3">
      <c r="A398" t="s">
        <v>124</v>
      </c>
      <c r="B398">
        <v>6105</v>
      </c>
      <c r="C398">
        <v>576</v>
      </c>
      <c r="D398" t="s">
        <v>35</v>
      </c>
      <c r="E398">
        <v>55708</v>
      </c>
      <c r="F398" t="s">
        <v>127</v>
      </c>
      <c r="G398">
        <v>17</v>
      </c>
      <c r="H398" t="s">
        <v>231</v>
      </c>
      <c r="I398">
        <v>9</v>
      </c>
      <c r="J398" t="s">
        <v>236</v>
      </c>
      <c r="K398" t="s">
        <v>228</v>
      </c>
      <c r="L398">
        <v>10</v>
      </c>
      <c r="M398" t="s">
        <v>591</v>
      </c>
      <c r="N398">
        <v>17047012850000</v>
      </c>
      <c r="O398" s="23">
        <v>41891</v>
      </c>
      <c r="P398" s="23">
        <v>20151</v>
      </c>
      <c r="Q398" s="23">
        <v>20166</v>
      </c>
      <c r="R398" s="23">
        <v>31079</v>
      </c>
      <c r="S398">
        <v>52</v>
      </c>
      <c r="T398" t="s">
        <v>33</v>
      </c>
      <c r="U398" t="s">
        <v>34</v>
      </c>
      <c r="V398" t="s">
        <v>231</v>
      </c>
      <c r="W398">
        <v>24</v>
      </c>
      <c r="X398" t="s">
        <v>232</v>
      </c>
      <c r="Y398">
        <v>2</v>
      </c>
      <c r="Z398" t="s">
        <v>233</v>
      </c>
      <c r="AA398">
        <v>9.1</v>
      </c>
      <c r="AB398">
        <v>30.317267194385199</v>
      </c>
      <c r="AC398">
        <v>-91.306541362661704</v>
      </c>
      <c r="AD398">
        <v>0</v>
      </c>
      <c r="AE398" t="s">
        <v>234</v>
      </c>
      <c r="AF398">
        <v>0</v>
      </c>
      <c r="AG398" t="s">
        <v>231</v>
      </c>
      <c r="AH398" t="s">
        <v>231</v>
      </c>
    </row>
    <row r="399" spans="1:34" x14ac:dyDescent="0.3">
      <c r="A399" t="s">
        <v>124</v>
      </c>
      <c r="B399">
        <v>6105</v>
      </c>
      <c r="C399">
        <v>576</v>
      </c>
      <c r="D399" t="s">
        <v>35</v>
      </c>
      <c r="E399">
        <v>118831</v>
      </c>
      <c r="F399" t="s">
        <v>132</v>
      </c>
      <c r="G399">
        <v>18</v>
      </c>
      <c r="H399" t="s">
        <v>231</v>
      </c>
      <c r="I399">
        <v>9</v>
      </c>
      <c r="J399" t="s">
        <v>236</v>
      </c>
      <c r="K399" t="s">
        <v>228</v>
      </c>
      <c r="L399">
        <v>10</v>
      </c>
      <c r="M399" t="s">
        <v>591</v>
      </c>
      <c r="N399">
        <v>17047200280000</v>
      </c>
      <c r="O399" s="23">
        <v>41891</v>
      </c>
      <c r="P399" s="23">
        <v>24520</v>
      </c>
      <c r="Q399" t="s">
        <v>231</v>
      </c>
      <c r="R399" s="23">
        <v>28729</v>
      </c>
      <c r="S399">
        <v>52</v>
      </c>
      <c r="T399" t="s">
        <v>33</v>
      </c>
      <c r="U399" t="s">
        <v>34</v>
      </c>
      <c r="V399" t="s">
        <v>231</v>
      </c>
      <c r="W399">
        <v>24</v>
      </c>
      <c r="X399" t="s">
        <v>232</v>
      </c>
      <c r="Y399">
        <v>2</v>
      </c>
      <c r="Z399" t="s">
        <v>233</v>
      </c>
      <c r="AA399">
        <v>9.1</v>
      </c>
      <c r="AB399">
        <v>30.315347920753801</v>
      </c>
      <c r="AC399">
        <v>-91.306541879216994</v>
      </c>
      <c r="AD399">
        <v>0</v>
      </c>
      <c r="AE399" t="s">
        <v>234</v>
      </c>
      <c r="AF399">
        <v>0</v>
      </c>
      <c r="AG399" t="s">
        <v>231</v>
      </c>
      <c r="AH399" t="s">
        <v>231</v>
      </c>
    </row>
    <row r="400" spans="1:34" x14ac:dyDescent="0.3">
      <c r="A400" t="s">
        <v>124</v>
      </c>
      <c r="B400">
        <v>6105</v>
      </c>
      <c r="C400">
        <v>576</v>
      </c>
      <c r="D400" t="s">
        <v>35</v>
      </c>
      <c r="E400">
        <v>120289</v>
      </c>
      <c r="F400" t="s">
        <v>132</v>
      </c>
      <c r="G400">
        <v>19</v>
      </c>
      <c r="H400" t="s">
        <v>231</v>
      </c>
      <c r="I400">
        <v>9</v>
      </c>
      <c r="J400" t="s">
        <v>236</v>
      </c>
      <c r="K400" t="s">
        <v>228</v>
      </c>
      <c r="L400">
        <v>10</v>
      </c>
      <c r="M400" t="s">
        <v>591</v>
      </c>
      <c r="N400">
        <v>17047200410000</v>
      </c>
      <c r="O400" s="23">
        <v>41891</v>
      </c>
      <c r="P400" s="23">
        <v>24642</v>
      </c>
      <c r="Q400" t="s">
        <v>231</v>
      </c>
      <c r="R400" s="23">
        <v>28778</v>
      </c>
      <c r="S400">
        <v>52</v>
      </c>
      <c r="T400" t="s">
        <v>33</v>
      </c>
      <c r="U400" t="s">
        <v>34</v>
      </c>
      <c r="V400" t="s">
        <v>231</v>
      </c>
      <c r="W400">
        <v>24</v>
      </c>
      <c r="X400" t="s">
        <v>232</v>
      </c>
      <c r="Y400">
        <v>2</v>
      </c>
      <c r="Z400" t="s">
        <v>233</v>
      </c>
      <c r="AA400">
        <v>6.4</v>
      </c>
      <c r="AB400">
        <v>30.311356064265802</v>
      </c>
      <c r="AC400">
        <v>-91.309870516204199</v>
      </c>
      <c r="AD400">
        <v>0</v>
      </c>
      <c r="AE400" t="s">
        <v>234</v>
      </c>
      <c r="AF400">
        <v>0</v>
      </c>
      <c r="AG400" t="s">
        <v>231</v>
      </c>
      <c r="AH400" t="s">
        <v>231</v>
      </c>
    </row>
    <row r="401" spans="1:34" x14ac:dyDescent="0.3">
      <c r="A401" t="s">
        <v>124</v>
      </c>
      <c r="B401">
        <v>6105</v>
      </c>
      <c r="C401">
        <v>576</v>
      </c>
      <c r="D401" t="s">
        <v>35</v>
      </c>
      <c r="E401">
        <v>132349</v>
      </c>
      <c r="F401" t="s">
        <v>132</v>
      </c>
      <c r="G401">
        <v>20</v>
      </c>
      <c r="H401" t="s">
        <v>231</v>
      </c>
      <c r="I401">
        <v>9</v>
      </c>
      <c r="J401" t="s">
        <v>236</v>
      </c>
      <c r="K401" t="s">
        <v>228</v>
      </c>
      <c r="L401">
        <v>10</v>
      </c>
      <c r="M401" t="s">
        <v>591</v>
      </c>
      <c r="N401">
        <v>17047201630000</v>
      </c>
      <c r="O401" s="23">
        <v>41891</v>
      </c>
      <c r="P401" s="23">
        <v>25630</v>
      </c>
      <c r="Q401" s="23">
        <v>25670</v>
      </c>
      <c r="R401" s="23">
        <v>28917</v>
      </c>
      <c r="S401">
        <v>53</v>
      </c>
      <c r="T401" t="s">
        <v>33</v>
      </c>
      <c r="U401" t="s">
        <v>34</v>
      </c>
      <c r="V401" t="s">
        <v>231</v>
      </c>
      <c r="W401">
        <v>24</v>
      </c>
      <c r="X401" t="s">
        <v>232</v>
      </c>
      <c r="Y401">
        <v>2</v>
      </c>
      <c r="Z401" t="s">
        <v>233</v>
      </c>
      <c r="AA401">
        <v>8.1</v>
      </c>
      <c r="AB401">
        <v>30.3129954415386</v>
      </c>
      <c r="AC401">
        <v>-91.313058303542803</v>
      </c>
      <c r="AD401">
        <v>0</v>
      </c>
      <c r="AE401" t="s">
        <v>234</v>
      </c>
      <c r="AF401">
        <v>0</v>
      </c>
      <c r="AG401" t="s">
        <v>231</v>
      </c>
      <c r="AH401" t="s">
        <v>592</v>
      </c>
    </row>
    <row r="402" spans="1:34" x14ac:dyDescent="0.3">
      <c r="A402" t="s">
        <v>124</v>
      </c>
      <c r="B402">
        <v>6105</v>
      </c>
      <c r="C402">
        <v>576</v>
      </c>
      <c r="D402" t="s">
        <v>35</v>
      </c>
      <c r="E402">
        <v>158691</v>
      </c>
      <c r="F402" t="s">
        <v>119</v>
      </c>
      <c r="G402">
        <v>2</v>
      </c>
      <c r="H402" t="s">
        <v>231</v>
      </c>
      <c r="I402">
        <v>30</v>
      </c>
      <c r="J402" t="s">
        <v>262</v>
      </c>
      <c r="K402" t="s">
        <v>231</v>
      </c>
      <c r="L402" t="s">
        <v>231</v>
      </c>
      <c r="M402" t="s">
        <v>231</v>
      </c>
      <c r="N402">
        <v>17047205060000</v>
      </c>
      <c r="O402" s="23">
        <v>41891</v>
      </c>
      <c r="P402" s="23">
        <v>28559</v>
      </c>
      <c r="Q402" t="s">
        <v>231</v>
      </c>
      <c r="R402" s="23">
        <v>32777</v>
      </c>
      <c r="S402">
        <v>52</v>
      </c>
      <c r="T402" t="s">
        <v>33</v>
      </c>
      <c r="U402" t="s">
        <v>34</v>
      </c>
      <c r="V402" t="s">
        <v>231</v>
      </c>
      <c r="W402">
        <v>24</v>
      </c>
      <c r="X402" t="s">
        <v>232</v>
      </c>
      <c r="Y402">
        <v>2</v>
      </c>
      <c r="Z402" t="s">
        <v>233</v>
      </c>
      <c r="AA402">
        <v>6.8</v>
      </c>
      <c r="AB402">
        <v>30.318695124184099</v>
      </c>
      <c r="AC402">
        <v>-91.3107910624841</v>
      </c>
      <c r="AD402">
        <v>0</v>
      </c>
      <c r="AE402" t="s">
        <v>234</v>
      </c>
      <c r="AF402">
        <v>0</v>
      </c>
      <c r="AG402" t="s">
        <v>231</v>
      </c>
      <c r="AH402" t="s">
        <v>334</v>
      </c>
    </row>
    <row r="403" spans="1:34" x14ac:dyDescent="0.3">
      <c r="A403" t="s">
        <v>124</v>
      </c>
      <c r="B403">
        <v>6105</v>
      </c>
      <c r="C403">
        <v>576</v>
      </c>
      <c r="D403" t="s">
        <v>35</v>
      </c>
      <c r="E403">
        <v>970010</v>
      </c>
      <c r="F403" t="s">
        <v>593</v>
      </c>
      <c r="G403">
        <v>2</v>
      </c>
      <c r="H403" t="s">
        <v>231</v>
      </c>
      <c r="I403">
        <v>9</v>
      </c>
      <c r="J403" t="s">
        <v>236</v>
      </c>
      <c r="K403" t="s">
        <v>228</v>
      </c>
      <c r="L403" t="s">
        <v>298</v>
      </c>
      <c r="M403" t="s">
        <v>299</v>
      </c>
      <c r="N403">
        <v>17047880010000</v>
      </c>
      <c r="O403" s="23">
        <v>32021</v>
      </c>
      <c r="P403" s="23">
        <v>28643</v>
      </c>
      <c r="Q403" s="23">
        <v>28613</v>
      </c>
      <c r="R403" s="23">
        <v>28695</v>
      </c>
      <c r="S403">
        <v>62</v>
      </c>
      <c r="T403" t="s">
        <v>33</v>
      </c>
      <c r="U403" t="s">
        <v>34</v>
      </c>
      <c r="V403" t="s">
        <v>231</v>
      </c>
      <c r="W403">
        <v>24</v>
      </c>
      <c r="X403" t="s">
        <v>232</v>
      </c>
      <c r="Y403">
        <v>2</v>
      </c>
      <c r="Z403" t="s">
        <v>233</v>
      </c>
      <c r="AA403">
        <v>0</v>
      </c>
      <c r="AB403">
        <v>30.287805074919</v>
      </c>
      <c r="AC403">
        <v>-91.298438281184005</v>
      </c>
      <c r="AD403">
        <v>0</v>
      </c>
      <c r="AE403" t="s">
        <v>234</v>
      </c>
      <c r="AF403">
        <v>660</v>
      </c>
      <c r="AG403" t="s">
        <v>231</v>
      </c>
      <c r="AH403" t="s">
        <v>594</v>
      </c>
    </row>
    <row r="404" spans="1:34" x14ac:dyDescent="0.3">
      <c r="A404" t="s">
        <v>124</v>
      </c>
      <c r="B404">
        <v>6105</v>
      </c>
      <c r="C404">
        <v>576</v>
      </c>
      <c r="D404" t="s">
        <v>35</v>
      </c>
      <c r="E404">
        <v>970011</v>
      </c>
      <c r="F404" t="s">
        <v>593</v>
      </c>
      <c r="G404">
        <v>3</v>
      </c>
      <c r="H404" t="s">
        <v>231</v>
      </c>
      <c r="I404">
        <v>9</v>
      </c>
      <c r="J404" t="s">
        <v>236</v>
      </c>
      <c r="K404" t="s">
        <v>228</v>
      </c>
      <c r="L404" t="s">
        <v>298</v>
      </c>
      <c r="M404" t="s">
        <v>299</v>
      </c>
      <c r="N404">
        <v>17047880020000</v>
      </c>
      <c r="O404" s="23">
        <v>31898</v>
      </c>
      <c r="P404" s="23">
        <v>28643</v>
      </c>
      <c r="Q404" s="23">
        <v>28655</v>
      </c>
      <c r="R404" s="23">
        <v>28655</v>
      </c>
      <c r="S404">
        <v>62</v>
      </c>
      <c r="T404" t="s">
        <v>33</v>
      </c>
      <c r="U404" t="s">
        <v>34</v>
      </c>
      <c r="V404" t="s">
        <v>231</v>
      </c>
      <c r="W404">
        <v>24</v>
      </c>
      <c r="X404" t="s">
        <v>232</v>
      </c>
      <c r="Y404">
        <v>2</v>
      </c>
      <c r="Z404" t="s">
        <v>233</v>
      </c>
      <c r="AA404">
        <v>0</v>
      </c>
      <c r="AB404">
        <v>30.290899867394401</v>
      </c>
      <c r="AC404">
        <v>-91.303855265933294</v>
      </c>
      <c r="AD404">
        <v>0</v>
      </c>
      <c r="AE404" t="s">
        <v>234</v>
      </c>
      <c r="AF404">
        <v>700</v>
      </c>
      <c r="AG404" t="s">
        <v>231</v>
      </c>
      <c r="AH404" t="s">
        <v>595</v>
      </c>
    </row>
    <row r="405" spans="1:34" x14ac:dyDescent="0.3">
      <c r="A405" t="s">
        <v>124</v>
      </c>
      <c r="B405">
        <v>6105</v>
      </c>
      <c r="C405">
        <v>576</v>
      </c>
      <c r="D405" t="s">
        <v>35</v>
      </c>
      <c r="E405">
        <v>970012</v>
      </c>
      <c r="F405" t="s">
        <v>593</v>
      </c>
      <c r="G405">
        <v>4</v>
      </c>
      <c r="H405" t="s">
        <v>231</v>
      </c>
      <c r="I405">
        <v>9</v>
      </c>
      <c r="J405" t="s">
        <v>236</v>
      </c>
      <c r="K405" t="s">
        <v>228</v>
      </c>
      <c r="L405" t="s">
        <v>298</v>
      </c>
      <c r="M405" t="s">
        <v>299</v>
      </c>
      <c r="N405">
        <v>17047880030000</v>
      </c>
      <c r="O405" s="23">
        <v>31868</v>
      </c>
      <c r="P405" s="23">
        <v>28643</v>
      </c>
      <c r="Q405" s="23">
        <v>28706</v>
      </c>
      <c r="R405" s="23">
        <v>28706</v>
      </c>
      <c r="S405">
        <v>62</v>
      </c>
      <c r="T405" t="s">
        <v>33</v>
      </c>
      <c r="U405" t="s">
        <v>34</v>
      </c>
      <c r="V405" t="s">
        <v>231</v>
      </c>
      <c r="W405">
        <v>24</v>
      </c>
      <c r="X405" t="s">
        <v>232</v>
      </c>
      <c r="Y405">
        <v>2</v>
      </c>
      <c r="Z405" t="s">
        <v>233</v>
      </c>
      <c r="AA405">
        <v>0</v>
      </c>
      <c r="AB405">
        <v>30.287255998020701</v>
      </c>
      <c r="AC405">
        <v>-91.301701869117693</v>
      </c>
      <c r="AD405">
        <v>0</v>
      </c>
      <c r="AE405" t="s">
        <v>234</v>
      </c>
      <c r="AF405">
        <v>0</v>
      </c>
      <c r="AG405">
        <v>665</v>
      </c>
      <c r="AH405" t="s">
        <v>596</v>
      </c>
    </row>
    <row r="406" spans="1:34" x14ac:dyDescent="0.3">
      <c r="A406" t="s">
        <v>124</v>
      </c>
      <c r="B406">
        <v>6105</v>
      </c>
      <c r="C406">
        <v>576</v>
      </c>
      <c r="D406" t="s">
        <v>35</v>
      </c>
      <c r="E406">
        <v>970013</v>
      </c>
      <c r="F406" t="s">
        <v>593</v>
      </c>
      <c r="G406">
        <v>6</v>
      </c>
      <c r="H406" t="s">
        <v>231</v>
      </c>
      <c r="I406">
        <v>9</v>
      </c>
      <c r="J406" t="s">
        <v>236</v>
      </c>
      <c r="K406" t="s">
        <v>228</v>
      </c>
      <c r="L406" t="s">
        <v>298</v>
      </c>
      <c r="M406" t="s">
        <v>299</v>
      </c>
      <c r="N406">
        <v>17047880040000</v>
      </c>
      <c r="O406" s="23">
        <v>30956</v>
      </c>
      <c r="P406" s="23">
        <v>28643</v>
      </c>
      <c r="Q406" s="23">
        <v>28660</v>
      </c>
      <c r="R406" s="23">
        <v>28660</v>
      </c>
      <c r="S406">
        <v>62</v>
      </c>
      <c r="T406" t="s">
        <v>33</v>
      </c>
      <c r="U406" t="s">
        <v>34</v>
      </c>
      <c r="V406" t="s">
        <v>231</v>
      </c>
      <c r="W406">
        <v>24</v>
      </c>
      <c r="X406" t="s">
        <v>232</v>
      </c>
      <c r="Y406">
        <v>2</v>
      </c>
      <c r="Z406" t="s">
        <v>233</v>
      </c>
      <c r="AA406">
        <v>0</v>
      </c>
      <c r="AB406">
        <v>30.287256108962101</v>
      </c>
      <c r="AC406">
        <v>-91.302145437443599</v>
      </c>
      <c r="AD406">
        <v>0</v>
      </c>
      <c r="AE406" t="s">
        <v>234</v>
      </c>
      <c r="AF406">
        <v>665</v>
      </c>
      <c r="AG406" t="s">
        <v>231</v>
      </c>
      <c r="AH406" t="s">
        <v>597</v>
      </c>
    </row>
    <row r="407" spans="1:34" x14ac:dyDescent="0.3">
      <c r="A407" t="s">
        <v>124</v>
      </c>
      <c r="B407">
        <v>6105</v>
      </c>
      <c r="C407">
        <v>576</v>
      </c>
      <c r="D407" t="s">
        <v>35</v>
      </c>
      <c r="E407">
        <v>970014</v>
      </c>
      <c r="F407" t="s">
        <v>593</v>
      </c>
      <c r="G407">
        <v>9</v>
      </c>
      <c r="H407" t="s">
        <v>231</v>
      </c>
      <c r="I407">
        <v>9</v>
      </c>
      <c r="J407" t="s">
        <v>236</v>
      </c>
      <c r="K407" t="s">
        <v>228</v>
      </c>
      <c r="L407" t="s">
        <v>298</v>
      </c>
      <c r="M407" t="s">
        <v>299</v>
      </c>
      <c r="N407">
        <v>17047880050000</v>
      </c>
      <c r="O407" s="23">
        <v>28764</v>
      </c>
      <c r="P407" s="23">
        <v>28643</v>
      </c>
      <c r="Q407" s="23">
        <v>28727</v>
      </c>
      <c r="R407" s="23">
        <v>28727</v>
      </c>
      <c r="S407">
        <v>62</v>
      </c>
      <c r="T407" t="s">
        <v>33</v>
      </c>
      <c r="U407" t="s">
        <v>34</v>
      </c>
      <c r="V407" t="s">
        <v>231</v>
      </c>
      <c r="W407">
        <v>24</v>
      </c>
      <c r="X407" t="s">
        <v>232</v>
      </c>
      <c r="Y407">
        <v>2</v>
      </c>
      <c r="Z407" t="s">
        <v>233</v>
      </c>
      <c r="AA407">
        <v>0</v>
      </c>
      <c r="AB407">
        <v>30.290667418276399</v>
      </c>
      <c r="AC407">
        <v>-91.309843711303003</v>
      </c>
      <c r="AD407">
        <v>0</v>
      </c>
      <c r="AE407" t="s">
        <v>234</v>
      </c>
      <c r="AF407">
        <v>0</v>
      </c>
      <c r="AG407" t="s">
        <v>231</v>
      </c>
      <c r="AH407" t="s">
        <v>598</v>
      </c>
    </row>
    <row r="408" spans="1:34" x14ac:dyDescent="0.3">
      <c r="A408" t="s">
        <v>124</v>
      </c>
      <c r="B408">
        <v>6105</v>
      </c>
      <c r="C408">
        <v>576</v>
      </c>
      <c r="D408" t="s">
        <v>35</v>
      </c>
      <c r="E408">
        <v>970015</v>
      </c>
      <c r="F408" t="s">
        <v>593</v>
      </c>
      <c r="G408">
        <v>10</v>
      </c>
      <c r="H408" t="s">
        <v>231</v>
      </c>
      <c r="I408">
        <v>29</v>
      </c>
      <c r="J408" t="s">
        <v>271</v>
      </c>
      <c r="K408" t="s">
        <v>228</v>
      </c>
      <c r="L408" t="s">
        <v>298</v>
      </c>
      <c r="M408" t="s">
        <v>299</v>
      </c>
      <c r="N408">
        <v>17047880060000</v>
      </c>
      <c r="O408" s="23">
        <v>44217</v>
      </c>
      <c r="P408" s="23">
        <v>28643</v>
      </c>
      <c r="Q408" s="23">
        <v>28667</v>
      </c>
      <c r="R408" s="23">
        <v>44217</v>
      </c>
      <c r="S408">
        <v>62</v>
      </c>
      <c r="T408" t="s">
        <v>33</v>
      </c>
      <c r="U408" t="s">
        <v>34</v>
      </c>
      <c r="V408" t="s">
        <v>231</v>
      </c>
      <c r="W408">
        <v>24</v>
      </c>
      <c r="X408" t="s">
        <v>232</v>
      </c>
      <c r="Y408">
        <v>2</v>
      </c>
      <c r="Z408" t="s">
        <v>233</v>
      </c>
      <c r="AA408">
        <v>0</v>
      </c>
      <c r="AB408">
        <v>30.287202742661002</v>
      </c>
      <c r="AC408">
        <v>-91.309527695008299</v>
      </c>
      <c r="AD408">
        <v>0</v>
      </c>
      <c r="AE408" t="s">
        <v>234</v>
      </c>
      <c r="AF408">
        <v>0</v>
      </c>
      <c r="AG408">
        <v>700</v>
      </c>
      <c r="AH408" t="s">
        <v>599</v>
      </c>
    </row>
    <row r="409" spans="1:34" x14ac:dyDescent="0.3">
      <c r="A409" t="s">
        <v>124</v>
      </c>
      <c r="B409">
        <v>6105</v>
      </c>
      <c r="C409">
        <v>576</v>
      </c>
      <c r="D409" t="s">
        <v>35</v>
      </c>
      <c r="E409">
        <v>970016</v>
      </c>
      <c r="F409" t="s">
        <v>593</v>
      </c>
      <c r="G409">
        <v>11</v>
      </c>
      <c r="H409" t="s">
        <v>231</v>
      </c>
      <c r="I409">
        <v>9</v>
      </c>
      <c r="J409" t="s">
        <v>236</v>
      </c>
      <c r="K409" t="s">
        <v>228</v>
      </c>
      <c r="L409" t="s">
        <v>298</v>
      </c>
      <c r="M409" t="s">
        <v>299</v>
      </c>
      <c r="N409">
        <v>17047880070000</v>
      </c>
      <c r="O409" s="23">
        <v>32021</v>
      </c>
      <c r="P409" s="23">
        <v>28779</v>
      </c>
      <c r="Q409" s="23">
        <v>28745</v>
      </c>
      <c r="R409" s="23">
        <v>28745</v>
      </c>
      <c r="S409">
        <v>62</v>
      </c>
      <c r="T409" t="s">
        <v>33</v>
      </c>
      <c r="U409" t="s">
        <v>34</v>
      </c>
      <c r="V409" t="s">
        <v>231</v>
      </c>
      <c r="W409">
        <v>24</v>
      </c>
      <c r="X409" t="s">
        <v>232</v>
      </c>
      <c r="Y409">
        <v>2</v>
      </c>
      <c r="Z409" t="s">
        <v>233</v>
      </c>
      <c r="AA409">
        <v>0</v>
      </c>
      <c r="AB409">
        <v>30.287529703529898</v>
      </c>
      <c r="AC409">
        <v>-91.297012618182194</v>
      </c>
      <c r="AD409">
        <v>0</v>
      </c>
      <c r="AE409" t="s">
        <v>234</v>
      </c>
      <c r="AF409">
        <v>0</v>
      </c>
      <c r="AG409">
        <v>670</v>
      </c>
      <c r="AH409" t="s">
        <v>600</v>
      </c>
    </row>
    <row r="410" spans="1:34" x14ac:dyDescent="0.3">
      <c r="A410" t="s">
        <v>124</v>
      </c>
      <c r="B410">
        <v>6105</v>
      </c>
      <c r="C410">
        <v>576</v>
      </c>
      <c r="D410" t="s">
        <v>35</v>
      </c>
      <c r="E410">
        <v>970017</v>
      </c>
      <c r="F410" t="s">
        <v>593</v>
      </c>
      <c r="G410">
        <v>12</v>
      </c>
      <c r="H410" t="s">
        <v>231</v>
      </c>
      <c r="I410">
        <v>9</v>
      </c>
      <c r="J410" t="s">
        <v>236</v>
      </c>
      <c r="K410" t="s">
        <v>228</v>
      </c>
      <c r="L410" t="s">
        <v>298</v>
      </c>
      <c r="M410" t="s">
        <v>299</v>
      </c>
      <c r="N410">
        <v>17047880080000</v>
      </c>
      <c r="O410" s="23">
        <v>30773</v>
      </c>
      <c r="P410" s="23">
        <v>28811</v>
      </c>
      <c r="Q410" s="23">
        <v>28801</v>
      </c>
      <c r="R410" s="23">
        <v>28894</v>
      </c>
      <c r="S410">
        <v>62</v>
      </c>
      <c r="T410" t="s">
        <v>33</v>
      </c>
      <c r="U410" t="s">
        <v>34</v>
      </c>
      <c r="V410" t="s">
        <v>231</v>
      </c>
      <c r="W410">
        <v>24</v>
      </c>
      <c r="X410" t="s">
        <v>232</v>
      </c>
      <c r="Y410">
        <v>2</v>
      </c>
      <c r="Z410" t="s">
        <v>233</v>
      </c>
      <c r="AA410">
        <v>0</v>
      </c>
      <c r="AB410">
        <v>30.289347324516701</v>
      </c>
      <c r="AC410">
        <v>-91.308608342530903</v>
      </c>
      <c r="AD410">
        <v>0</v>
      </c>
      <c r="AE410" t="s">
        <v>234</v>
      </c>
      <c r="AF410">
        <v>0</v>
      </c>
      <c r="AG410">
        <v>700</v>
      </c>
      <c r="AH410" t="s">
        <v>601</v>
      </c>
    </row>
    <row r="411" spans="1:34" x14ac:dyDescent="0.3">
      <c r="A411" t="s">
        <v>124</v>
      </c>
      <c r="B411">
        <v>6105</v>
      </c>
      <c r="C411">
        <v>576</v>
      </c>
      <c r="D411" t="s">
        <v>35</v>
      </c>
      <c r="E411">
        <v>970373</v>
      </c>
      <c r="F411" t="s">
        <v>593</v>
      </c>
      <c r="G411">
        <v>8</v>
      </c>
      <c r="H411" t="s">
        <v>231</v>
      </c>
      <c r="I411">
        <v>9</v>
      </c>
      <c r="J411" t="s">
        <v>236</v>
      </c>
      <c r="K411" t="s">
        <v>228</v>
      </c>
      <c r="L411" t="s">
        <v>298</v>
      </c>
      <c r="M411" t="s">
        <v>299</v>
      </c>
      <c r="N411">
        <v>17047880230000</v>
      </c>
      <c r="O411" s="23">
        <v>31990</v>
      </c>
      <c r="P411" s="23">
        <v>28643</v>
      </c>
      <c r="Q411" s="23">
        <v>28743</v>
      </c>
      <c r="R411" s="23">
        <v>28743</v>
      </c>
      <c r="S411">
        <v>62</v>
      </c>
      <c r="T411" t="s">
        <v>33</v>
      </c>
      <c r="U411" t="s">
        <v>34</v>
      </c>
      <c r="V411" t="s">
        <v>231</v>
      </c>
      <c r="W411">
        <v>24</v>
      </c>
      <c r="X411" t="s">
        <v>232</v>
      </c>
      <c r="Y411">
        <v>2</v>
      </c>
      <c r="Z411" t="s">
        <v>233</v>
      </c>
      <c r="AA411">
        <v>0</v>
      </c>
      <c r="AB411">
        <v>30.288907157403401</v>
      </c>
      <c r="AC411">
        <v>-91.307547038701202</v>
      </c>
      <c r="AD411">
        <v>0</v>
      </c>
      <c r="AE411" t="s">
        <v>234</v>
      </c>
      <c r="AF411">
        <v>0</v>
      </c>
      <c r="AG411" t="s">
        <v>231</v>
      </c>
      <c r="AH411" t="s">
        <v>602</v>
      </c>
    </row>
    <row r="412" spans="1:34" x14ac:dyDescent="0.3">
      <c r="A412" t="s">
        <v>124</v>
      </c>
      <c r="B412">
        <v>6105</v>
      </c>
      <c r="C412">
        <v>576</v>
      </c>
      <c r="D412" t="s">
        <v>35</v>
      </c>
      <c r="E412">
        <v>970375</v>
      </c>
      <c r="F412" t="s">
        <v>593</v>
      </c>
      <c r="G412">
        <v>7</v>
      </c>
      <c r="H412" t="s">
        <v>231</v>
      </c>
      <c r="I412">
        <v>9</v>
      </c>
      <c r="J412" t="s">
        <v>236</v>
      </c>
      <c r="K412" t="s">
        <v>228</v>
      </c>
      <c r="L412" t="s">
        <v>298</v>
      </c>
      <c r="M412" t="s">
        <v>299</v>
      </c>
      <c r="N412">
        <v>17047880240000</v>
      </c>
      <c r="O412" s="23">
        <v>31959</v>
      </c>
      <c r="P412" s="23">
        <v>28643</v>
      </c>
      <c r="Q412" s="23">
        <v>28705</v>
      </c>
      <c r="R412" s="23">
        <v>28705</v>
      </c>
      <c r="S412">
        <v>62</v>
      </c>
      <c r="T412" t="s">
        <v>33</v>
      </c>
      <c r="U412" t="s">
        <v>34</v>
      </c>
      <c r="V412" t="s">
        <v>231</v>
      </c>
      <c r="W412">
        <v>24</v>
      </c>
      <c r="X412" t="s">
        <v>232</v>
      </c>
      <c r="Y412">
        <v>2</v>
      </c>
      <c r="Z412" t="s">
        <v>233</v>
      </c>
      <c r="AA412">
        <v>0</v>
      </c>
      <c r="AB412">
        <v>30.288907094586499</v>
      </c>
      <c r="AC412">
        <v>-91.307246040947504</v>
      </c>
      <c r="AD412">
        <v>0</v>
      </c>
      <c r="AE412" t="s">
        <v>234</v>
      </c>
      <c r="AF412">
        <v>0</v>
      </c>
      <c r="AG412" t="s">
        <v>231</v>
      </c>
      <c r="AH412" t="s">
        <v>603</v>
      </c>
    </row>
    <row r="413" spans="1:34" x14ac:dyDescent="0.3">
      <c r="A413" t="s">
        <v>124</v>
      </c>
      <c r="B413">
        <v>6105</v>
      </c>
      <c r="C413">
        <v>576</v>
      </c>
      <c r="D413" t="s">
        <v>35</v>
      </c>
      <c r="E413">
        <v>970376</v>
      </c>
      <c r="F413" t="s">
        <v>593</v>
      </c>
      <c r="G413">
        <v>5</v>
      </c>
      <c r="H413" t="s">
        <v>231</v>
      </c>
      <c r="I413">
        <v>9</v>
      </c>
      <c r="J413" t="s">
        <v>236</v>
      </c>
      <c r="K413" t="s">
        <v>228</v>
      </c>
      <c r="L413" t="s">
        <v>298</v>
      </c>
      <c r="M413" t="s">
        <v>299</v>
      </c>
      <c r="N413">
        <v>17047880250000</v>
      </c>
      <c r="O413" s="23">
        <v>33543</v>
      </c>
      <c r="P413" s="23">
        <v>28747</v>
      </c>
      <c r="Q413" s="23">
        <v>28763</v>
      </c>
      <c r="R413" s="23">
        <v>28763</v>
      </c>
      <c r="S413">
        <v>62</v>
      </c>
      <c r="T413" t="s">
        <v>33</v>
      </c>
      <c r="U413" t="s">
        <v>34</v>
      </c>
      <c r="V413" t="s">
        <v>231</v>
      </c>
      <c r="W413">
        <v>24</v>
      </c>
      <c r="X413" t="s">
        <v>232</v>
      </c>
      <c r="Y413">
        <v>2</v>
      </c>
      <c r="Z413" t="s">
        <v>233</v>
      </c>
      <c r="AA413">
        <v>0</v>
      </c>
      <c r="AB413">
        <v>30.287256073464899</v>
      </c>
      <c r="AC413">
        <v>-91.302002861910097</v>
      </c>
      <c r="AD413">
        <v>0</v>
      </c>
      <c r="AE413" t="s">
        <v>234</v>
      </c>
      <c r="AF413">
        <v>0</v>
      </c>
      <c r="AG413">
        <v>670</v>
      </c>
      <c r="AH413" t="s">
        <v>604</v>
      </c>
    </row>
    <row r="414" spans="1:34" x14ac:dyDescent="0.3">
      <c r="A414" t="s">
        <v>124</v>
      </c>
      <c r="B414">
        <v>6105</v>
      </c>
      <c r="C414">
        <v>576</v>
      </c>
      <c r="D414" t="s">
        <v>35</v>
      </c>
      <c r="E414">
        <v>970691</v>
      </c>
      <c r="F414" t="s">
        <v>593</v>
      </c>
      <c r="G414">
        <v>1</v>
      </c>
      <c r="H414" t="s">
        <v>231</v>
      </c>
      <c r="I414">
        <v>9</v>
      </c>
      <c r="J414" t="s">
        <v>236</v>
      </c>
      <c r="K414" t="s">
        <v>228</v>
      </c>
      <c r="L414" t="s">
        <v>298</v>
      </c>
      <c r="M414" t="s">
        <v>299</v>
      </c>
      <c r="N414">
        <v>17047880400000</v>
      </c>
      <c r="O414" s="23">
        <v>31990</v>
      </c>
      <c r="P414" s="23">
        <v>28312</v>
      </c>
      <c r="Q414" s="23">
        <v>28312</v>
      </c>
      <c r="R414" s="23">
        <v>28393</v>
      </c>
      <c r="S414">
        <v>62</v>
      </c>
      <c r="T414" t="s">
        <v>33</v>
      </c>
      <c r="U414" t="s">
        <v>34</v>
      </c>
      <c r="V414" t="s">
        <v>231</v>
      </c>
      <c r="W414">
        <v>24</v>
      </c>
      <c r="X414" t="s">
        <v>232</v>
      </c>
      <c r="Y414">
        <v>2</v>
      </c>
      <c r="Z414" t="s">
        <v>233</v>
      </c>
      <c r="AA414">
        <v>0</v>
      </c>
      <c r="AB414">
        <v>30.287147103187699</v>
      </c>
      <c r="AC414">
        <v>-91.295669380469803</v>
      </c>
      <c r="AD414">
        <v>0</v>
      </c>
      <c r="AE414" t="s">
        <v>234</v>
      </c>
      <c r="AF414">
        <v>670</v>
      </c>
      <c r="AG414" t="s">
        <v>231</v>
      </c>
      <c r="AH414" t="s">
        <v>605</v>
      </c>
    </row>
    <row r="415" spans="1:34" x14ac:dyDescent="0.3">
      <c r="A415" t="s">
        <v>124</v>
      </c>
      <c r="B415">
        <v>6105</v>
      </c>
      <c r="C415">
        <v>576</v>
      </c>
      <c r="D415" t="s">
        <v>35</v>
      </c>
      <c r="E415">
        <v>971149</v>
      </c>
      <c r="F415" t="s">
        <v>606</v>
      </c>
      <c r="G415" t="s">
        <v>607</v>
      </c>
      <c r="H415" t="s">
        <v>231</v>
      </c>
      <c r="I415">
        <v>3</v>
      </c>
      <c r="J415" t="s">
        <v>165</v>
      </c>
      <c r="K415" t="s">
        <v>231</v>
      </c>
      <c r="L415" t="s">
        <v>231</v>
      </c>
      <c r="M415" t="s">
        <v>231</v>
      </c>
      <c r="N415">
        <v>17047880420000</v>
      </c>
      <c r="O415" s="23">
        <v>30560</v>
      </c>
      <c r="P415" s="23">
        <v>30494</v>
      </c>
      <c r="Q415" t="s">
        <v>231</v>
      </c>
      <c r="R415" s="23">
        <v>30586</v>
      </c>
      <c r="S415">
        <v>52</v>
      </c>
      <c r="T415" t="s">
        <v>33</v>
      </c>
      <c r="U415" t="s">
        <v>34</v>
      </c>
      <c r="V415" t="s">
        <v>231</v>
      </c>
      <c r="W415">
        <v>24</v>
      </c>
      <c r="X415" t="s">
        <v>232</v>
      </c>
      <c r="Y415">
        <v>2</v>
      </c>
      <c r="Z415" t="s">
        <v>233</v>
      </c>
      <c r="AA415">
        <v>0</v>
      </c>
      <c r="AB415">
        <v>30.315327911763202</v>
      </c>
      <c r="AC415">
        <v>-91.3032078515444</v>
      </c>
      <c r="AD415">
        <v>0</v>
      </c>
      <c r="AE415" t="s">
        <v>234</v>
      </c>
      <c r="AF415">
        <v>0</v>
      </c>
      <c r="AG415" t="s">
        <v>231</v>
      </c>
      <c r="AH415" t="s">
        <v>231</v>
      </c>
    </row>
    <row r="416" spans="1:34" x14ac:dyDescent="0.3">
      <c r="A416" t="s">
        <v>124</v>
      </c>
      <c r="B416">
        <v>6105</v>
      </c>
      <c r="C416">
        <v>576</v>
      </c>
      <c r="D416" t="s">
        <v>35</v>
      </c>
      <c r="E416">
        <v>971200</v>
      </c>
      <c r="F416" t="s">
        <v>128</v>
      </c>
      <c r="G416" t="s">
        <v>130</v>
      </c>
      <c r="H416" t="s">
        <v>231</v>
      </c>
      <c r="I416">
        <v>9</v>
      </c>
      <c r="J416" t="s">
        <v>236</v>
      </c>
      <c r="K416" t="s">
        <v>228</v>
      </c>
      <c r="L416">
        <v>10</v>
      </c>
      <c r="M416" t="s">
        <v>591</v>
      </c>
      <c r="N416">
        <v>17047880460000</v>
      </c>
      <c r="O416" s="23">
        <v>41891</v>
      </c>
      <c r="P416" s="23">
        <v>30585</v>
      </c>
      <c r="Q416" s="23">
        <v>31091</v>
      </c>
      <c r="R416" s="23">
        <v>31150</v>
      </c>
      <c r="S416">
        <v>53</v>
      </c>
      <c r="T416" t="s">
        <v>33</v>
      </c>
      <c r="U416" t="s">
        <v>34</v>
      </c>
      <c r="V416" t="s">
        <v>231</v>
      </c>
      <c r="W416">
        <v>24</v>
      </c>
      <c r="X416" t="s">
        <v>232</v>
      </c>
      <c r="Y416">
        <v>2</v>
      </c>
      <c r="Z416" t="s">
        <v>233</v>
      </c>
      <c r="AA416">
        <v>8.6</v>
      </c>
      <c r="AB416">
        <v>30.3144249964216</v>
      </c>
      <c r="AC416">
        <v>-91.311448055956305</v>
      </c>
      <c r="AD416">
        <v>0</v>
      </c>
      <c r="AE416" t="s">
        <v>234</v>
      </c>
      <c r="AF416">
        <v>0</v>
      </c>
      <c r="AG416" t="s">
        <v>231</v>
      </c>
      <c r="AH416" t="s">
        <v>334</v>
      </c>
    </row>
    <row r="417" spans="1:34" x14ac:dyDescent="0.3">
      <c r="A417" t="s">
        <v>124</v>
      </c>
      <c r="B417">
        <v>6105</v>
      </c>
      <c r="C417">
        <v>576</v>
      </c>
      <c r="D417" t="s">
        <v>35</v>
      </c>
      <c r="E417">
        <v>971201</v>
      </c>
      <c r="F417" t="s">
        <v>128</v>
      </c>
      <c r="G417" t="s">
        <v>131</v>
      </c>
      <c r="H417" t="s">
        <v>231</v>
      </c>
      <c r="I417">
        <v>9</v>
      </c>
      <c r="J417" t="s">
        <v>236</v>
      </c>
      <c r="K417" t="s">
        <v>228</v>
      </c>
      <c r="L417">
        <v>10</v>
      </c>
      <c r="M417" t="s">
        <v>591</v>
      </c>
      <c r="N417">
        <v>17047880470000</v>
      </c>
      <c r="O417" s="23">
        <v>41891</v>
      </c>
      <c r="P417" s="23">
        <v>30586</v>
      </c>
      <c r="Q417" s="23">
        <v>31012</v>
      </c>
      <c r="R417" s="23">
        <v>30721</v>
      </c>
      <c r="S417">
        <v>53</v>
      </c>
      <c r="T417" t="s">
        <v>33</v>
      </c>
      <c r="U417" t="s">
        <v>34</v>
      </c>
      <c r="V417" t="s">
        <v>231</v>
      </c>
      <c r="W417">
        <v>24</v>
      </c>
      <c r="X417" t="s">
        <v>232</v>
      </c>
      <c r="Y417">
        <v>2</v>
      </c>
      <c r="Z417" t="s">
        <v>233</v>
      </c>
      <c r="AA417">
        <v>8.6</v>
      </c>
      <c r="AB417">
        <v>30.3143177646594</v>
      </c>
      <c r="AC417">
        <v>-91.311479771575605</v>
      </c>
      <c r="AD417">
        <v>0</v>
      </c>
      <c r="AE417" t="s">
        <v>234</v>
      </c>
      <c r="AF417">
        <v>0</v>
      </c>
      <c r="AG417" t="s">
        <v>231</v>
      </c>
      <c r="AH417" t="s">
        <v>334</v>
      </c>
    </row>
    <row r="418" spans="1:34" x14ac:dyDescent="0.3">
      <c r="A418" t="s">
        <v>124</v>
      </c>
      <c r="B418">
        <v>6105</v>
      </c>
      <c r="C418">
        <v>576</v>
      </c>
      <c r="D418" t="s">
        <v>35</v>
      </c>
      <c r="E418">
        <v>971281</v>
      </c>
      <c r="F418" t="s">
        <v>132</v>
      </c>
      <c r="G418" t="s">
        <v>133</v>
      </c>
      <c r="H418" t="s">
        <v>231</v>
      </c>
      <c r="I418">
        <v>9</v>
      </c>
      <c r="J418" t="s">
        <v>236</v>
      </c>
      <c r="K418" t="s">
        <v>228</v>
      </c>
      <c r="L418">
        <v>10</v>
      </c>
      <c r="M418" t="s">
        <v>591</v>
      </c>
      <c r="N418">
        <v>17047880490000</v>
      </c>
      <c r="O418" s="23">
        <v>41891</v>
      </c>
      <c r="P418" s="23">
        <v>28926</v>
      </c>
      <c r="Q418" s="23">
        <v>28754</v>
      </c>
      <c r="R418" s="23">
        <v>28802</v>
      </c>
      <c r="S418">
        <v>52</v>
      </c>
      <c r="T418" t="s">
        <v>33</v>
      </c>
      <c r="U418" t="s">
        <v>34</v>
      </c>
      <c r="V418" t="s">
        <v>231</v>
      </c>
      <c r="W418">
        <v>24</v>
      </c>
      <c r="X418" t="s">
        <v>232</v>
      </c>
      <c r="Y418">
        <v>2</v>
      </c>
      <c r="Z418" t="s">
        <v>233</v>
      </c>
      <c r="AA418">
        <v>8.5</v>
      </c>
      <c r="AB418">
        <v>30.3168853451023</v>
      </c>
      <c r="AC418">
        <v>-91.308240200683898</v>
      </c>
      <c r="AD418">
        <v>0</v>
      </c>
      <c r="AE418" t="s">
        <v>234</v>
      </c>
      <c r="AF418">
        <v>0</v>
      </c>
      <c r="AG418" t="s">
        <v>231</v>
      </c>
      <c r="AH418" t="s">
        <v>231</v>
      </c>
    </row>
    <row r="419" spans="1:34" x14ac:dyDescent="0.3">
      <c r="A419" t="s">
        <v>124</v>
      </c>
      <c r="B419">
        <v>6105</v>
      </c>
      <c r="C419">
        <v>576</v>
      </c>
      <c r="D419" t="s">
        <v>35</v>
      </c>
      <c r="E419">
        <v>971282</v>
      </c>
      <c r="F419" t="s">
        <v>132</v>
      </c>
      <c r="G419" t="s">
        <v>134</v>
      </c>
      <c r="H419" t="s">
        <v>231</v>
      </c>
      <c r="I419">
        <v>9</v>
      </c>
      <c r="J419" t="s">
        <v>236</v>
      </c>
      <c r="K419" t="s">
        <v>228</v>
      </c>
      <c r="L419">
        <v>10</v>
      </c>
      <c r="M419" t="s">
        <v>591</v>
      </c>
      <c r="N419">
        <v>17047880500000</v>
      </c>
      <c r="O419" s="23">
        <v>41891</v>
      </c>
      <c r="P419" s="23">
        <v>28757</v>
      </c>
      <c r="Q419" s="23">
        <v>28757</v>
      </c>
      <c r="R419" s="23">
        <v>28808</v>
      </c>
      <c r="S419">
        <v>52</v>
      </c>
      <c r="T419" t="s">
        <v>33</v>
      </c>
      <c r="U419" t="s">
        <v>34</v>
      </c>
      <c r="V419" t="s">
        <v>231</v>
      </c>
      <c r="W419">
        <v>24</v>
      </c>
      <c r="X419" t="s">
        <v>232</v>
      </c>
      <c r="Y419">
        <v>2</v>
      </c>
      <c r="Z419" t="s">
        <v>233</v>
      </c>
      <c r="AA419">
        <v>9.1999999999999993</v>
      </c>
      <c r="AB419">
        <v>30.3155541430556</v>
      </c>
      <c r="AC419">
        <v>-91.306525977514596</v>
      </c>
      <c r="AD419">
        <v>0</v>
      </c>
      <c r="AE419" t="s">
        <v>234</v>
      </c>
      <c r="AF419">
        <v>0</v>
      </c>
      <c r="AG419" t="s">
        <v>231</v>
      </c>
      <c r="AH419" t="s">
        <v>231</v>
      </c>
    </row>
    <row r="420" spans="1:34" x14ac:dyDescent="0.3">
      <c r="A420" t="s">
        <v>124</v>
      </c>
      <c r="B420">
        <v>6105</v>
      </c>
      <c r="C420">
        <v>576</v>
      </c>
      <c r="D420" t="s">
        <v>35</v>
      </c>
      <c r="E420">
        <v>971283</v>
      </c>
      <c r="F420" t="s">
        <v>132</v>
      </c>
      <c r="G420" t="s">
        <v>135</v>
      </c>
      <c r="H420" t="s">
        <v>231</v>
      </c>
      <c r="I420">
        <v>9</v>
      </c>
      <c r="J420" t="s">
        <v>236</v>
      </c>
      <c r="K420" t="s">
        <v>228</v>
      </c>
      <c r="L420">
        <v>10</v>
      </c>
      <c r="M420" t="s">
        <v>591</v>
      </c>
      <c r="N420">
        <v>17047880510000</v>
      </c>
      <c r="O420" s="23">
        <v>41891</v>
      </c>
      <c r="P420" s="23">
        <v>28705</v>
      </c>
      <c r="Q420" s="23">
        <v>28705</v>
      </c>
      <c r="R420" s="23">
        <v>28776</v>
      </c>
      <c r="S420">
        <v>52</v>
      </c>
      <c r="T420" t="s">
        <v>33</v>
      </c>
      <c r="U420" t="s">
        <v>34</v>
      </c>
      <c r="V420" t="s">
        <v>231</v>
      </c>
      <c r="W420">
        <v>24</v>
      </c>
      <c r="X420" t="s">
        <v>232</v>
      </c>
      <c r="Y420">
        <v>2</v>
      </c>
      <c r="Z420" t="s">
        <v>233</v>
      </c>
      <c r="AA420">
        <v>6</v>
      </c>
      <c r="AB420">
        <v>30.311471569466502</v>
      </c>
      <c r="AC420">
        <v>-91.309968731394903</v>
      </c>
      <c r="AD420">
        <v>0</v>
      </c>
      <c r="AE420" t="s">
        <v>234</v>
      </c>
      <c r="AF420">
        <v>0</v>
      </c>
      <c r="AG420" t="s">
        <v>231</v>
      </c>
      <c r="AH420" t="s">
        <v>231</v>
      </c>
    </row>
    <row r="421" spans="1:34" x14ac:dyDescent="0.3">
      <c r="A421" t="s">
        <v>124</v>
      </c>
      <c r="B421">
        <v>6105</v>
      </c>
      <c r="C421">
        <v>576</v>
      </c>
      <c r="D421" t="s">
        <v>35</v>
      </c>
      <c r="E421">
        <v>971284</v>
      </c>
      <c r="F421" t="s">
        <v>132</v>
      </c>
      <c r="G421" t="s">
        <v>136</v>
      </c>
      <c r="H421" t="s">
        <v>231</v>
      </c>
      <c r="I421">
        <v>9</v>
      </c>
      <c r="J421" t="s">
        <v>236</v>
      </c>
      <c r="K421" t="s">
        <v>228</v>
      </c>
      <c r="L421">
        <v>10</v>
      </c>
      <c r="M421" t="s">
        <v>591</v>
      </c>
      <c r="N421">
        <v>17047880520000</v>
      </c>
      <c r="O421" s="23">
        <v>41891</v>
      </c>
      <c r="P421" s="23">
        <v>28715</v>
      </c>
      <c r="Q421" s="23">
        <v>28715</v>
      </c>
      <c r="R421" s="23">
        <v>28795</v>
      </c>
      <c r="S421">
        <v>53</v>
      </c>
      <c r="T421" t="s">
        <v>33</v>
      </c>
      <c r="U421" t="s">
        <v>34</v>
      </c>
      <c r="V421" t="s">
        <v>231</v>
      </c>
      <c r="W421">
        <v>24</v>
      </c>
      <c r="X421" t="s">
        <v>232</v>
      </c>
      <c r="Y421">
        <v>2</v>
      </c>
      <c r="Z421" t="s">
        <v>233</v>
      </c>
      <c r="AA421">
        <v>7.6</v>
      </c>
      <c r="AB421">
        <v>30.312800206452501</v>
      </c>
      <c r="AC421">
        <v>-91.313010806096699</v>
      </c>
      <c r="AD421">
        <v>0</v>
      </c>
      <c r="AE421" t="s">
        <v>234</v>
      </c>
      <c r="AF421">
        <v>0</v>
      </c>
      <c r="AG421" t="s">
        <v>231</v>
      </c>
      <c r="AH421" t="s">
        <v>334</v>
      </c>
    </row>
    <row r="422" spans="1:34" x14ac:dyDescent="0.3">
      <c r="A422" t="s">
        <v>124</v>
      </c>
      <c r="B422">
        <v>6105</v>
      </c>
      <c r="C422">
        <v>576</v>
      </c>
      <c r="D422" t="s">
        <v>35</v>
      </c>
      <c r="E422">
        <v>971285</v>
      </c>
      <c r="F422" t="s">
        <v>35</v>
      </c>
      <c r="G422" t="s">
        <v>125</v>
      </c>
      <c r="H422" t="s">
        <v>231</v>
      </c>
      <c r="I422">
        <v>9</v>
      </c>
      <c r="J422" t="s">
        <v>236</v>
      </c>
      <c r="K422" t="s">
        <v>228</v>
      </c>
      <c r="L422">
        <v>10</v>
      </c>
      <c r="M422" t="s">
        <v>591</v>
      </c>
      <c r="N422">
        <v>17047880530000</v>
      </c>
      <c r="O422" s="23">
        <v>41891</v>
      </c>
      <c r="P422" s="23">
        <v>29738</v>
      </c>
      <c r="Q422" s="23">
        <v>29658</v>
      </c>
      <c r="R422" s="23">
        <v>31147</v>
      </c>
      <c r="S422">
        <v>53</v>
      </c>
      <c r="T422" t="s">
        <v>33</v>
      </c>
      <c r="U422" t="s">
        <v>34</v>
      </c>
      <c r="V422" t="s">
        <v>231</v>
      </c>
      <c r="W422">
        <v>24</v>
      </c>
      <c r="X422" t="s">
        <v>232</v>
      </c>
      <c r="Y422">
        <v>2</v>
      </c>
      <c r="Z422" t="s">
        <v>233</v>
      </c>
      <c r="AA422">
        <v>9.1</v>
      </c>
      <c r="AB422">
        <v>30.315948446617899</v>
      </c>
      <c r="AC422">
        <v>-91.312182987110106</v>
      </c>
      <c r="AD422">
        <v>0</v>
      </c>
      <c r="AE422" t="s">
        <v>234</v>
      </c>
      <c r="AF422">
        <v>500</v>
      </c>
      <c r="AG422" t="s">
        <v>231</v>
      </c>
      <c r="AH422" t="s">
        <v>237</v>
      </c>
    </row>
    <row r="423" spans="1:34" x14ac:dyDescent="0.3">
      <c r="A423" t="s">
        <v>124</v>
      </c>
      <c r="B423">
        <v>6105</v>
      </c>
      <c r="C423">
        <v>576</v>
      </c>
      <c r="D423" t="s">
        <v>35</v>
      </c>
      <c r="E423">
        <v>971602</v>
      </c>
      <c r="F423" t="s">
        <v>128</v>
      </c>
      <c r="G423" t="s">
        <v>129</v>
      </c>
      <c r="H423" t="s">
        <v>231</v>
      </c>
      <c r="I423">
        <v>9</v>
      </c>
      <c r="J423" t="s">
        <v>236</v>
      </c>
      <c r="K423" t="s">
        <v>228</v>
      </c>
      <c r="L423">
        <v>10</v>
      </c>
      <c r="M423" t="s">
        <v>591</v>
      </c>
      <c r="N423">
        <v>17047880570000</v>
      </c>
      <c r="O423" s="23">
        <v>41891</v>
      </c>
      <c r="P423" s="23">
        <v>31321</v>
      </c>
      <c r="Q423" s="23">
        <v>31577</v>
      </c>
      <c r="R423" s="23">
        <v>31629</v>
      </c>
      <c r="S423">
        <v>52</v>
      </c>
      <c r="T423" t="s">
        <v>33</v>
      </c>
      <c r="U423" t="s">
        <v>34</v>
      </c>
      <c r="V423" t="s">
        <v>231</v>
      </c>
      <c r="W423">
        <v>24</v>
      </c>
      <c r="X423" t="s">
        <v>232</v>
      </c>
      <c r="Y423">
        <v>2</v>
      </c>
      <c r="Z423" t="s">
        <v>233</v>
      </c>
      <c r="AA423">
        <v>9.1999999999999993</v>
      </c>
      <c r="AB423">
        <v>30.3171847041334</v>
      </c>
      <c r="AC423">
        <v>-91.306541384863607</v>
      </c>
      <c r="AD423">
        <v>0</v>
      </c>
      <c r="AE423" t="s">
        <v>234</v>
      </c>
      <c r="AF423">
        <v>0</v>
      </c>
      <c r="AG423" t="s">
        <v>231</v>
      </c>
      <c r="AH423" t="s">
        <v>231</v>
      </c>
    </row>
    <row r="424" spans="1:34" x14ac:dyDescent="0.3">
      <c r="A424" t="s">
        <v>124</v>
      </c>
      <c r="B424">
        <v>6105</v>
      </c>
      <c r="C424">
        <v>576</v>
      </c>
      <c r="D424" t="s">
        <v>35</v>
      </c>
      <c r="E424">
        <v>974165</v>
      </c>
      <c r="F424" t="s">
        <v>35</v>
      </c>
      <c r="G424" t="s">
        <v>126</v>
      </c>
      <c r="H424" t="s">
        <v>231</v>
      </c>
      <c r="I424">
        <v>9</v>
      </c>
      <c r="J424" t="s">
        <v>236</v>
      </c>
      <c r="K424" t="s">
        <v>228</v>
      </c>
      <c r="L424">
        <v>10</v>
      </c>
      <c r="M424" t="s">
        <v>591</v>
      </c>
      <c r="N424">
        <v>17047881030000</v>
      </c>
      <c r="O424" s="23">
        <v>41891</v>
      </c>
      <c r="P424" s="23">
        <v>40991</v>
      </c>
      <c r="Q424" s="23">
        <v>41030</v>
      </c>
      <c r="R424" s="23">
        <v>41256</v>
      </c>
      <c r="S424">
        <v>53</v>
      </c>
      <c r="T424" t="s">
        <v>33</v>
      </c>
      <c r="U424" t="s">
        <v>34</v>
      </c>
      <c r="V424" t="s">
        <v>241</v>
      </c>
      <c r="W424">
        <v>24</v>
      </c>
      <c r="X424" t="s">
        <v>232</v>
      </c>
      <c r="Y424">
        <v>2</v>
      </c>
      <c r="Z424" t="s">
        <v>233</v>
      </c>
      <c r="AA424">
        <v>9.3000000000000007</v>
      </c>
      <c r="AB424">
        <v>30.315997966478001</v>
      </c>
      <c r="AC424">
        <v>-91.312331931512006</v>
      </c>
      <c r="AD424">
        <v>0</v>
      </c>
      <c r="AE424" t="s">
        <v>234</v>
      </c>
      <c r="AF424" t="s">
        <v>231</v>
      </c>
      <c r="AG424">
        <v>500</v>
      </c>
      <c r="AH424" t="s">
        <v>608</v>
      </c>
    </row>
    <row r="425" spans="1:34" x14ac:dyDescent="0.3">
      <c r="A425" t="s">
        <v>124</v>
      </c>
      <c r="B425">
        <v>6105</v>
      </c>
      <c r="C425">
        <v>576</v>
      </c>
      <c r="D425" t="s">
        <v>35</v>
      </c>
      <c r="E425">
        <v>975897</v>
      </c>
      <c r="F425" t="s">
        <v>730</v>
      </c>
      <c r="G425">
        <v>1</v>
      </c>
      <c r="H425" t="s">
        <v>231</v>
      </c>
      <c r="I425">
        <v>2</v>
      </c>
      <c r="J425" t="s">
        <v>723</v>
      </c>
      <c r="K425" t="s">
        <v>731</v>
      </c>
      <c r="L425">
        <v>25</v>
      </c>
      <c r="M425" t="s">
        <v>732</v>
      </c>
      <c r="N425">
        <v>17047881190000</v>
      </c>
      <c r="O425" s="23">
        <v>44713</v>
      </c>
      <c r="P425" s="23">
        <v>44713</v>
      </c>
      <c r="Q425" t="s">
        <v>231</v>
      </c>
      <c r="R425" s="23">
        <v>44713</v>
      </c>
      <c r="S425">
        <v>52</v>
      </c>
      <c r="T425" t="s">
        <v>33</v>
      </c>
      <c r="U425" t="s">
        <v>34</v>
      </c>
      <c r="V425" t="s">
        <v>249</v>
      </c>
      <c r="W425">
        <v>24</v>
      </c>
      <c r="X425" t="s">
        <v>232</v>
      </c>
      <c r="Y425">
        <v>2</v>
      </c>
      <c r="Z425" t="s">
        <v>233</v>
      </c>
      <c r="AA425">
        <v>4</v>
      </c>
      <c r="AB425">
        <v>30.312599141263</v>
      </c>
      <c r="AC425">
        <v>-91.311064991218004</v>
      </c>
      <c r="AD425">
        <v>0</v>
      </c>
      <c r="AE425" t="s">
        <v>234</v>
      </c>
      <c r="AF425" t="s">
        <v>231</v>
      </c>
      <c r="AG425">
        <v>565</v>
      </c>
      <c r="AH425" t="s">
        <v>733</v>
      </c>
    </row>
    <row r="426" spans="1:34" x14ac:dyDescent="0.3">
      <c r="A426" t="s">
        <v>609</v>
      </c>
      <c r="B426">
        <v>6135</v>
      </c>
      <c r="C426">
        <v>576</v>
      </c>
      <c r="D426" t="s">
        <v>35</v>
      </c>
      <c r="E426">
        <v>46962</v>
      </c>
      <c r="F426" t="s">
        <v>40</v>
      </c>
      <c r="G426">
        <v>14</v>
      </c>
      <c r="H426" t="s">
        <v>231</v>
      </c>
      <c r="I426">
        <v>30</v>
      </c>
      <c r="J426" t="s">
        <v>262</v>
      </c>
      <c r="K426" t="s">
        <v>244</v>
      </c>
      <c r="L426" t="s">
        <v>245</v>
      </c>
      <c r="M426" t="s">
        <v>246</v>
      </c>
      <c r="N426">
        <v>17047013270000</v>
      </c>
      <c r="O426" s="23">
        <v>32203</v>
      </c>
      <c r="P426" s="23">
        <v>19273</v>
      </c>
      <c r="Q426" s="23">
        <v>19291</v>
      </c>
      <c r="R426" s="23">
        <v>31651</v>
      </c>
      <c r="S426">
        <v>52</v>
      </c>
      <c r="T426" t="s">
        <v>33</v>
      </c>
      <c r="U426" t="s">
        <v>34</v>
      </c>
      <c r="V426" t="s">
        <v>231</v>
      </c>
      <c r="W426">
        <v>24</v>
      </c>
      <c r="X426" t="s">
        <v>232</v>
      </c>
      <c r="Y426">
        <v>2</v>
      </c>
      <c r="Z426" t="s">
        <v>233</v>
      </c>
      <c r="AA426">
        <v>0</v>
      </c>
      <c r="AB426">
        <v>30.318790985494399</v>
      </c>
      <c r="AC426">
        <v>-91.3088165404113</v>
      </c>
      <c r="AD426">
        <v>0</v>
      </c>
      <c r="AE426" t="s">
        <v>234</v>
      </c>
      <c r="AF426">
        <v>0</v>
      </c>
      <c r="AG426" t="s">
        <v>231</v>
      </c>
      <c r="AH426" t="s">
        <v>231</v>
      </c>
    </row>
    <row r="427" spans="1:34" x14ac:dyDescent="0.3">
      <c r="A427" t="s">
        <v>610</v>
      </c>
      <c r="B427">
        <v>1771</v>
      </c>
      <c r="C427">
        <v>576</v>
      </c>
      <c r="D427" t="s">
        <v>35</v>
      </c>
      <c r="E427">
        <v>141669</v>
      </c>
      <c r="F427" t="s">
        <v>611</v>
      </c>
      <c r="G427">
        <v>79</v>
      </c>
      <c r="H427" t="s">
        <v>231</v>
      </c>
      <c r="I427">
        <v>30</v>
      </c>
      <c r="J427" t="s">
        <v>262</v>
      </c>
      <c r="K427" t="s">
        <v>231</v>
      </c>
      <c r="L427" t="s">
        <v>231</v>
      </c>
      <c r="M427" t="s">
        <v>231</v>
      </c>
      <c r="N427">
        <v>17047202900000</v>
      </c>
      <c r="O427" s="23">
        <v>29160</v>
      </c>
      <c r="P427" s="23">
        <v>26647</v>
      </c>
      <c r="Q427" s="23">
        <v>26684</v>
      </c>
      <c r="R427" s="23">
        <v>28703</v>
      </c>
      <c r="S427">
        <v>53</v>
      </c>
      <c r="T427" t="s">
        <v>33</v>
      </c>
      <c r="U427" t="s">
        <v>34</v>
      </c>
      <c r="V427" t="s">
        <v>231</v>
      </c>
      <c r="W427">
        <v>24</v>
      </c>
      <c r="X427" t="s">
        <v>232</v>
      </c>
      <c r="Y427">
        <v>2</v>
      </c>
      <c r="Z427" t="s">
        <v>233</v>
      </c>
      <c r="AA427">
        <v>0</v>
      </c>
      <c r="AB427">
        <v>30.3214976421331</v>
      </c>
      <c r="AC427">
        <v>-91.314318000412399</v>
      </c>
      <c r="AD427">
        <v>10</v>
      </c>
      <c r="AE427" t="s">
        <v>263</v>
      </c>
      <c r="AF427">
        <v>0</v>
      </c>
      <c r="AG427" t="s">
        <v>231</v>
      </c>
      <c r="AH427" t="s">
        <v>334</v>
      </c>
    </row>
    <row r="428" spans="1:34" x14ac:dyDescent="0.3">
      <c r="A428" t="s">
        <v>612</v>
      </c>
      <c r="B428">
        <v>6605</v>
      </c>
      <c r="C428">
        <v>576</v>
      </c>
      <c r="D428" t="s">
        <v>35</v>
      </c>
      <c r="E428">
        <v>187121</v>
      </c>
      <c r="F428" t="s">
        <v>613</v>
      </c>
      <c r="G428">
        <v>1</v>
      </c>
      <c r="H428" t="s">
        <v>231</v>
      </c>
      <c r="I428">
        <v>29</v>
      </c>
      <c r="J428" t="s">
        <v>271</v>
      </c>
      <c r="K428" t="s">
        <v>231</v>
      </c>
      <c r="L428" t="s">
        <v>231</v>
      </c>
      <c r="M428" t="s">
        <v>231</v>
      </c>
      <c r="N428">
        <v>17047207830000</v>
      </c>
      <c r="O428" s="23">
        <v>30590</v>
      </c>
      <c r="P428" s="23">
        <v>30531</v>
      </c>
      <c r="Q428" s="23">
        <v>30539</v>
      </c>
      <c r="R428" s="23">
        <v>30598</v>
      </c>
      <c r="S428">
        <v>60</v>
      </c>
      <c r="T428" t="s">
        <v>33</v>
      </c>
      <c r="U428" t="s">
        <v>34</v>
      </c>
      <c r="V428" t="s">
        <v>231</v>
      </c>
      <c r="W428">
        <v>24</v>
      </c>
      <c r="X428" t="s">
        <v>232</v>
      </c>
      <c r="Y428">
        <v>2</v>
      </c>
      <c r="Z428" t="s">
        <v>233</v>
      </c>
      <c r="AA428">
        <v>0</v>
      </c>
      <c r="AB428">
        <v>30.304746200094598</v>
      </c>
      <c r="AC428">
        <v>-91.311900170335093</v>
      </c>
      <c r="AD428">
        <v>0</v>
      </c>
      <c r="AE428" t="s">
        <v>234</v>
      </c>
      <c r="AF428">
        <v>0</v>
      </c>
      <c r="AG428" t="s">
        <v>231</v>
      </c>
      <c r="AH428" t="s">
        <v>231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B7998-3667-4373-878C-AD3FB640DA21}">
  <dimension ref="A1:Q125"/>
  <sheetViews>
    <sheetView topLeftCell="A10" zoomScaleNormal="100" workbookViewId="0">
      <pane xSplit="1" topLeftCell="E1" activePane="topRight" state="frozen"/>
      <selection pane="topRight" activeCell="I2" sqref="I2:I21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style="10" customWidth="1"/>
    <col min="8" max="8" width="20.88671875" style="10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7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</row>
    <row r="2" spans="1:17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13">
        <v>3293871.62</v>
      </c>
      <c r="H2" s="13">
        <v>662856.61499999999</v>
      </c>
      <c r="I2" s="74">
        <v>10.551</v>
      </c>
      <c r="J2" s="15"/>
      <c r="K2" s="15">
        <f>Table24678910111213[[#This Row],[elevation_ft]]-Table24678910111213[[#This Row],[flange_ft]]</f>
        <v>10.551</v>
      </c>
      <c r="L2" s="63">
        <f>L3</f>
        <v>45610</v>
      </c>
      <c r="M2" s="31">
        <f>Table24678910111213[[#This Row],[excel_date]]</f>
        <v>45610</v>
      </c>
      <c r="N2" s="10" t="s">
        <v>654</v>
      </c>
      <c r="O2" s="10" t="s">
        <v>684</v>
      </c>
      <c r="P2" s="10"/>
      <c r="Q2" s="43">
        <v>23</v>
      </c>
    </row>
    <row r="3" spans="1:17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60">
        <v>3292891.45</v>
      </c>
      <c r="H3" s="60">
        <v>659908.76</v>
      </c>
      <c r="I3" s="74">
        <v>10.340999999999999</v>
      </c>
      <c r="J3" s="15"/>
      <c r="K3" s="15">
        <f>Table24678910111213[[#This Row],[elevation_ft]]-Table24678910111213[[#This Row],[flange_ft]]</f>
        <v>10.340999999999999</v>
      </c>
      <c r="L3" s="77">
        <v>45610</v>
      </c>
      <c r="M3" s="31">
        <f>Table24678910111213[[#This Row],[excel_date]]</f>
        <v>45610</v>
      </c>
      <c r="N3" s="10" t="s">
        <v>86</v>
      </c>
      <c r="O3" s="10"/>
      <c r="P3" s="10" t="s">
        <v>8</v>
      </c>
      <c r="Q3" s="10">
        <f>Q2</f>
        <v>23</v>
      </c>
    </row>
    <row r="4" spans="1:17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60">
        <v>3292225.75</v>
      </c>
      <c r="H4" s="60">
        <v>659567.89</v>
      </c>
      <c r="I4" s="74">
        <v>6.7510000000000003</v>
      </c>
      <c r="J4" s="15"/>
      <c r="K4" s="15">
        <f>Table24678910111213[[#This Row],[elevation_ft]]-Table24678910111213[[#This Row],[flange_ft]]</f>
        <v>6.7510000000000003</v>
      </c>
      <c r="L4" s="77">
        <v>45608</v>
      </c>
      <c r="M4" s="31">
        <f>Table24678910111213[[#This Row],[excel_date]]</f>
        <v>45608</v>
      </c>
      <c r="N4" s="10" t="s">
        <v>86</v>
      </c>
      <c r="O4" s="10"/>
      <c r="P4" s="10" t="s">
        <v>8</v>
      </c>
      <c r="Q4" s="10">
        <f t="shared" ref="Q4:Q37" si="0">Q3</f>
        <v>23</v>
      </c>
    </row>
    <row r="5" spans="1:17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60">
        <v>3291855.78</v>
      </c>
      <c r="H5" s="60">
        <v>662742.44999999995</v>
      </c>
      <c r="I5" s="74">
        <v>8.4090000000000007</v>
      </c>
      <c r="J5" s="15"/>
      <c r="K5" s="15">
        <f>Table24678910111213[[#This Row],[elevation_ft]]-Table24678910111213[[#This Row],[flange_ft]]</f>
        <v>8.4090000000000007</v>
      </c>
      <c r="L5" s="77">
        <v>45608</v>
      </c>
      <c r="M5" s="31">
        <f>Table24678910111213[[#This Row],[excel_date]]</f>
        <v>45608</v>
      </c>
      <c r="N5" s="10" t="s">
        <v>86</v>
      </c>
      <c r="O5" s="10"/>
      <c r="P5" s="10" t="s">
        <v>8</v>
      </c>
      <c r="Q5" s="10">
        <f t="shared" si="0"/>
        <v>23</v>
      </c>
    </row>
    <row r="6" spans="1:17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60">
        <v>3292655.91</v>
      </c>
      <c r="H6" s="60">
        <v>662877.71</v>
      </c>
      <c r="I6" s="74">
        <v>7.5540000000000003</v>
      </c>
      <c r="J6" s="15"/>
      <c r="K6" s="15">
        <f>Table24678910111213[[#This Row],[elevation_ft]]-Table24678910111213[[#This Row],[flange_ft]]</f>
        <v>7.5540000000000003</v>
      </c>
      <c r="L6" s="77">
        <v>45607</v>
      </c>
      <c r="M6" s="31">
        <f>Table24678910111213[[#This Row],[excel_date]]</f>
        <v>45607</v>
      </c>
      <c r="N6" s="10" t="s">
        <v>86</v>
      </c>
      <c r="O6" s="10"/>
      <c r="P6" s="10" t="s">
        <v>8</v>
      </c>
      <c r="Q6" s="10">
        <f t="shared" si="0"/>
        <v>23</v>
      </c>
    </row>
    <row r="7" spans="1:17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13">
        <v>3288723.0049999999</v>
      </c>
      <c r="H7" s="13">
        <v>662755.924</v>
      </c>
      <c r="I7" s="74">
        <v>3.7810000000000001</v>
      </c>
      <c r="J7" s="15"/>
      <c r="K7" s="15">
        <f>Table24678910111213[[#This Row],[elevation_ft]]-Table24678910111213[[#This Row],[flange_ft]]</f>
        <v>3.7810000000000001</v>
      </c>
      <c r="L7" s="77">
        <v>45614</v>
      </c>
      <c r="M7" s="31">
        <f>Table24678910111213[[#This Row],[excel_date]]</f>
        <v>45614</v>
      </c>
      <c r="N7" s="10" t="s">
        <v>86</v>
      </c>
      <c r="O7" s="10"/>
      <c r="P7" s="10"/>
      <c r="Q7" s="10">
        <f t="shared" si="0"/>
        <v>23</v>
      </c>
    </row>
    <row r="8" spans="1:17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13">
        <v>3288395.3089999999</v>
      </c>
      <c r="H8" s="13">
        <v>662104.84499999997</v>
      </c>
      <c r="I8" s="74">
        <v>4.2</v>
      </c>
      <c r="J8" s="15"/>
      <c r="K8" s="15">
        <f>Table24678910111213[[#This Row],[elevation_ft]]-Table24678910111213[[#This Row],[flange_ft]]</f>
        <v>4.2</v>
      </c>
      <c r="L8" s="77">
        <v>45615</v>
      </c>
      <c r="M8" s="31">
        <f>Table24678910111213[[#This Row],[excel_date]]</f>
        <v>45615</v>
      </c>
      <c r="N8" s="10" t="s">
        <v>86</v>
      </c>
      <c r="O8" s="10"/>
      <c r="P8" s="10"/>
      <c r="Q8" s="10">
        <f t="shared" si="0"/>
        <v>23</v>
      </c>
    </row>
    <row r="9" spans="1:17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13">
        <v>3288870.7409999999</v>
      </c>
      <c r="H9" s="13">
        <v>662429.06499999994</v>
      </c>
      <c r="I9" s="74">
        <v>6.4939999999999998</v>
      </c>
      <c r="J9" s="15"/>
      <c r="K9" s="15">
        <f>Table24678910111213[[#This Row],[elevation_ft]]-Table24678910111213[[#This Row],[flange_ft]]</f>
        <v>6.4939999999999998</v>
      </c>
      <c r="L9" s="77">
        <v>45614</v>
      </c>
      <c r="M9" s="31">
        <f>Table24678910111213[[#This Row],[excel_date]]</f>
        <v>45614</v>
      </c>
      <c r="N9" s="10" t="s">
        <v>86</v>
      </c>
      <c r="O9" s="10"/>
      <c r="P9" s="10"/>
      <c r="Q9" s="10">
        <f t="shared" si="0"/>
        <v>23</v>
      </c>
    </row>
    <row r="10" spans="1:17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13">
        <v>3289071.0410000002</v>
      </c>
      <c r="H10" s="13">
        <v>661922.95499999996</v>
      </c>
      <c r="I10" s="74">
        <v>6.7919999999999998</v>
      </c>
      <c r="J10" s="15"/>
      <c r="K10" s="15">
        <f>Table24678910111213[[#This Row],[elevation_ft]]-Table24678910111213[[#This Row],[flange_ft]]</f>
        <v>6.7919999999999998</v>
      </c>
      <c r="L10" s="77">
        <v>45615</v>
      </c>
      <c r="M10" s="31">
        <f>Table24678910111213[[#This Row],[excel_date]]</f>
        <v>45615</v>
      </c>
      <c r="N10" s="10" t="s">
        <v>86</v>
      </c>
      <c r="O10" s="10"/>
      <c r="P10" s="10"/>
      <c r="Q10" s="10">
        <f t="shared" si="0"/>
        <v>23</v>
      </c>
    </row>
    <row r="11" spans="1:17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13">
        <v>3288220.1009999998</v>
      </c>
      <c r="H11" s="13">
        <v>661492.98300000001</v>
      </c>
      <c r="I11" s="74">
        <v>5.2249999999999996</v>
      </c>
      <c r="J11" s="15"/>
      <c r="K11" s="15">
        <f>Table24678910111213[[#This Row],[elevation_ft]]-Table24678910111213[[#This Row],[flange_ft]]</f>
        <v>5.2249999999999996</v>
      </c>
      <c r="L11" s="77">
        <v>45615</v>
      </c>
      <c r="M11" s="31">
        <f>Table24678910111213[[#This Row],[excel_date]]</f>
        <v>45615</v>
      </c>
      <c r="N11" s="10" t="s">
        <v>86</v>
      </c>
      <c r="O11" s="10"/>
      <c r="P11" s="10"/>
      <c r="Q11" s="10">
        <f t="shared" si="0"/>
        <v>23</v>
      </c>
    </row>
    <row r="12" spans="1:17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13">
        <v>3289979.423</v>
      </c>
      <c r="H12" s="13">
        <v>660991.42700000003</v>
      </c>
      <c r="I12" s="74">
        <v>5.859</v>
      </c>
      <c r="J12" s="15"/>
      <c r="K12" s="15">
        <f>Table24678910111213[[#This Row],[elevation_ft]]-Table24678910111213[[#This Row],[flange_ft]]</f>
        <v>5.859</v>
      </c>
      <c r="L12" s="77">
        <v>45610</v>
      </c>
      <c r="M12" s="31">
        <f>Table24678910111213[[#This Row],[excel_date]]</f>
        <v>45610</v>
      </c>
      <c r="N12" s="10" t="s">
        <v>86</v>
      </c>
      <c r="O12" s="10"/>
      <c r="P12" s="10"/>
      <c r="Q12" s="10">
        <f t="shared" si="0"/>
        <v>23</v>
      </c>
    </row>
    <row r="13" spans="1:17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13">
        <v>3288063.8450000002</v>
      </c>
      <c r="H13" s="13">
        <v>660939.45700000005</v>
      </c>
      <c r="I13" s="74">
        <v>6.4420000000000002</v>
      </c>
      <c r="J13" s="15"/>
      <c r="K13" s="15">
        <f>Table24678910111213[[#This Row],[elevation_ft]]-Table24678910111213[[#This Row],[flange_ft]]</f>
        <v>6.4420000000000002</v>
      </c>
      <c r="L13" s="77">
        <v>45615</v>
      </c>
      <c r="M13" s="31">
        <f>Table24678910111213[[#This Row],[excel_date]]</f>
        <v>45615</v>
      </c>
      <c r="N13" s="10" t="s">
        <v>86</v>
      </c>
      <c r="O13" s="10"/>
      <c r="P13" s="10"/>
      <c r="Q13" s="10">
        <f t="shared" si="0"/>
        <v>23</v>
      </c>
    </row>
    <row r="14" spans="1:17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13">
        <v>3290241.9010000001</v>
      </c>
      <c r="H14" s="13">
        <v>660566.74</v>
      </c>
      <c r="I14" s="74">
        <v>3.3639999999999999</v>
      </c>
      <c r="J14" s="15"/>
      <c r="K14" s="15">
        <f>Table24678910111213[[#This Row],[elevation_ft]]-Table24678910111213[[#This Row],[flange_ft]]</f>
        <v>3.3639999999999999</v>
      </c>
      <c r="L14" s="77">
        <v>45610</v>
      </c>
      <c r="M14" s="31">
        <f>Table24678910111213[[#This Row],[excel_date]]</f>
        <v>45610</v>
      </c>
      <c r="N14" s="10" t="s">
        <v>86</v>
      </c>
      <c r="O14" s="10"/>
      <c r="P14" s="10"/>
      <c r="Q14" s="10">
        <f t="shared" si="0"/>
        <v>23</v>
      </c>
    </row>
    <row r="15" spans="1:17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13">
        <v>3290336.594</v>
      </c>
      <c r="H15" s="13">
        <v>659768.14500000002</v>
      </c>
      <c r="I15" s="74">
        <v>7.7359999999999998</v>
      </c>
      <c r="J15" s="15"/>
      <c r="K15" s="15">
        <f>Table24678910111213[[#This Row],[elevation_ft]]-Table24678910111213[[#This Row],[flange_ft]]</f>
        <v>7.7359999999999998</v>
      </c>
      <c r="L15" s="77">
        <v>45611</v>
      </c>
      <c r="M15" s="31">
        <f>Table24678910111213[[#This Row],[excel_date]]</f>
        <v>45611</v>
      </c>
      <c r="N15" s="10" t="s">
        <v>86</v>
      </c>
      <c r="O15" s="10"/>
      <c r="P15" s="10"/>
      <c r="Q15" s="10">
        <f t="shared" si="0"/>
        <v>23</v>
      </c>
    </row>
    <row r="16" spans="1:17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13">
        <v>3288538.7650000001</v>
      </c>
      <c r="H16" s="13">
        <v>659361.95400000003</v>
      </c>
      <c r="I16" s="74">
        <v>7.6059999999999999</v>
      </c>
      <c r="J16" s="15"/>
      <c r="K16" s="15">
        <f>Table24678910111213[[#This Row],[elevation_ft]]-Table24678910111213[[#This Row],[flange_ft]]</f>
        <v>7.6059999999999999</v>
      </c>
      <c r="L16" s="77">
        <v>45616</v>
      </c>
      <c r="M16" s="31">
        <f>Table24678910111213[[#This Row],[excel_date]]</f>
        <v>45616</v>
      </c>
      <c r="N16" s="10" t="s">
        <v>86</v>
      </c>
      <c r="O16" s="10"/>
      <c r="P16" s="10"/>
      <c r="Q16" s="10">
        <f t="shared" si="0"/>
        <v>23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13">
        <v>3289030.1540000001</v>
      </c>
      <c r="H17" s="13">
        <v>659282.21400000004</v>
      </c>
      <c r="I17" s="74">
        <v>3.9990000000000001</v>
      </c>
      <c r="J17" s="15"/>
      <c r="K17" s="15">
        <f>Table24678910111213[[#This Row],[elevation_ft]]-Table24678910111213[[#This Row],[flange_ft]]</f>
        <v>3.9990000000000001</v>
      </c>
      <c r="L17" s="77">
        <v>45611</v>
      </c>
      <c r="M17" s="31">
        <f>Table24678910111213[[#This Row],[excel_date]]</f>
        <v>45611</v>
      </c>
      <c r="N17" s="10" t="s">
        <v>86</v>
      </c>
      <c r="O17" s="15"/>
      <c r="P17" s="10"/>
      <c r="Q17" s="10">
        <f t="shared" si="0"/>
        <v>23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13">
        <v>3289792.8050000002</v>
      </c>
      <c r="H18" s="13">
        <v>658966.00300000003</v>
      </c>
      <c r="I18" s="74">
        <v>5.1020000000000003</v>
      </c>
      <c r="J18" s="15"/>
      <c r="K18" s="15">
        <f>Table24678910111213[[#This Row],[elevation_ft]]-Table24678910111213[[#This Row],[flange_ft]]</f>
        <v>5.1020000000000003</v>
      </c>
      <c r="L18" s="77">
        <v>45616</v>
      </c>
      <c r="M18" s="31">
        <f>Table24678910111213[[#This Row],[excel_date]]</f>
        <v>45616</v>
      </c>
      <c r="N18" s="10" t="s">
        <v>86</v>
      </c>
      <c r="O18" s="10"/>
      <c r="P18" s="10"/>
      <c r="Q18" s="10">
        <f t="shared" si="0"/>
        <v>23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13">
        <v>3290187.0929999999</v>
      </c>
      <c r="H19" s="13">
        <v>659090.44499999995</v>
      </c>
      <c r="I19" s="74">
        <v>6.58</v>
      </c>
      <c r="J19" s="15"/>
      <c r="K19" s="15">
        <f>Table24678910111213[[#This Row],[elevation_ft]]-Table24678910111213[[#This Row],[flange_ft]]</f>
        <v>6.58</v>
      </c>
      <c r="L19" s="77">
        <v>45611</v>
      </c>
      <c r="M19" s="31">
        <f>Table24678910111213[[#This Row],[excel_date]]</f>
        <v>45611</v>
      </c>
      <c r="N19" s="10" t="s">
        <v>86</v>
      </c>
      <c r="O19" s="10"/>
      <c r="P19" s="10"/>
      <c r="Q19" s="10">
        <f t="shared" si="0"/>
        <v>23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13">
        <v>3289253.122</v>
      </c>
      <c r="H20" s="13">
        <v>658320.09299999999</v>
      </c>
      <c r="I20" s="74">
        <v>5.8339999999999996</v>
      </c>
      <c r="J20" s="15"/>
      <c r="K20" s="15">
        <f>Table24678910111213[[#This Row],[elevation_ft]]-Table24678910111213[[#This Row],[flange_ft]]</f>
        <v>5.8339999999999996</v>
      </c>
      <c r="L20" s="77">
        <v>45616</v>
      </c>
      <c r="M20" s="31">
        <f>Table24678910111213[[#This Row],[excel_date]]</f>
        <v>45616</v>
      </c>
      <c r="N20" s="10" t="s">
        <v>86</v>
      </c>
      <c r="O20" s="10"/>
      <c r="P20" s="10"/>
      <c r="Q20" s="10">
        <f t="shared" si="0"/>
        <v>23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13">
        <v>3288829.898</v>
      </c>
      <c r="H21" s="13">
        <v>661362.88300000003</v>
      </c>
      <c r="I21" s="74">
        <v>5.8650000000000002</v>
      </c>
      <c r="J21" s="15"/>
      <c r="K21" s="15">
        <f>Table24678910111213[[#This Row],[elevation_ft]]-Table24678910111213[[#This Row],[flange_ft]]</f>
        <v>5.8650000000000002</v>
      </c>
      <c r="L21" s="77">
        <v>45615</v>
      </c>
      <c r="M21" s="31">
        <f>Table24678910111213[[#This Row],[excel_date]]</f>
        <v>45615</v>
      </c>
      <c r="N21" s="10" t="s">
        <v>86</v>
      </c>
      <c r="O21" s="15"/>
      <c r="P21" s="10"/>
      <c r="Q21" s="10">
        <f t="shared" si="0"/>
        <v>23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60">
        <v>3289042.61</v>
      </c>
      <c r="H22" s="60">
        <v>661371.97</v>
      </c>
      <c r="I22" s="78">
        <v>10.314</v>
      </c>
      <c r="J22" s="79">
        <v>0.88900000000000001</v>
      </c>
      <c r="K22" s="15">
        <f>Table24678910111213[[#This Row],[elevation_ft]]-Table24678910111213[[#This Row],[flange_ft]]</f>
        <v>9.4250000000000007</v>
      </c>
      <c r="L22" s="81">
        <v>45615</v>
      </c>
      <c r="M22" s="31">
        <f>Table24678910111213[[#This Row],[excel_date]]</f>
        <v>45615</v>
      </c>
      <c r="N22" s="10" t="s">
        <v>87</v>
      </c>
      <c r="O22" s="16"/>
      <c r="P22" s="10" t="s">
        <v>88</v>
      </c>
      <c r="Q22" s="10">
        <f t="shared" si="0"/>
        <v>23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60">
        <v>3288581.74</v>
      </c>
      <c r="H23" s="60">
        <v>661830.37</v>
      </c>
      <c r="I23" s="78">
        <v>9.5220000000000002</v>
      </c>
      <c r="J23" s="79">
        <v>0.88</v>
      </c>
      <c r="K23" s="15">
        <f>Table24678910111213[[#This Row],[elevation_ft]]-Table24678910111213[[#This Row],[flange_ft]]</f>
        <v>8.6419999999999995</v>
      </c>
      <c r="L23" s="81">
        <v>45615</v>
      </c>
      <c r="M23" s="31">
        <f>Table24678910111213[[#This Row],[excel_date]]</f>
        <v>45615</v>
      </c>
      <c r="N23" s="10" t="s">
        <v>87</v>
      </c>
      <c r="O23" s="16"/>
      <c r="P23" s="10" t="s">
        <v>89</v>
      </c>
      <c r="Q23" s="10">
        <f t="shared" si="0"/>
        <v>23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60">
        <v>3289032.23</v>
      </c>
      <c r="H24" s="60">
        <v>661835.32999999996</v>
      </c>
      <c r="I24" s="78">
        <v>11.042999999999999</v>
      </c>
      <c r="J24" s="79">
        <v>0.80900000000000005</v>
      </c>
      <c r="K24" s="15">
        <f>Table24678910111213[[#This Row],[elevation_ft]]-Table24678910111213[[#This Row],[flange_ft]]</f>
        <v>10.234</v>
      </c>
      <c r="L24" s="81">
        <v>45615</v>
      </c>
      <c r="M24" s="31">
        <f>Table24678910111213[[#This Row],[excel_date]]</f>
        <v>45615</v>
      </c>
      <c r="N24" s="10" t="s">
        <v>87</v>
      </c>
      <c r="O24" s="16"/>
      <c r="P24" s="10" t="s">
        <v>90</v>
      </c>
      <c r="Q24" s="10">
        <f t="shared" si="0"/>
        <v>23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60">
        <v>3288385.59</v>
      </c>
      <c r="H25" s="60">
        <v>661338.53</v>
      </c>
      <c r="I25" s="78">
        <v>11.696999999999999</v>
      </c>
      <c r="J25" s="79">
        <v>0.68700000000000006</v>
      </c>
      <c r="K25" s="15">
        <f>Table24678910111213[[#This Row],[elevation_ft]]-Table24678910111213[[#This Row],[flange_ft]]</f>
        <v>11.01</v>
      </c>
      <c r="L25" s="81">
        <v>45615</v>
      </c>
      <c r="M25" s="31">
        <f>Table24678910111213[[#This Row],[excel_date]]</f>
        <v>45615</v>
      </c>
      <c r="N25" s="10" t="s">
        <v>87</v>
      </c>
      <c r="O25" s="16"/>
      <c r="P25" s="10" t="s">
        <v>49</v>
      </c>
      <c r="Q25" s="10">
        <f t="shared" si="0"/>
        <v>23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60">
        <v>3288608.86</v>
      </c>
      <c r="H26" s="60">
        <v>659443.87</v>
      </c>
      <c r="I26" s="78">
        <v>9.9079999999999995</v>
      </c>
      <c r="J26" s="79">
        <v>0.68</v>
      </c>
      <c r="K26" s="15">
        <f>Table24678910111213[[#This Row],[elevation_ft]]-Table24678910111213[[#This Row],[flange_ft]]</f>
        <v>9.2279999999999998</v>
      </c>
      <c r="L26" s="81">
        <v>45616</v>
      </c>
      <c r="M26" s="31">
        <f>Table24678910111213[[#This Row],[excel_date]]</f>
        <v>45616</v>
      </c>
      <c r="N26" s="10" t="s">
        <v>87</v>
      </c>
      <c r="O26" s="16"/>
      <c r="P26" s="10" t="s">
        <v>50</v>
      </c>
      <c r="Q26" s="10">
        <f t="shared" si="0"/>
        <v>23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60">
        <v>3289339.25</v>
      </c>
      <c r="H27" s="60">
        <v>659351.64</v>
      </c>
      <c r="I27" s="78">
        <v>9.4120000000000008</v>
      </c>
      <c r="J27" s="79">
        <v>1.2589999999999999</v>
      </c>
      <c r="K27" s="15">
        <f>Table24678910111213[[#This Row],[elevation_ft]]-Table24678910111213[[#This Row],[flange_ft]]</f>
        <v>8.1530000000000005</v>
      </c>
      <c r="L27" s="81">
        <v>45611</v>
      </c>
      <c r="M27" s="31">
        <f>Table24678910111213[[#This Row],[excel_date]]</f>
        <v>45611</v>
      </c>
      <c r="N27" s="10" t="s">
        <v>87</v>
      </c>
      <c r="O27" s="16"/>
      <c r="P27" s="10" t="s">
        <v>29</v>
      </c>
      <c r="Q27" s="10">
        <f t="shared" si="0"/>
        <v>23</v>
      </c>
    </row>
    <row r="28" spans="1:17" x14ac:dyDescent="0.3">
      <c r="A28" s="10" t="s">
        <v>107</v>
      </c>
      <c r="B28" s="10" t="s">
        <v>80</v>
      </c>
      <c r="C28" s="10" t="s">
        <v>69</v>
      </c>
      <c r="D28" s="10" t="s">
        <v>62</v>
      </c>
      <c r="E28" s="10" t="s">
        <v>62</v>
      </c>
      <c r="F28" s="16">
        <v>160466</v>
      </c>
      <c r="G28" s="60">
        <v>3289148.42</v>
      </c>
      <c r="H28" s="60">
        <v>658895.61</v>
      </c>
      <c r="I28" s="78">
        <v>9.4469999999999992</v>
      </c>
      <c r="J28" s="79">
        <v>1.2749999999999999</v>
      </c>
      <c r="K28" s="15">
        <f>Table24678910111213[[#This Row],[elevation_ft]]-Table24678910111213[[#This Row],[flange_ft]]</f>
        <v>8.1719999999999988</v>
      </c>
      <c r="L28" s="81">
        <v>45616</v>
      </c>
      <c r="M28" s="31">
        <f>Table24678910111213[[#This Row],[excel_date]]</f>
        <v>45616</v>
      </c>
      <c r="N28" s="10" t="s">
        <v>87</v>
      </c>
      <c r="O28" s="16"/>
      <c r="P28" s="10" t="s">
        <v>30</v>
      </c>
      <c r="Q28" s="10">
        <f t="shared" si="0"/>
        <v>23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60">
        <v>3289421.57</v>
      </c>
      <c r="H29" s="60">
        <v>661817.92000000004</v>
      </c>
      <c r="I29" s="78">
        <v>8.2219999999999995</v>
      </c>
      <c r="J29" s="79">
        <v>1.2430000000000001</v>
      </c>
      <c r="K29" s="15">
        <f>Table24678910111213[[#This Row],[elevation_ft]]-Table24678910111213[[#This Row],[flange_ft]]</f>
        <v>6.9789999999999992</v>
      </c>
      <c r="L29" s="81">
        <v>45615</v>
      </c>
      <c r="M29" s="31">
        <f>Table24678910111213[[#This Row],[excel_date]]</f>
        <v>45615</v>
      </c>
      <c r="N29" s="10" t="s">
        <v>87</v>
      </c>
      <c r="O29" s="16" t="s">
        <v>113</v>
      </c>
      <c r="P29" s="10" t="s">
        <v>91</v>
      </c>
      <c r="Q29" s="10">
        <f t="shared" si="0"/>
        <v>23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60">
        <v>3290026.91</v>
      </c>
      <c r="H30" s="60">
        <v>660884.89</v>
      </c>
      <c r="I30" s="78">
        <v>8.1449999999999996</v>
      </c>
      <c r="J30" s="79">
        <v>0.67500000000000004</v>
      </c>
      <c r="K30" s="15">
        <f>Table24678910111213[[#This Row],[elevation_ft]]-Table24678910111213[[#This Row],[flange_ft]]</f>
        <v>7.47</v>
      </c>
      <c r="L30" s="81">
        <v>45610</v>
      </c>
      <c r="M30" s="31">
        <f>Table24678910111213[[#This Row],[excel_date]]</f>
        <v>45610</v>
      </c>
      <c r="N30" s="10" t="s">
        <v>87</v>
      </c>
      <c r="O30" s="16"/>
      <c r="P30" s="10" t="s">
        <v>92</v>
      </c>
      <c r="Q30" s="10">
        <f t="shared" si="0"/>
        <v>23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60">
        <v>3289998.17</v>
      </c>
      <c r="H31" s="60">
        <v>660825.09</v>
      </c>
      <c r="I31" s="78">
        <v>7.9550000000000001</v>
      </c>
      <c r="J31" s="79">
        <v>0.67600000000000005</v>
      </c>
      <c r="K31" s="15">
        <f>Table24678910111213[[#This Row],[elevation_ft]]-Table24678910111213[[#This Row],[flange_ft]]</f>
        <v>7.2789999999999999</v>
      </c>
      <c r="L31" s="81">
        <v>45610</v>
      </c>
      <c r="M31" s="31">
        <f>Table24678910111213[[#This Row],[excel_date]]</f>
        <v>45610</v>
      </c>
      <c r="N31" s="10" t="s">
        <v>87</v>
      </c>
      <c r="O31" s="16"/>
      <c r="P31" s="10" t="s">
        <v>93</v>
      </c>
      <c r="Q31" s="10">
        <f t="shared" si="0"/>
        <v>23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60">
        <v>3290143.15</v>
      </c>
      <c r="H32" s="60">
        <v>659892.43000000005</v>
      </c>
      <c r="I32" s="78">
        <v>12.064</v>
      </c>
      <c r="J32" s="79">
        <v>1.0780000000000001</v>
      </c>
      <c r="K32" s="15">
        <f>Table24678910111213[[#This Row],[elevation_ft]]-Table24678910111213[[#This Row],[flange_ft]]</f>
        <v>10.986000000000001</v>
      </c>
      <c r="L32" s="81">
        <v>45611</v>
      </c>
      <c r="M32" s="31">
        <f>Table24678910111213[[#This Row],[excel_date]]</f>
        <v>45611</v>
      </c>
      <c r="N32" s="10" t="s">
        <v>87</v>
      </c>
      <c r="O32" s="16"/>
      <c r="P32" s="10">
        <v>29</v>
      </c>
      <c r="Q32" s="10">
        <f t="shared" si="0"/>
        <v>23</v>
      </c>
    </row>
    <row r="33" spans="1:17" x14ac:dyDescent="0.3">
      <c r="A33" s="40" t="s">
        <v>711</v>
      </c>
      <c r="B33" s="10" t="s">
        <v>84</v>
      </c>
      <c r="C33" s="10" t="s">
        <v>73</v>
      </c>
      <c r="D33" s="10" t="s">
        <v>62</v>
      </c>
      <c r="E33" s="10" t="s">
        <v>62</v>
      </c>
      <c r="F33" s="16">
        <v>973844</v>
      </c>
      <c r="G33" s="60">
        <v>3289803.52</v>
      </c>
      <c r="H33" s="60">
        <v>659451.80000000005</v>
      </c>
      <c r="I33" s="78">
        <v>8.9130000000000003</v>
      </c>
      <c r="J33" s="80">
        <v>1.2150000000000001</v>
      </c>
      <c r="K33" s="15">
        <f>Table24678910111213[[#This Row],[elevation_ft]]-Table24678910111213[[#This Row],[flange_ft]]</f>
        <v>7.6980000000000004</v>
      </c>
      <c r="L33" s="81">
        <v>45611</v>
      </c>
      <c r="M33" s="31">
        <f>Table24678910111213[[#This Row],[excel_date]]</f>
        <v>45611</v>
      </c>
      <c r="N33" s="10" t="s">
        <v>87</v>
      </c>
      <c r="O33" s="10"/>
      <c r="P33" s="10" t="s">
        <v>94</v>
      </c>
      <c r="Q33" s="10">
        <f t="shared" si="0"/>
        <v>23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60">
        <v>3289525.5</v>
      </c>
      <c r="H34" s="60">
        <v>659091.6</v>
      </c>
      <c r="I34" s="78">
        <v>13.192</v>
      </c>
      <c r="J34" s="79">
        <v>1.073</v>
      </c>
      <c r="K34" s="15">
        <f>Table24678910111213[[#This Row],[elevation_ft]]-Table24678910111213[[#This Row],[flange_ft]]</f>
        <v>12.119</v>
      </c>
      <c r="L34" s="81">
        <v>45611</v>
      </c>
      <c r="M34" s="31">
        <f>Table24678910111213[[#This Row],[excel_date]]</f>
        <v>45611</v>
      </c>
      <c r="N34" s="10" t="s">
        <v>87</v>
      </c>
      <c r="O34" s="10" t="s">
        <v>168</v>
      </c>
      <c r="P34" s="10">
        <v>31</v>
      </c>
      <c r="Q34" s="10">
        <f t="shared" si="0"/>
        <v>23</v>
      </c>
    </row>
    <row r="35" spans="1:17" x14ac:dyDescent="0.3">
      <c r="A35" s="10" t="s">
        <v>716</v>
      </c>
      <c r="B35" s="12" t="s">
        <v>717</v>
      </c>
      <c r="C35" s="10" t="s">
        <v>664</v>
      </c>
      <c r="D35" s="10" t="s">
        <v>62</v>
      </c>
      <c r="E35" s="10" t="s">
        <v>62</v>
      </c>
      <c r="F35" s="10">
        <v>975714</v>
      </c>
      <c r="G35" s="60">
        <v>3289020</v>
      </c>
      <c r="H35" s="60">
        <v>662133</v>
      </c>
      <c r="I35" s="78">
        <v>11.962999999999999</v>
      </c>
      <c r="J35" s="79">
        <v>1.077</v>
      </c>
      <c r="K35" s="15">
        <f>Table24678910111213[[#This Row],[elevation_ft]]-Table24678910111213[[#This Row],[flange_ft]]</f>
        <v>10.885999999999999</v>
      </c>
      <c r="L35" s="81">
        <v>45614</v>
      </c>
      <c r="M35" s="31">
        <f>Table24678910111213[[#This Row],[excel_date]]</f>
        <v>45614</v>
      </c>
      <c r="N35" s="10" t="s">
        <v>87</v>
      </c>
      <c r="O35" s="10"/>
      <c r="P35" s="10"/>
      <c r="Q35" s="10">
        <f t="shared" si="0"/>
        <v>23</v>
      </c>
    </row>
    <row r="36" spans="1:17" x14ac:dyDescent="0.3">
      <c r="A36" s="10" t="s">
        <v>748</v>
      </c>
      <c r="B36" s="12" t="s">
        <v>750</v>
      </c>
      <c r="C36" s="10" t="s">
        <v>665</v>
      </c>
      <c r="D36" s="10" t="s">
        <v>62</v>
      </c>
      <c r="E36" s="10" t="s">
        <v>62</v>
      </c>
      <c r="F36" s="10">
        <v>975715</v>
      </c>
      <c r="G36" s="13">
        <v>3289490</v>
      </c>
      <c r="H36" s="13">
        <v>661472</v>
      </c>
      <c r="I36" s="78">
        <v>11.755000000000001</v>
      </c>
      <c r="J36" s="79">
        <v>1.077</v>
      </c>
      <c r="K36" s="15">
        <f>Table24678910111213[[#This Row],[elevation_ft]]-Table24678910111213[[#This Row],[flange_ft]]</f>
        <v>10.678000000000001</v>
      </c>
      <c r="L36" s="81">
        <v>45615</v>
      </c>
      <c r="M36" s="31">
        <f>Table24678910111213[[#This Row],[excel_date]]</f>
        <v>45615</v>
      </c>
      <c r="N36" s="10" t="s">
        <v>87</v>
      </c>
      <c r="O36" s="10" t="s">
        <v>755</v>
      </c>
      <c r="P36" s="10"/>
      <c r="Q36" s="10">
        <f t="shared" si="0"/>
        <v>23</v>
      </c>
    </row>
    <row r="37" spans="1:17" x14ac:dyDescent="0.3">
      <c r="A37" s="10" t="s">
        <v>749</v>
      </c>
      <c r="B37" s="12" t="s">
        <v>751</v>
      </c>
      <c r="C37" s="10" t="s">
        <v>666</v>
      </c>
      <c r="D37" s="10" t="s">
        <v>62</v>
      </c>
      <c r="E37" s="10" t="s">
        <v>62</v>
      </c>
      <c r="F37" s="10">
        <v>975851</v>
      </c>
      <c r="G37" s="13">
        <v>3289696</v>
      </c>
      <c r="H37" s="13">
        <v>661918</v>
      </c>
      <c r="I37" s="78">
        <v>11.23</v>
      </c>
      <c r="J37" s="79">
        <v>1.073</v>
      </c>
      <c r="K37" s="15">
        <f>Table24678910111213[[#This Row],[elevation_ft]]-Table24678910111213[[#This Row],[flange_ft]]</f>
        <v>10.157</v>
      </c>
      <c r="L37" s="81">
        <v>45615</v>
      </c>
      <c r="M37" s="31">
        <f>Table24678910111213[[#This Row],[excel_date]]</f>
        <v>45615</v>
      </c>
      <c r="N37" s="10" t="s">
        <v>87</v>
      </c>
      <c r="O37" s="10" t="s">
        <v>755</v>
      </c>
      <c r="P37" s="10"/>
      <c r="Q37" s="10">
        <f t="shared" si="0"/>
        <v>23</v>
      </c>
    </row>
    <row r="38" spans="1:17" x14ac:dyDescent="0.3">
      <c r="B38" s="1"/>
      <c r="C38" s="1"/>
      <c r="G38" s="62"/>
      <c r="H38" s="62"/>
      <c r="I38" s="3"/>
      <c r="J38" s="3"/>
      <c r="K38" s="3"/>
      <c r="L38" s="7"/>
      <c r="M38" s="4"/>
    </row>
    <row r="39" spans="1:17" x14ac:dyDescent="0.3">
      <c r="B39" s="1"/>
      <c r="C39" s="1"/>
      <c r="G39" s="62"/>
      <c r="H39" s="62"/>
      <c r="I39" s="3"/>
      <c r="J39" s="3"/>
      <c r="K39" s="3"/>
      <c r="L39" s="7"/>
      <c r="M39" s="4"/>
    </row>
    <row r="40" spans="1:17" x14ac:dyDescent="0.3">
      <c r="B40" s="1"/>
      <c r="C40" s="1"/>
      <c r="I40" s="3"/>
      <c r="J40" s="3"/>
      <c r="K40" s="3"/>
      <c r="L40" s="7"/>
      <c r="M40" s="4"/>
    </row>
    <row r="41" spans="1:17" x14ac:dyDescent="0.3">
      <c r="B41" s="1"/>
      <c r="C41" s="1"/>
      <c r="I41" s="3"/>
      <c r="J41" s="3"/>
      <c r="K41" s="3"/>
      <c r="L41" s="7"/>
      <c r="M41" s="4"/>
    </row>
    <row r="42" spans="1:17" x14ac:dyDescent="0.3">
      <c r="B42" s="1"/>
      <c r="C42" s="1"/>
      <c r="G42" s="62"/>
      <c r="H42" s="62"/>
      <c r="I42" s="3"/>
      <c r="J42" s="3"/>
      <c r="K42" s="3"/>
      <c r="L42" s="7"/>
      <c r="M42" s="4"/>
    </row>
    <row r="43" spans="1:17" x14ac:dyDescent="0.3">
      <c r="B43" s="1"/>
      <c r="C43" s="1"/>
      <c r="G43" s="62"/>
      <c r="H43" s="62"/>
      <c r="I43" s="3"/>
      <c r="J43" s="3"/>
      <c r="K43" s="3"/>
      <c r="L43" s="7"/>
      <c r="M43" s="4"/>
    </row>
    <row r="44" spans="1:17" x14ac:dyDescent="0.3">
      <c r="B44" s="1"/>
      <c r="C44" s="1"/>
      <c r="G44" s="62"/>
      <c r="H44" s="62"/>
      <c r="I44" s="3"/>
      <c r="J44" s="3"/>
      <c r="K44" s="3"/>
      <c r="L44" s="7"/>
      <c r="M44" s="4"/>
    </row>
    <row r="45" spans="1:17" x14ac:dyDescent="0.3">
      <c r="B45" s="1"/>
      <c r="C45" s="1"/>
      <c r="G45" s="62"/>
      <c r="H45" s="62"/>
      <c r="I45" s="3"/>
      <c r="J45" s="3"/>
      <c r="K45" s="3"/>
      <c r="L45" s="7"/>
      <c r="M45" s="4"/>
    </row>
    <row r="46" spans="1:17" x14ac:dyDescent="0.3">
      <c r="B46" s="1"/>
      <c r="C46" s="1"/>
      <c r="I46" s="3"/>
      <c r="J46" s="3"/>
      <c r="K46" s="3"/>
      <c r="L46" s="7"/>
      <c r="M46" s="4"/>
    </row>
    <row r="47" spans="1:17" x14ac:dyDescent="0.3">
      <c r="B47" s="1"/>
      <c r="C47" s="1"/>
      <c r="I47" s="3"/>
      <c r="J47" s="3"/>
      <c r="K47" s="3"/>
      <c r="L47" s="7"/>
      <c r="M47" s="4"/>
    </row>
    <row r="48" spans="1:17" x14ac:dyDescent="0.3">
      <c r="B48" s="1"/>
      <c r="C48" s="1"/>
      <c r="G48" s="62"/>
      <c r="H48" s="62"/>
      <c r="I48" s="3"/>
      <c r="J48" s="3"/>
      <c r="K48" s="3"/>
      <c r="L48" s="7"/>
      <c r="M48" s="4"/>
    </row>
    <row r="49" spans="2:15" x14ac:dyDescent="0.3">
      <c r="B49" s="1"/>
      <c r="C49" s="1"/>
      <c r="G49" s="62"/>
      <c r="H49" s="62"/>
      <c r="I49" s="3"/>
      <c r="J49" s="3"/>
      <c r="K49" s="3"/>
      <c r="L49" s="7"/>
      <c r="M49" s="4"/>
    </row>
    <row r="50" spans="2:15" x14ac:dyDescent="0.3">
      <c r="B50" s="1"/>
      <c r="C50" s="1"/>
      <c r="G50" s="62"/>
      <c r="H50" s="62"/>
      <c r="I50" s="3"/>
      <c r="J50" s="3"/>
      <c r="K50" s="3"/>
      <c r="L50" s="7"/>
      <c r="M50" s="4"/>
    </row>
    <row r="51" spans="2:15" x14ac:dyDescent="0.3">
      <c r="B51" s="1"/>
      <c r="C51" s="1"/>
      <c r="G51" s="62"/>
      <c r="H51" s="62"/>
      <c r="I51" s="3"/>
      <c r="J51" s="3"/>
      <c r="K51" s="3"/>
      <c r="L51" s="7"/>
      <c r="M51" s="4"/>
    </row>
    <row r="52" spans="2:15" x14ac:dyDescent="0.3">
      <c r="B52" s="1"/>
      <c r="C52" s="1"/>
      <c r="G52" s="62"/>
      <c r="H52" s="62"/>
      <c r="I52" s="3"/>
      <c r="J52" s="3"/>
      <c r="K52" s="3"/>
      <c r="L52" s="7"/>
      <c r="M52" s="4"/>
    </row>
    <row r="53" spans="2:15" x14ac:dyDescent="0.3">
      <c r="B53" s="1"/>
      <c r="C53" s="1"/>
      <c r="G53" s="62"/>
      <c r="H53" s="62"/>
      <c r="I53" s="3"/>
      <c r="J53" s="3"/>
      <c r="K53" s="3"/>
      <c r="L53" s="7"/>
      <c r="M53" s="4"/>
    </row>
    <row r="54" spans="2:15" x14ac:dyDescent="0.3">
      <c r="B54" s="1"/>
      <c r="C54" s="1"/>
      <c r="G54" s="62"/>
      <c r="H54" s="62"/>
      <c r="I54" s="3"/>
      <c r="J54" s="3"/>
      <c r="K54" s="3"/>
      <c r="L54" s="7"/>
      <c r="M54" s="4"/>
    </row>
    <row r="55" spans="2:15" x14ac:dyDescent="0.3">
      <c r="B55" s="1"/>
      <c r="C55" s="1"/>
      <c r="G55" s="62"/>
      <c r="H55" s="62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2"/>
      <c r="H56" s="62"/>
      <c r="I56" s="3"/>
      <c r="J56" s="3"/>
      <c r="K56" s="3"/>
      <c r="L56" s="7"/>
      <c r="M56" s="4"/>
    </row>
    <row r="57" spans="2:15" x14ac:dyDescent="0.3">
      <c r="B57" s="1"/>
      <c r="C57" s="1"/>
      <c r="G57" s="62"/>
      <c r="H57" s="62"/>
      <c r="I57" s="3"/>
      <c r="J57" s="3"/>
      <c r="K57" s="3"/>
      <c r="L57" s="7"/>
      <c r="M57" s="4"/>
    </row>
    <row r="58" spans="2:15" x14ac:dyDescent="0.3">
      <c r="B58" s="1"/>
      <c r="C58" s="1"/>
      <c r="G58" s="62"/>
      <c r="H58" s="62"/>
      <c r="I58" s="3"/>
      <c r="J58" s="3"/>
      <c r="K58" s="3"/>
      <c r="L58" s="7"/>
      <c r="M58" s="4"/>
    </row>
    <row r="59" spans="2:15" x14ac:dyDescent="0.3">
      <c r="B59" s="1"/>
      <c r="C59" s="1"/>
      <c r="G59" s="62"/>
      <c r="H59" s="62"/>
      <c r="I59" s="3"/>
      <c r="J59" s="3"/>
      <c r="K59" s="3"/>
      <c r="L59" s="7"/>
      <c r="M59" s="4"/>
    </row>
    <row r="60" spans="2:15" x14ac:dyDescent="0.3">
      <c r="B60" s="1"/>
      <c r="C60" s="1"/>
      <c r="G60" s="62"/>
      <c r="H60" s="62"/>
      <c r="I60" s="3"/>
      <c r="J60" s="3"/>
      <c r="K60" s="3"/>
      <c r="L60" s="7"/>
      <c r="M60" s="4"/>
    </row>
    <row r="61" spans="2:15" x14ac:dyDescent="0.3">
      <c r="B61" s="1"/>
      <c r="C61" s="1"/>
      <c r="G61" s="62"/>
      <c r="H61" s="62"/>
      <c r="I61" s="3"/>
      <c r="J61" s="3"/>
      <c r="K61" s="3"/>
      <c r="L61" s="7"/>
      <c r="M61" s="4"/>
    </row>
    <row r="62" spans="2:15" x14ac:dyDescent="0.3">
      <c r="B62" s="1"/>
      <c r="C62" s="1"/>
      <c r="G62" s="62"/>
      <c r="H62" s="62"/>
      <c r="I62" s="3"/>
      <c r="J62" s="3"/>
      <c r="K62" s="3"/>
      <c r="L62" s="7"/>
      <c r="M62" s="4"/>
    </row>
    <row r="63" spans="2:15" x14ac:dyDescent="0.3">
      <c r="B63" s="1"/>
      <c r="C63" s="1"/>
      <c r="G63" s="62"/>
      <c r="H63" s="62"/>
      <c r="I63" s="3"/>
      <c r="J63" s="3"/>
      <c r="K63" s="3"/>
      <c r="L63" s="7"/>
      <c r="M63" s="4"/>
    </row>
    <row r="64" spans="2:15" x14ac:dyDescent="0.3">
      <c r="B64" s="1"/>
      <c r="C64" s="1"/>
      <c r="G64" s="62"/>
      <c r="H64" s="62"/>
      <c r="I64" s="3"/>
      <c r="J64" s="3"/>
      <c r="K64" s="3"/>
      <c r="L64" s="7"/>
      <c r="M64" s="4"/>
    </row>
    <row r="65" spans="1:13" x14ac:dyDescent="0.3">
      <c r="B65" s="1"/>
      <c r="C65" s="1"/>
      <c r="G65" s="62"/>
      <c r="H65" s="62"/>
      <c r="I65" s="3"/>
      <c r="J65" s="3"/>
      <c r="K65" s="3"/>
      <c r="L65" s="7"/>
      <c r="M65" s="4"/>
    </row>
    <row r="66" spans="1:13" x14ac:dyDescent="0.3">
      <c r="B66" s="1"/>
      <c r="C66" s="1"/>
      <c r="G66" s="62"/>
      <c r="H66" s="62"/>
      <c r="I66" s="3"/>
      <c r="J66" s="3"/>
      <c r="K66" s="3"/>
      <c r="L66" s="7"/>
      <c r="M66" s="4"/>
    </row>
    <row r="67" spans="1:13" x14ac:dyDescent="0.3">
      <c r="B67" s="1"/>
      <c r="C67" s="1"/>
      <c r="G67" s="62"/>
      <c r="H67" s="62"/>
      <c r="I67" s="3"/>
      <c r="J67" s="3"/>
      <c r="K67" s="3"/>
      <c r="L67" s="7"/>
      <c r="M67" s="4"/>
    </row>
    <row r="68" spans="1:13" x14ac:dyDescent="0.3">
      <c r="B68" s="1"/>
      <c r="C68" s="1"/>
      <c r="G68" s="62"/>
      <c r="H68" s="62"/>
      <c r="I68" s="3"/>
      <c r="J68" s="3"/>
      <c r="K68" s="3"/>
      <c r="L68" s="7"/>
      <c r="M68" s="4"/>
    </row>
    <row r="69" spans="1:13" x14ac:dyDescent="0.3">
      <c r="B69" s="1"/>
      <c r="C69" s="1"/>
      <c r="G69" s="62"/>
      <c r="H69" s="62"/>
      <c r="I69" s="3"/>
      <c r="J69" s="3"/>
      <c r="K69" s="3"/>
      <c r="L69" s="7"/>
      <c r="M69" s="4"/>
    </row>
    <row r="70" spans="1:13" x14ac:dyDescent="0.3">
      <c r="B70" s="1"/>
      <c r="C70" s="1"/>
      <c r="G70" s="62"/>
      <c r="H70" s="62"/>
      <c r="I70" s="3"/>
      <c r="J70" s="3"/>
      <c r="K70" s="3"/>
      <c r="L70" s="7"/>
      <c r="M70" s="4"/>
    </row>
    <row r="71" spans="1:13" x14ac:dyDescent="0.3">
      <c r="C71" s="1"/>
      <c r="G71" s="62"/>
      <c r="H71" s="62"/>
      <c r="I71" s="3"/>
      <c r="J71" s="3"/>
      <c r="K71" s="3"/>
      <c r="L71" s="7"/>
      <c r="M71" s="4"/>
    </row>
    <row r="72" spans="1:13" x14ac:dyDescent="0.3">
      <c r="C72" s="1"/>
      <c r="G72" s="62"/>
      <c r="H72" s="62"/>
      <c r="I72" s="3"/>
      <c r="J72" s="3"/>
      <c r="K72" s="3"/>
      <c r="L72" s="7"/>
      <c r="M72" s="4"/>
    </row>
    <row r="73" spans="1:13" x14ac:dyDescent="0.3">
      <c r="A73" s="1"/>
      <c r="C73" s="1"/>
      <c r="G73" s="62"/>
      <c r="H73" s="62"/>
      <c r="I73" s="3"/>
      <c r="J73" s="3"/>
      <c r="K73" s="3"/>
      <c r="L73" s="7"/>
      <c r="M73" s="4"/>
    </row>
    <row r="74" spans="1:13" x14ac:dyDescent="0.3">
      <c r="A74" s="1"/>
      <c r="C74" s="1"/>
      <c r="G74" s="62"/>
      <c r="H74" s="62"/>
      <c r="I74" s="3"/>
      <c r="J74" s="3"/>
      <c r="K74" s="3"/>
      <c r="L74" s="7"/>
      <c r="M74" s="4"/>
    </row>
    <row r="75" spans="1:13" x14ac:dyDescent="0.3">
      <c r="A75" s="1"/>
      <c r="C75" s="1"/>
      <c r="G75" s="62"/>
      <c r="H75" s="62"/>
      <c r="I75" s="3"/>
      <c r="J75" s="3"/>
      <c r="K75" s="3"/>
      <c r="L75" s="7"/>
      <c r="M75" s="4"/>
    </row>
    <row r="76" spans="1:13" x14ac:dyDescent="0.3">
      <c r="A76" s="1"/>
      <c r="C76" s="1"/>
      <c r="G76" s="62"/>
      <c r="H76" s="62"/>
      <c r="I76" s="3"/>
      <c r="J76" s="3"/>
      <c r="K76" s="3"/>
      <c r="L76" s="7"/>
      <c r="M76" s="4"/>
    </row>
    <row r="77" spans="1:13" x14ac:dyDescent="0.3">
      <c r="A77" s="1"/>
      <c r="C77" s="1"/>
      <c r="G77" s="62"/>
      <c r="H77" s="62"/>
      <c r="I77" s="3"/>
      <c r="J77" s="3"/>
      <c r="K77" s="3"/>
      <c r="L77" s="7"/>
      <c r="M77" s="4"/>
    </row>
    <row r="78" spans="1:13" x14ac:dyDescent="0.3">
      <c r="A78" s="1"/>
      <c r="C78" s="1"/>
      <c r="G78" s="62"/>
      <c r="H78" s="62"/>
      <c r="I78" s="3"/>
      <c r="J78" s="3"/>
      <c r="K78" s="3"/>
      <c r="L78" s="7"/>
      <c r="M78" s="4"/>
    </row>
    <row r="79" spans="1:13" x14ac:dyDescent="0.3">
      <c r="A79" s="1"/>
      <c r="C79" s="1"/>
      <c r="G79" s="62"/>
      <c r="H79" s="62"/>
      <c r="I79" s="3"/>
      <c r="J79" s="3"/>
      <c r="K79" s="3"/>
      <c r="L79" s="7"/>
      <c r="M79" s="4"/>
    </row>
    <row r="80" spans="1:13" x14ac:dyDescent="0.3">
      <c r="A80" s="1"/>
      <c r="C80" s="1"/>
      <c r="G80" s="62"/>
      <c r="H80" s="62"/>
      <c r="I80" s="3"/>
      <c r="J80" s="3"/>
      <c r="K80" s="3"/>
      <c r="L80" s="7"/>
      <c r="M80" s="4"/>
    </row>
    <row r="81" spans="1:13" x14ac:dyDescent="0.3">
      <c r="A81" s="1"/>
      <c r="C81" s="1"/>
      <c r="G81" s="62"/>
      <c r="H81" s="62"/>
      <c r="I81" s="3"/>
      <c r="J81" s="3"/>
      <c r="K81" s="3"/>
      <c r="L81" s="7"/>
      <c r="M81" s="4"/>
    </row>
    <row r="82" spans="1:13" x14ac:dyDescent="0.3">
      <c r="A82" s="1"/>
      <c r="C82" s="1"/>
      <c r="G82" s="62"/>
      <c r="H82" s="62"/>
      <c r="I82" s="3"/>
      <c r="J82" s="3"/>
      <c r="K82" s="3"/>
      <c r="L82" s="7"/>
      <c r="M82" s="4"/>
    </row>
    <row r="83" spans="1:13" x14ac:dyDescent="0.3">
      <c r="A83" s="1"/>
      <c r="C83" s="1"/>
      <c r="G83" s="62"/>
      <c r="H83" s="62"/>
      <c r="I83" s="3"/>
      <c r="J83" s="3"/>
      <c r="K83" s="3"/>
      <c r="L83" s="7"/>
      <c r="M83" s="4"/>
    </row>
    <row r="84" spans="1:13" x14ac:dyDescent="0.3">
      <c r="A84" s="1"/>
      <c r="C84" s="1"/>
      <c r="G84" s="62"/>
      <c r="H84" s="62"/>
      <c r="I84" s="3"/>
      <c r="J84" s="3"/>
      <c r="K84" s="3"/>
      <c r="L84" s="7"/>
      <c r="M84" s="4"/>
    </row>
    <row r="85" spans="1:13" x14ac:dyDescent="0.3">
      <c r="A85" s="1"/>
      <c r="C85" s="1"/>
      <c r="G85" s="62"/>
      <c r="H85" s="62"/>
      <c r="I85" s="3"/>
      <c r="J85" s="3"/>
      <c r="K85" s="3"/>
      <c r="L85" s="7"/>
      <c r="M85" s="4"/>
    </row>
    <row r="86" spans="1:13" x14ac:dyDescent="0.3">
      <c r="A86" s="1"/>
      <c r="C86" s="1"/>
      <c r="G86" s="62"/>
      <c r="H86" s="62"/>
      <c r="I86" s="3"/>
      <c r="J86" s="3"/>
      <c r="K86" s="3"/>
      <c r="L86" s="7"/>
      <c r="M86" s="4"/>
    </row>
    <row r="87" spans="1:13" x14ac:dyDescent="0.3">
      <c r="A87" s="1"/>
      <c r="C87" s="1"/>
      <c r="G87" s="62"/>
      <c r="H87" s="62"/>
      <c r="I87" s="3"/>
      <c r="J87" s="3"/>
      <c r="K87" s="3"/>
      <c r="L87" s="7"/>
      <c r="M87" s="4"/>
    </row>
    <row r="88" spans="1:13" x14ac:dyDescent="0.3">
      <c r="A88" s="1"/>
      <c r="C88" s="1"/>
      <c r="G88" s="62"/>
      <c r="H88" s="62"/>
      <c r="I88" s="3"/>
      <c r="J88" s="3"/>
      <c r="K88" s="3"/>
      <c r="L88" s="7"/>
      <c r="M88" s="4"/>
    </row>
    <row r="89" spans="1:13" x14ac:dyDescent="0.3">
      <c r="A89" s="1"/>
      <c r="C89" s="1"/>
      <c r="G89" s="62"/>
      <c r="H89" s="62"/>
      <c r="I89" s="3"/>
      <c r="J89" s="3"/>
      <c r="K89" s="3"/>
      <c r="L89" s="7"/>
      <c r="M89" s="4"/>
    </row>
    <row r="90" spans="1:13" x14ac:dyDescent="0.3">
      <c r="A90" s="1"/>
      <c r="C90" s="1"/>
      <c r="G90" s="62"/>
      <c r="H90" s="62"/>
      <c r="I90" s="3"/>
      <c r="J90" s="3"/>
      <c r="K90" s="3"/>
      <c r="L90" s="7"/>
      <c r="M90" s="4"/>
    </row>
    <row r="91" spans="1:13" x14ac:dyDescent="0.3">
      <c r="A91" s="1"/>
      <c r="C91" s="1"/>
      <c r="G91" s="62"/>
      <c r="H91" s="62"/>
      <c r="I91" s="3"/>
      <c r="J91" s="3"/>
      <c r="K91" s="3"/>
      <c r="L91" s="7"/>
      <c r="M91" s="4"/>
    </row>
    <row r="92" spans="1:13" x14ac:dyDescent="0.3">
      <c r="C92" s="1"/>
      <c r="G92" s="62"/>
      <c r="H92" s="62"/>
      <c r="I92" s="3"/>
      <c r="J92" s="3"/>
      <c r="K92" s="3"/>
      <c r="L92" s="7"/>
      <c r="M92" s="4"/>
    </row>
    <row r="93" spans="1:13" x14ac:dyDescent="0.3">
      <c r="C93" s="1"/>
      <c r="G93" s="62"/>
      <c r="H93" s="62"/>
      <c r="I93" s="3"/>
      <c r="J93" s="3"/>
      <c r="K93" s="3"/>
      <c r="L93" s="7"/>
      <c r="M93" s="4"/>
    </row>
    <row r="94" spans="1:13" x14ac:dyDescent="0.3">
      <c r="C94" s="1"/>
      <c r="G94" s="62"/>
      <c r="H94" s="62"/>
      <c r="I94" s="3"/>
      <c r="J94" s="3"/>
      <c r="K94" s="3"/>
      <c r="L94" s="7"/>
      <c r="M94" s="4"/>
    </row>
    <row r="95" spans="1:13" x14ac:dyDescent="0.3">
      <c r="C95" s="1"/>
      <c r="G95" s="62"/>
      <c r="H95" s="62"/>
      <c r="I95" s="3"/>
      <c r="J95" s="3"/>
      <c r="K95" s="3"/>
      <c r="L95" s="7"/>
      <c r="M95" s="4"/>
    </row>
    <row r="96" spans="1:13" x14ac:dyDescent="0.3">
      <c r="C96" s="1"/>
      <c r="G96" s="62"/>
      <c r="H96" s="62"/>
      <c r="I96" s="3"/>
      <c r="J96" s="3"/>
      <c r="K96" s="3"/>
      <c r="L96" s="7"/>
      <c r="M96" s="4"/>
    </row>
    <row r="97" spans="3:13" x14ac:dyDescent="0.3">
      <c r="C97" s="1"/>
      <c r="G97" s="62"/>
      <c r="H97" s="62"/>
      <c r="I97" s="3"/>
      <c r="J97" s="3"/>
      <c r="K97" s="3"/>
      <c r="L97" s="7"/>
      <c r="M97" s="4"/>
    </row>
    <row r="98" spans="3:13" x14ac:dyDescent="0.3">
      <c r="C98" s="1"/>
      <c r="G98" s="62"/>
      <c r="H98" s="62"/>
      <c r="I98" s="3"/>
      <c r="J98" s="3"/>
      <c r="K98" s="3"/>
      <c r="L98" s="7"/>
      <c r="M98" s="4"/>
    </row>
    <row r="99" spans="3:13" x14ac:dyDescent="0.3">
      <c r="C99" s="1"/>
      <c r="G99" s="62"/>
      <c r="H99" s="62"/>
      <c r="I99" s="3"/>
      <c r="J99" s="3"/>
      <c r="K99" s="3"/>
      <c r="L99" s="7"/>
      <c r="M99" s="4"/>
    </row>
    <row r="100" spans="3:13" x14ac:dyDescent="0.3">
      <c r="C100" s="1"/>
      <c r="G100" s="62"/>
      <c r="H100" s="62"/>
      <c r="I100" s="3"/>
      <c r="J100" s="3"/>
      <c r="K100" s="3"/>
      <c r="L100" s="7"/>
      <c r="M100" s="4"/>
    </row>
    <row r="101" spans="3:13" x14ac:dyDescent="0.3">
      <c r="C101" s="1"/>
      <c r="G101" s="62"/>
      <c r="H101" s="62"/>
      <c r="I101" s="3"/>
      <c r="J101" s="3"/>
      <c r="K101" s="3"/>
      <c r="L101" s="7"/>
      <c r="M101" s="4"/>
    </row>
    <row r="102" spans="3:13" x14ac:dyDescent="0.3">
      <c r="C102" s="1"/>
      <c r="G102" s="62"/>
      <c r="H102" s="62"/>
      <c r="I102" s="3"/>
      <c r="J102" s="3"/>
      <c r="K102" s="3"/>
      <c r="L102" s="7"/>
      <c r="M102" s="4"/>
    </row>
    <row r="103" spans="3:13" x14ac:dyDescent="0.3">
      <c r="C103" s="1"/>
      <c r="G103" s="62"/>
      <c r="H103" s="62"/>
      <c r="I103" s="3"/>
      <c r="J103" s="3"/>
      <c r="K103" s="3"/>
      <c r="L103" s="7"/>
      <c r="M103" s="4"/>
    </row>
    <row r="104" spans="3:13" x14ac:dyDescent="0.3">
      <c r="C104" s="1"/>
      <c r="G104" s="62"/>
      <c r="H104" s="62"/>
      <c r="I104" s="3"/>
      <c r="J104" s="3"/>
      <c r="K104" s="3"/>
      <c r="L104" s="7"/>
      <c r="M104" s="4"/>
    </row>
    <row r="105" spans="3:13" x14ac:dyDescent="0.3">
      <c r="C105" s="1"/>
      <c r="G105" s="62"/>
      <c r="H105" s="62"/>
      <c r="I105" s="3"/>
      <c r="J105" s="3"/>
      <c r="K105" s="3"/>
      <c r="L105" s="7"/>
      <c r="M105" s="4"/>
    </row>
    <row r="106" spans="3:13" x14ac:dyDescent="0.3">
      <c r="C106" s="1"/>
      <c r="G106" s="62"/>
      <c r="H106" s="62"/>
      <c r="I106" s="3"/>
      <c r="J106" s="3"/>
      <c r="K106" s="3"/>
      <c r="L106" s="7"/>
      <c r="M106" s="4"/>
    </row>
    <row r="107" spans="3:13" x14ac:dyDescent="0.3">
      <c r="C107" s="1"/>
      <c r="G107" s="62"/>
      <c r="H107" s="62"/>
      <c r="I107" s="3"/>
      <c r="J107" s="3"/>
      <c r="K107" s="3"/>
      <c r="L107" s="7"/>
      <c r="M107" s="4"/>
    </row>
    <row r="108" spans="3:13" x14ac:dyDescent="0.3">
      <c r="C108" s="1"/>
      <c r="G108" s="62"/>
      <c r="H108" s="62"/>
      <c r="I108" s="3"/>
      <c r="J108" s="3"/>
      <c r="K108" s="3"/>
      <c r="L108" s="7"/>
      <c r="M108" s="4"/>
    </row>
    <row r="109" spans="3:13" x14ac:dyDescent="0.3">
      <c r="C109" s="1"/>
      <c r="G109" s="62"/>
      <c r="H109" s="62"/>
      <c r="I109" s="3"/>
      <c r="J109" s="3"/>
      <c r="K109" s="3"/>
      <c r="L109" s="7"/>
      <c r="M109" s="4"/>
    </row>
    <row r="110" spans="3:13" x14ac:dyDescent="0.3">
      <c r="C110" s="1"/>
      <c r="G110" s="62"/>
      <c r="H110" s="62"/>
      <c r="I110" s="3"/>
      <c r="J110" s="3"/>
      <c r="K110" s="3"/>
      <c r="L110" s="7"/>
      <c r="M110" s="4"/>
    </row>
    <row r="111" spans="3:13" x14ac:dyDescent="0.3">
      <c r="C111" s="1"/>
      <c r="G111" s="62"/>
      <c r="H111" s="62"/>
      <c r="I111" s="3"/>
      <c r="J111" s="3"/>
      <c r="K111" s="3"/>
      <c r="L111" s="7"/>
      <c r="M111" s="4"/>
    </row>
    <row r="112" spans="3:13" x14ac:dyDescent="0.3">
      <c r="C112" s="1"/>
      <c r="G112" s="62"/>
      <c r="H112" s="62"/>
      <c r="I112" s="3"/>
      <c r="J112" s="3"/>
      <c r="K112" s="3"/>
      <c r="L112" s="7"/>
      <c r="M112" s="4"/>
    </row>
    <row r="113" spans="3:13" x14ac:dyDescent="0.3">
      <c r="C113" s="1"/>
      <c r="G113" s="62"/>
      <c r="H113" s="62"/>
      <c r="I113" s="3"/>
      <c r="J113" s="3"/>
      <c r="K113" s="3"/>
      <c r="L113" s="7"/>
      <c r="M113" s="4"/>
    </row>
    <row r="114" spans="3:13" x14ac:dyDescent="0.3">
      <c r="C114" s="1"/>
      <c r="G114" s="62"/>
      <c r="H114" s="62"/>
      <c r="I114" s="3"/>
      <c r="J114" s="3"/>
      <c r="K114" s="3"/>
      <c r="L114" s="7"/>
      <c r="M114" s="4"/>
    </row>
    <row r="115" spans="3:13" x14ac:dyDescent="0.3">
      <c r="C115" s="1"/>
      <c r="G115" s="62"/>
      <c r="H115" s="62"/>
      <c r="I115" s="3"/>
      <c r="J115" s="3"/>
      <c r="K115" s="3"/>
      <c r="L115" s="7"/>
      <c r="M115" s="4"/>
    </row>
    <row r="116" spans="3:13" x14ac:dyDescent="0.3">
      <c r="C116" s="1"/>
      <c r="G116" s="62"/>
      <c r="H116" s="62"/>
      <c r="I116" s="3"/>
      <c r="J116" s="3"/>
      <c r="K116" s="3"/>
      <c r="L116" s="7"/>
      <c r="M116" s="4"/>
    </row>
    <row r="117" spans="3:13" x14ac:dyDescent="0.3">
      <c r="C117" s="1"/>
      <c r="G117" s="62"/>
      <c r="H117" s="62"/>
      <c r="I117" s="3"/>
      <c r="J117" s="3"/>
      <c r="K117" s="3"/>
      <c r="L117" s="7"/>
      <c r="M117" s="4"/>
    </row>
    <row r="118" spans="3:13" x14ac:dyDescent="0.3">
      <c r="C118" s="1"/>
      <c r="G118" s="62"/>
      <c r="H118" s="62"/>
      <c r="I118" s="3"/>
      <c r="J118" s="3"/>
      <c r="K118" s="3"/>
      <c r="L118" s="7"/>
      <c r="M118" s="4"/>
    </row>
    <row r="119" spans="3:13" x14ac:dyDescent="0.3">
      <c r="C119" s="1"/>
      <c r="G119" s="62"/>
      <c r="H119" s="62"/>
      <c r="I119" s="3"/>
      <c r="J119" s="3"/>
      <c r="K119" s="3"/>
      <c r="L119" s="7"/>
      <c r="M119" s="4"/>
    </row>
    <row r="120" spans="3:13" x14ac:dyDescent="0.3">
      <c r="C120" s="1"/>
      <c r="G120" s="62"/>
      <c r="H120" s="62"/>
      <c r="I120" s="3"/>
      <c r="J120" s="3"/>
      <c r="K120" s="3"/>
      <c r="L120" s="7"/>
      <c r="M120" s="4"/>
    </row>
    <row r="121" spans="3:13" x14ac:dyDescent="0.3">
      <c r="C121" s="1"/>
      <c r="G121" s="62"/>
      <c r="H121" s="62"/>
      <c r="I121" s="3"/>
      <c r="J121" s="3"/>
      <c r="K121" s="3"/>
      <c r="L121" s="7"/>
      <c r="M121" s="4"/>
    </row>
    <row r="122" spans="3:13" x14ac:dyDescent="0.3">
      <c r="C122" s="1"/>
      <c r="G122" s="62"/>
      <c r="H122" s="62"/>
      <c r="I122" s="3"/>
      <c r="J122" s="3"/>
      <c r="K122" s="3"/>
      <c r="L122" s="7"/>
      <c r="M122" s="4"/>
    </row>
    <row r="123" spans="3:13" x14ac:dyDescent="0.3">
      <c r="C123" s="1"/>
      <c r="G123" s="62"/>
      <c r="H123" s="62"/>
      <c r="I123" s="3"/>
      <c r="J123" s="3"/>
      <c r="K123" s="3"/>
      <c r="L123" s="7"/>
      <c r="M123" s="4"/>
    </row>
    <row r="124" spans="3:13" x14ac:dyDescent="0.3">
      <c r="C124" s="1"/>
      <c r="G124" s="62"/>
      <c r="H124" s="62"/>
      <c r="I124" s="3"/>
      <c r="J124" s="3"/>
      <c r="K124" s="3"/>
      <c r="L124" s="7"/>
      <c r="M124" s="4"/>
    </row>
    <row r="125" spans="3:13" x14ac:dyDescent="0.3">
      <c r="C125" s="1"/>
      <c r="G125" s="62"/>
      <c r="H125" s="62"/>
      <c r="I125" s="3"/>
      <c r="J125" s="3"/>
      <c r="K125" s="3"/>
      <c r="L125" s="7"/>
      <c r="M125" s="4"/>
    </row>
  </sheetData>
  <conditionalFormatting sqref="C19:C34">
    <cfRule type="duplicateValues" dxfId="9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04ECB-5BCF-4FF7-BC31-A3BC157D5AE6}">
  <dimension ref="A1:Q125"/>
  <sheetViews>
    <sheetView tabSelected="1" zoomScaleNormal="100" workbookViewId="0">
      <pane xSplit="1" topLeftCell="B1" activePane="topRight" state="frozen"/>
      <selection pane="topRight" activeCell="L33" sqref="L33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style="10" customWidth="1"/>
    <col min="8" max="8" width="20.88671875" style="10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7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</row>
    <row r="2" spans="1:17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13">
        <v>3293871.62</v>
      </c>
      <c r="H2" s="13">
        <v>662856.61499999999</v>
      </c>
      <c r="I2" s="74">
        <v>10.551</v>
      </c>
      <c r="J2" s="15"/>
      <c r="K2" s="15">
        <f>Table246789101112[[#This Row],[elevation_ft]]-Table246789101112[[#This Row],[flange_ft]]</f>
        <v>10.551</v>
      </c>
      <c r="L2" s="63">
        <v>45446</v>
      </c>
      <c r="M2" s="31">
        <f>Table246789101112[[#This Row],[excel_date]]</f>
        <v>45446</v>
      </c>
      <c r="N2" s="10" t="s">
        <v>654</v>
      </c>
      <c r="O2" s="10" t="s">
        <v>684</v>
      </c>
      <c r="P2" s="10"/>
      <c r="Q2" s="10">
        <v>22</v>
      </c>
    </row>
    <row r="3" spans="1:17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60">
        <v>3292891.45</v>
      </c>
      <c r="H3" s="60">
        <v>659908.76</v>
      </c>
      <c r="I3" s="74">
        <v>10.345000000000001</v>
      </c>
      <c r="J3" s="15"/>
      <c r="K3" s="15">
        <f>Table246789101112[[#This Row],[elevation_ft]]-Table246789101112[[#This Row],[flange_ft]]</f>
        <v>10.345000000000001</v>
      </c>
      <c r="L3" s="73">
        <v>45446</v>
      </c>
      <c r="M3" s="31">
        <f>Table246789101112[[#This Row],[excel_date]]</f>
        <v>45446</v>
      </c>
      <c r="N3" s="10" t="s">
        <v>86</v>
      </c>
      <c r="O3" s="10"/>
      <c r="P3" s="10" t="s">
        <v>8</v>
      </c>
      <c r="Q3" s="10">
        <f>Q2</f>
        <v>22</v>
      </c>
    </row>
    <row r="4" spans="1:17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60">
        <v>3292225.75</v>
      </c>
      <c r="H4" s="60">
        <v>659567.89</v>
      </c>
      <c r="I4" s="74">
        <v>6.7549999999999999</v>
      </c>
      <c r="J4" s="15"/>
      <c r="K4" s="15">
        <f>Table246789101112[[#This Row],[elevation_ft]]-Table246789101112[[#This Row],[flange_ft]]</f>
        <v>6.7549999999999999</v>
      </c>
      <c r="L4" s="73">
        <v>45447</v>
      </c>
      <c r="M4" s="31">
        <f>Table246789101112[[#This Row],[excel_date]]</f>
        <v>45447</v>
      </c>
      <c r="N4" s="10" t="s">
        <v>86</v>
      </c>
      <c r="O4" s="10"/>
      <c r="P4" s="10" t="s">
        <v>8</v>
      </c>
      <c r="Q4" s="10">
        <f t="shared" ref="Q4:Q37" si="0">Q3</f>
        <v>22</v>
      </c>
    </row>
    <row r="5" spans="1:17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60">
        <v>3291855.78</v>
      </c>
      <c r="H5" s="60">
        <v>662742.44999999995</v>
      </c>
      <c r="I5" s="74">
        <v>8.4090000000000007</v>
      </c>
      <c r="J5" s="15"/>
      <c r="K5" s="15">
        <f>Table246789101112[[#This Row],[elevation_ft]]-Table246789101112[[#This Row],[flange_ft]]</f>
        <v>8.4090000000000007</v>
      </c>
      <c r="L5" s="73">
        <v>45449</v>
      </c>
      <c r="M5" s="31">
        <f>Table246789101112[[#This Row],[excel_date]]</f>
        <v>45449</v>
      </c>
      <c r="N5" s="10" t="s">
        <v>86</v>
      </c>
      <c r="O5" s="10"/>
      <c r="P5" s="10" t="s">
        <v>8</v>
      </c>
      <c r="Q5" s="10">
        <f t="shared" si="0"/>
        <v>22</v>
      </c>
    </row>
    <row r="6" spans="1:17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60">
        <v>3292655.91</v>
      </c>
      <c r="H6" s="60">
        <v>662877.71</v>
      </c>
      <c r="I6" s="74">
        <v>7.5679999999999996</v>
      </c>
      <c r="J6" s="15"/>
      <c r="K6" s="15">
        <f>Table246789101112[[#This Row],[elevation_ft]]-Table246789101112[[#This Row],[flange_ft]]</f>
        <v>7.5679999999999996</v>
      </c>
      <c r="L6" s="73">
        <v>45449</v>
      </c>
      <c r="M6" s="31">
        <f>Table246789101112[[#This Row],[excel_date]]</f>
        <v>45449</v>
      </c>
      <c r="N6" s="10" t="s">
        <v>86</v>
      </c>
      <c r="O6" s="10"/>
      <c r="P6" s="10" t="s">
        <v>8</v>
      </c>
      <c r="Q6" s="10">
        <f t="shared" si="0"/>
        <v>22</v>
      </c>
    </row>
    <row r="7" spans="1:17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13">
        <v>3288723.0049999999</v>
      </c>
      <c r="H7" s="13">
        <v>662755.924</v>
      </c>
      <c r="I7" s="74">
        <v>3.7759999999999998</v>
      </c>
      <c r="J7" s="15"/>
      <c r="K7" s="15">
        <f>Table246789101112[[#This Row],[elevation_ft]]-Table246789101112[[#This Row],[flange_ft]]</f>
        <v>3.7759999999999998</v>
      </c>
      <c r="L7" s="73">
        <v>45450</v>
      </c>
      <c r="M7" s="31">
        <f>Table246789101112[[#This Row],[excel_date]]</f>
        <v>45450</v>
      </c>
      <c r="N7" s="10" t="s">
        <v>86</v>
      </c>
      <c r="O7" s="10"/>
      <c r="P7" s="10"/>
      <c r="Q7" s="10">
        <f t="shared" si="0"/>
        <v>22</v>
      </c>
    </row>
    <row r="8" spans="1:17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13">
        <v>3288395.3089999999</v>
      </c>
      <c r="H8" s="13">
        <v>662104.84499999997</v>
      </c>
      <c r="I8" s="74">
        <v>4.194</v>
      </c>
      <c r="J8" s="15"/>
      <c r="K8" s="15">
        <f>Table246789101112[[#This Row],[elevation_ft]]-Table246789101112[[#This Row],[flange_ft]]</f>
        <v>4.194</v>
      </c>
      <c r="L8" s="73">
        <v>45454</v>
      </c>
      <c r="M8" s="31">
        <f>Table246789101112[[#This Row],[excel_date]]</f>
        <v>45454</v>
      </c>
      <c r="N8" s="10" t="s">
        <v>86</v>
      </c>
      <c r="O8" s="10"/>
      <c r="P8" s="10"/>
      <c r="Q8" s="10">
        <f t="shared" si="0"/>
        <v>22</v>
      </c>
    </row>
    <row r="9" spans="1:17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13">
        <v>3288870.7409999999</v>
      </c>
      <c r="H9" s="13">
        <v>662429.06499999994</v>
      </c>
      <c r="I9" s="74">
        <v>6.49</v>
      </c>
      <c r="J9" s="15"/>
      <c r="K9" s="15">
        <f>Table246789101112[[#This Row],[elevation_ft]]-Table246789101112[[#This Row],[flange_ft]]</f>
        <v>6.49</v>
      </c>
      <c r="L9" s="73">
        <v>45453</v>
      </c>
      <c r="M9" s="31">
        <f>Table246789101112[[#This Row],[excel_date]]</f>
        <v>45453</v>
      </c>
      <c r="N9" s="10" t="s">
        <v>86</v>
      </c>
      <c r="O9" s="10"/>
      <c r="P9" s="10"/>
      <c r="Q9" s="10">
        <f t="shared" si="0"/>
        <v>22</v>
      </c>
    </row>
    <row r="10" spans="1:17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13">
        <v>3289071.0410000002</v>
      </c>
      <c r="H10" s="13">
        <v>661922.95499999996</v>
      </c>
      <c r="I10" s="74">
        <v>6.7830000000000004</v>
      </c>
      <c r="J10" s="15"/>
      <c r="K10" s="15">
        <f>Table246789101112[[#This Row],[elevation_ft]]-Table246789101112[[#This Row],[flange_ft]]</f>
        <v>6.7830000000000004</v>
      </c>
      <c r="L10" s="73">
        <v>45453</v>
      </c>
      <c r="M10" s="31">
        <f>Table246789101112[[#This Row],[excel_date]]</f>
        <v>45453</v>
      </c>
      <c r="N10" s="10" t="s">
        <v>86</v>
      </c>
      <c r="O10" s="10"/>
      <c r="P10" s="10"/>
      <c r="Q10" s="10">
        <f t="shared" si="0"/>
        <v>22</v>
      </c>
    </row>
    <row r="11" spans="1:17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13">
        <v>3288220.1009999998</v>
      </c>
      <c r="H11" s="13">
        <v>661492.98300000001</v>
      </c>
      <c r="I11" s="74">
        <v>5.202</v>
      </c>
      <c r="J11" s="15"/>
      <c r="K11" s="15">
        <f>Table246789101112[[#This Row],[elevation_ft]]-Table246789101112[[#This Row],[flange_ft]]</f>
        <v>5.202</v>
      </c>
      <c r="L11" s="73">
        <v>45454</v>
      </c>
      <c r="M11" s="31">
        <f>Table246789101112[[#This Row],[excel_date]]</f>
        <v>45454</v>
      </c>
      <c r="N11" s="10" t="s">
        <v>86</v>
      </c>
      <c r="O11" s="10"/>
      <c r="P11" s="10"/>
      <c r="Q11" s="10">
        <f t="shared" si="0"/>
        <v>22</v>
      </c>
    </row>
    <row r="12" spans="1:17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13">
        <v>3289979.423</v>
      </c>
      <c r="H12" s="13">
        <v>660991.42700000003</v>
      </c>
      <c r="I12" s="74">
        <v>5.8540000000000001</v>
      </c>
      <c r="J12" s="15"/>
      <c r="K12" s="15">
        <f>Table246789101112[[#This Row],[elevation_ft]]-Table246789101112[[#This Row],[flange_ft]]</f>
        <v>5.8540000000000001</v>
      </c>
      <c r="L12" s="73">
        <v>45447</v>
      </c>
      <c r="M12" s="31">
        <f>Table246789101112[[#This Row],[excel_date]]</f>
        <v>45447</v>
      </c>
      <c r="N12" s="10" t="s">
        <v>86</v>
      </c>
      <c r="O12" s="10"/>
      <c r="P12" s="10"/>
      <c r="Q12" s="10">
        <f t="shared" si="0"/>
        <v>22</v>
      </c>
    </row>
    <row r="13" spans="1:17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13">
        <v>3288063.8450000002</v>
      </c>
      <c r="H13" s="13">
        <v>660939.45700000005</v>
      </c>
      <c r="I13" s="74">
        <v>6.4269999999999996</v>
      </c>
      <c r="J13" s="15"/>
      <c r="K13" s="15">
        <f>Table246789101112[[#This Row],[elevation_ft]]-Table246789101112[[#This Row],[flange_ft]]</f>
        <v>6.4269999999999996</v>
      </c>
      <c r="L13" s="73">
        <v>45454</v>
      </c>
      <c r="M13" s="31">
        <f>Table246789101112[[#This Row],[excel_date]]</f>
        <v>45454</v>
      </c>
      <c r="N13" s="10" t="s">
        <v>86</v>
      </c>
      <c r="O13" s="10"/>
      <c r="P13" s="10"/>
      <c r="Q13" s="10">
        <f t="shared" si="0"/>
        <v>22</v>
      </c>
    </row>
    <row r="14" spans="1:17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13">
        <v>3290241.9010000001</v>
      </c>
      <c r="H14" s="13">
        <v>660566.74</v>
      </c>
      <c r="I14" s="74">
        <v>3.3540000000000001</v>
      </c>
      <c r="J14" s="15"/>
      <c r="K14" s="15">
        <f>Table246789101112[[#This Row],[elevation_ft]]-Table246789101112[[#This Row],[flange_ft]]</f>
        <v>3.3540000000000001</v>
      </c>
      <c r="L14" s="73">
        <v>45447</v>
      </c>
      <c r="M14" s="31">
        <f>Table246789101112[[#This Row],[excel_date]]</f>
        <v>45447</v>
      </c>
      <c r="N14" s="10" t="s">
        <v>86</v>
      </c>
      <c r="O14" s="10"/>
      <c r="P14" s="10"/>
      <c r="Q14" s="10">
        <f t="shared" si="0"/>
        <v>22</v>
      </c>
    </row>
    <row r="15" spans="1:17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13">
        <v>3290336.594</v>
      </c>
      <c r="H15" s="13">
        <v>659768.14500000002</v>
      </c>
      <c r="I15" s="74">
        <v>7.7320000000000002</v>
      </c>
      <c r="J15" s="15"/>
      <c r="K15" s="15">
        <f>Table246789101112[[#This Row],[elevation_ft]]-Table246789101112[[#This Row],[flange_ft]]</f>
        <v>7.7320000000000002</v>
      </c>
      <c r="L15" s="73">
        <v>45448</v>
      </c>
      <c r="M15" s="31">
        <f>Table246789101112[[#This Row],[excel_date]]</f>
        <v>45448</v>
      </c>
      <c r="N15" s="10" t="s">
        <v>86</v>
      </c>
      <c r="O15" s="10"/>
      <c r="P15" s="10"/>
      <c r="Q15" s="10">
        <f t="shared" si="0"/>
        <v>22</v>
      </c>
    </row>
    <row r="16" spans="1:17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13">
        <v>3288538.7650000001</v>
      </c>
      <c r="H16" s="13">
        <v>659361.95400000003</v>
      </c>
      <c r="I16" s="74">
        <v>7.5960000000000001</v>
      </c>
      <c r="J16" s="15"/>
      <c r="K16" s="15">
        <f>Table246789101112[[#This Row],[elevation_ft]]-Table246789101112[[#This Row],[flange_ft]]</f>
        <v>7.5960000000000001</v>
      </c>
      <c r="L16" s="73">
        <v>45449</v>
      </c>
      <c r="M16" s="31">
        <f>Table246789101112[[#This Row],[excel_date]]</f>
        <v>45449</v>
      </c>
      <c r="N16" s="10" t="s">
        <v>86</v>
      </c>
      <c r="O16" s="10"/>
      <c r="P16" s="10"/>
      <c r="Q16" s="10">
        <f t="shared" si="0"/>
        <v>22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13">
        <v>3289030.1540000001</v>
      </c>
      <c r="H17" s="13">
        <v>659282.21400000004</v>
      </c>
      <c r="I17" s="74">
        <v>3.992</v>
      </c>
      <c r="J17" s="15"/>
      <c r="K17" s="15">
        <f>Table246789101112[[#This Row],[elevation_ft]]-Table246789101112[[#This Row],[flange_ft]]</f>
        <v>3.992</v>
      </c>
      <c r="L17" s="73">
        <v>45449</v>
      </c>
      <c r="M17" s="31">
        <f>Table246789101112[[#This Row],[excel_date]]</f>
        <v>45449</v>
      </c>
      <c r="N17" s="10" t="s">
        <v>86</v>
      </c>
      <c r="O17" s="15"/>
      <c r="P17" s="10"/>
      <c r="Q17" s="10">
        <f t="shared" si="0"/>
        <v>22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13">
        <v>3289792.8050000002</v>
      </c>
      <c r="H18" s="13">
        <v>658966.00300000003</v>
      </c>
      <c r="I18" s="74">
        <v>5.0970000000000004</v>
      </c>
      <c r="J18" s="15"/>
      <c r="K18" s="15">
        <f>Table246789101112[[#This Row],[elevation_ft]]-Table246789101112[[#This Row],[flange_ft]]</f>
        <v>5.0970000000000004</v>
      </c>
      <c r="L18" s="73">
        <v>45448</v>
      </c>
      <c r="M18" s="31">
        <f>Table246789101112[[#This Row],[excel_date]]</f>
        <v>45448</v>
      </c>
      <c r="N18" s="10" t="s">
        <v>86</v>
      </c>
      <c r="O18" s="10"/>
      <c r="P18" s="10"/>
      <c r="Q18" s="10">
        <f t="shared" si="0"/>
        <v>22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13">
        <v>3290187.0929999999</v>
      </c>
      <c r="H19" s="13">
        <v>659090.44499999995</v>
      </c>
      <c r="I19" s="74">
        <v>6.5720000000000001</v>
      </c>
      <c r="J19" s="15"/>
      <c r="K19" s="15">
        <f>Table246789101112[[#This Row],[elevation_ft]]-Table246789101112[[#This Row],[flange_ft]]</f>
        <v>6.5720000000000001</v>
      </c>
      <c r="L19" s="73">
        <v>45448</v>
      </c>
      <c r="M19" s="31">
        <f>Table246789101112[[#This Row],[excel_date]]</f>
        <v>45448</v>
      </c>
      <c r="N19" s="10" t="s">
        <v>86</v>
      </c>
      <c r="O19" s="10"/>
      <c r="P19" s="10"/>
      <c r="Q19" s="10">
        <f t="shared" si="0"/>
        <v>22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13">
        <v>3289253.122</v>
      </c>
      <c r="H20" s="13">
        <v>658320.09299999999</v>
      </c>
      <c r="I20" s="74">
        <v>5.84</v>
      </c>
      <c r="J20" s="15"/>
      <c r="K20" s="15">
        <f>Table246789101112[[#This Row],[elevation_ft]]-Table246789101112[[#This Row],[flange_ft]]</f>
        <v>5.84</v>
      </c>
      <c r="L20" s="73">
        <v>45448</v>
      </c>
      <c r="M20" s="31">
        <f>Table246789101112[[#This Row],[excel_date]]</f>
        <v>45448</v>
      </c>
      <c r="N20" s="10" t="s">
        <v>86</v>
      </c>
      <c r="O20" s="10"/>
      <c r="P20" s="10"/>
      <c r="Q20" s="10">
        <f t="shared" si="0"/>
        <v>22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13">
        <v>3288829.898</v>
      </c>
      <c r="H21" s="13">
        <v>661362.88300000003</v>
      </c>
      <c r="I21" s="74">
        <v>5.8479999999999999</v>
      </c>
      <c r="J21" s="15"/>
      <c r="K21" s="15">
        <f>Table246789101112[[#This Row],[elevation_ft]]-Table246789101112[[#This Row],[flange_ft]]</f>
        <v>5.8479999999999999</v>
      </c>
      <c r="L21" s="73">
        <v>45453</v>
      </c>
      <c r="M21" s="31">
        <f>Table246789101112[[#This Row],[excel_date]]</f>
        <v>45453</v>
      </c>
      <c r="N21" s="10" t="s">
        <v>86</v>
      </c>
      <c r="O21" s="15"/>
      <c r="P21" s="10"/>
      <c r="Q21" s="10">
        <f t="shared" si="0"/>
        <v>22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60">
        <v>3289042.61</v>
      </c>
      <c r="H22" s="60">
        <v>661371.97</v>
      </c>
      <c r="I22" s="15">
        <v>10.286</v>
      </c>
      <c r="J22" s="70">
        <v>0.88859999999999995</v>
      </c>
      <c r="K22" s="15">
        <f>Table246789101112[[#This Row],[elevation_ft]]-Table246789101112[[#This Row],[flange_ft]]</f>
        <v>9.3973999999999993</v>
      </c>
      <c r="L22" s="75">
        <v>45455</v>
      </c>
      <c r="M22" s="31">
        <f>Table246789101112[[#This Row],[excel_date]]</f>
        <v>45455</v>
      </c>
      <c r="N22" s="10" t="s">
        <v>87</v>
      </c>
      <c r="O22" s="16"/>
      <c r="P22" s="10" t="s">
        <v>88</v>
      </c>
      <c r="Q22" s="10">
        <f t="shared" si="0"/>
        <v>22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60">
        <v>3288581.74</v>
      </c>
      <c r="H23" s="60">
        <v>661830.37</v>
      </c>
      <c r="I23" s="15">
        <v>9.4960000000000004</v>
      </c>
      <c r="J23" s="70">
        <v>0.87880000000000003</v>
      </c>
      <c r="K23" s="15">
        <f>Table246789101112[[#This Row],[elevation_ft]]-Table246789101112[[#This Row],[flange_ft]]</f>
        <v>8.6172000000000004</v>
      </c>
      <c r="L23" s="75">
        <v>45454</v>
      </c>
      <c r="M23" s="31">
        <f>Table246789101112[[#This Row],[excel_date]]</f>
        <v>45454</v>
      </c>
      <c r="N23" s="10" t="s">
        <v>87</v>
      </c>
      <c r="O23" s="16"/>
      <c r="P23" s="10" t="s">
        <v>89</v>
      </c>
      <c r="Q23" s="10">
        <f t="shared" si="0"/>
        <v>22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60">
        <v>3289032.23</v>
      </c>
      <c r="H24" s="60">
        <v>661835.32999999996</v>
      </c>
      <c r="I24" s="15">
        <v>11.018000000000001</v>
      </c>
      <c r="J24" s="70">
        <v>0.80349999999999999</v>
      </c>
      <c r="K24" s="15">
        <f>Table246789101112[[#This Row],[elevation_ft]]-Table246789101112[[#This Row],[flange_ft]]</f>
        <v>10.214500000000001</v>
      </c>
      <c r="L24" s="75">
        <v>45453</v>
      </c>
      <c r="M24" s="31">
        <f>Table246789101112[[#This Row],[excel_date]]</f>
        <v>45453</v>
      </c>
      <c r="N24" s="10" t="s">
        <v>87</v>
      </c>
      <c r="O24" s="16"/>
      <c r="P24" s="10" t="s">
        <v>90</v>
      </c>
      <c r="Q24" s="10">
        <f t="shared" si="0"/>
        <v>22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60">
        <v>3288385.59</v>
      </c>
      <c r="H25" s="60">
        <v>661338.53</v>
      </c>
      <c r="I25" s="15">
        <v>11.654</v>
      </c>
      <c r="J25" s="70">
        <v>0.68700000000000006</v>
      </c>
      <c r="K25" s="15">
        <f>Table246789101112[[#This Row],[elevation_ft]]-Table246789101112[[#This Row],[flange_ft]]</f>
        <v>10.967000000000001</v>
      </c>
      <c r="L25" s="75">
        <v>45454</v>
      </c>
      <c r="M25" s="31">
        <f>Table246789101112[[#This Row],[excel_date]]</f>
        <v>45454</v>
      </c>
      <c r="N25" s="10" t="s">
        <v>87</v>
      </c>
      <c r="O25" s="16"/>
      <c r="P25" s="10" t="s">
        <v>49</v>
      </c>
      <c r="Q25" s="10">
        <f t="shared" si="0"/>
        <v>22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60">
        <v>3288608.86</v>
      </c>
      <c r="H26" s="60">
        <v>659443.87</v>
      </c>
      <c r="I26" s="15">
        <v>9.8859999999999992</v>
      </c>
      <c r="J26" s="70">
        <v>0.68140000000000001</v>
      </c>
      <c r="K26" s="15">
        <f>Table246789101112[[#This Row],[elevation_ft]]-Table246789101112[[#This Row],[flange_ft]]</f>
        <v>9.2045999999999992</v>
      </c>
      <c r="L26" s="75">
        <v>45449</v>
      </c>
      <c r="M26" s="31">
        <f>Table246789101112[[#This Row],[excel_date]]</f>
        <v>45449</v>
      </c>
      <c r="N26" s="10" t="s">
        <v>87</v>
      </c>
      <c r="O26" s="16"/>
      <c r="P26" s="10" t="s">
        <v>50</v>
      </c>
      <c r="Q26" s="10">
        <f t="shared" si="0"/>
        <v>22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60">
        <v>3289339.25</v>
      </c>
      <c r="H27" s="60">
        <v>659351.64</v>
      </c>
      <c r="I27" s="15">
        <v>9.3919999999999995</v>
      </c>
      <c r="J27" s="70">
        <v>1.2597</v>
      </c>
      <c r="K27" s="15">
        <f>Table246789101112[[#This Row],[elevation_ft]]-Table246789101112[[#This Row],[flange_ft]]</f>
        <v>8.132299999999999</v>
      </c>
      <c r="L27" s="75">
        <v>45449</v>
      </c>
      <c r="M27" s="31">
        <f>Table246789101112[[#This Row],[excel_date]]</f>
        <v>45449</v>
      </c>
      <c r="N27" s="10" t="s">
        <v>87</v>
      </c>
      <c r="O27" s="16"/>
      <c r="P27" s="10" t="s">
        <v>29</v>
      </c>
      <c r="Q27" s="10">
        <f t="shared" si="0"/>
        <v>22</v>
      </c>
    </row>
    <row r="28" spans="1:17" s="48" customFormat="1" x14ac:dyDescent="0.3">
      <c r="A28" s="43" t="s">
        <v>107</v>
      </c>
      <c r="B28" s="43" t="s">
        <v>80</v>
      </c>
      <c r="C28" s="43" t="s">
        <v>69</v>
      </c>
      <c r="D28" s="43" t="s">
        <v>62</v>
      </c>
      <c r="E28" s="43" t="s">
        <v>62</v>
      </c>
      <c r="F28" s="44">
        <v>160466</v>
      </c>
      <c r="G28" s="61">
        <v>3289148.42</v>
      </c>
      <c r="H28" s="61">
        <v>658895.61</v>
      </c>
      <c r="I28" s="45">
        <v>9.4109999999999996</v>
      </c>
      <c r="J28" s="71">
        <v>1.27</v>
      </c>
      <c r="K28" s="45">
        <f>Table246789101112[[#This Row],[elevation_ft]]-Table246789101112[[#This Row],[flange_ft]]</f>
        <v>8.141</v>
      </c>
      <c r="L28" s="76">
        <v>45449</v>
      </c>
      <c r="M28" s="47">
        <f>Table246789101112[[#This Row],[excel_date]]</f>
        <v>45449</v>
      </c>
      <c r="N28" s="43" t="s">
        <v>87</v>
      </c>
      <c r="O28" s="44"/>
      <c r="P28" s="43" t="s">
        <v>30</v>
      </c>
      <c r="Q28" s="43">
        <f t="shared" si="0"/>
        <v>22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60">
        <v>3289421.57</v>
      </c>
      <c r="H29" s="60">
        <v>661817.92000000004</v>
      </c>
      <c r="I29" s="15">
        <v>8.2040000000000006</v>
      </c>
      <c r="J29" s="70">
        <v>1.2417499999999999</v>
      </c>
      <c r="K29" s="15">
        <f>Table246789101112[[#This Row],[elevation_ft]]-Table246789101112[[#This Row],[flange_ft]]</f>
        <v>6.9622500000000009</v>
      </c>
      <c r="L29" s="75">
        <v>45453</v>
      </c>
      <c r="M29" s="31">
        <f>Table246789101112[[#This Row],[excel_date]]</f>
        <v>45453</v>
      </c>
      <c r="N29" s="10" t="s">
        <v>87</v>
      </c>
      <c r="O29" s="16" t="s">
        <v>113</v>
      </c>
      <c r="P29" s="10" t="s">
        <v>91</v>
      </c>
      <c r="Q29" s="10">
        <f t="shared" si="0"/>
        <v>22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60">
        <v>3290026.91</v>
      </c>
      <c r="H30" s="60">
        <v>660884.89</v>
      </c>
      <c r="I30" s="15">
        <v>8.1359999999999992</v>
      </c>
      <c r="J30" s="70">
        <v>0.67500000000000004</v>
      </c>
      <c r="K30" s="15">
        <f>Table246789101112[[#This Row],[elevation_ft]]-Table246789101112[[#This Row],[flange_ft]]</f>
        <v>7.4609999999999994</v>
      </c>
      <c r="L30" s="75">
        <v>45447</v>
      </c>
      <c r="M30" s="31">
        <f>Table246789101112[[#This Row],[excel_date]]</f>
        <v>45447</v>
      </c>
      <c r="N30" s="10" t="s">
        <v>87</v>
      </c>
      <c r="O30" s="16"/>
      <c r="P30" s="10" t="s">
        <v>92</v>
      </c>
      <c r="Q30" s="10">
        <f t="shared" si="0"/>
        <v>22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60">
        <v>3289998.17</v>
      </c>
      <c r="H31" s="60">
        <v>660825.09</v>
      </c>
      <c r="I31" s="15">
        <v>7.93</v>
      </c>
      <c r="J31" s="70">
        <v>0.67400000000000004</v>
      </c>
      <c r="K31" s="15">
        <f>Table246789101112[[#This Row],[elevation_ft]]-Table246789101112[[#This Row],[flange_ft]]</f>
        <v>7.2559999999999993</v>
      </c>
      <c r="L31" s="75">
        <v>45447</v>
      </c>
      <c r="M31" s="31">
        <f>Table246789101112[[#This Row],[excel_date]]</f>
        <v>45447</v>
      </c>
      <c r="N31" s="10" t="s">
        <v>87</v>
      </c>
      <c r="O31" s="16"/>
      <c r="P31" s="10" t="s">
        <v>93</v>
      </c>
      <c r="Q31" s="10">
        <f t="shared" si="0"/>
        <v>22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60">
        <v>3290143.15</v>
      </c>
      <c r="H32" s="60">
        <v>659892.43000000005</v>
      </c>
      <c r="I32" s="15">
        <v>12.029</v>
      </c>
      <c r="J32" s="70">
        <v>1.0714999999999999</v>
      </c>
      <c r="K32" s="15">
        <f>Table246789101112[[#This Row],[elevation_ft]]-Table246789101112[[#This Row],[flange_ft]]</f>
        <v>10.9575</v>
      </c>
      <c r="L32" s="75">
        <v>45448</v>
      </c>
      <c r="M32" s="31">
        <f>Table246789101112[[#This Row],[excel_date]]</f>
        <v>45448</v>
      </c>
      <c r="N32" s="10" t="s">
        <v>87</v>
      </c>
      <c r="O32" s="16"/>
      <c r="P32" s="10">
        <v>29</v>
      </c>
      <c r="Q32" s="10">
        <f t="shared" si="0"/>
        <v>22</v>
      </c>
    </row>
    <row r="33" spans="1:17" s="48" customFormat="1" x14ac:dyDescent="0.3">
      <c r="A33" s="49" t="s">
        <v>711</v>
      </c>
      <c r="B33" s="43" t="s">
        <v>84</v>
      </c>
      <c r="C33" s="43" t="s">
        <v>73</v>
      </c>
      <c r="D33" s="43" t="s">
        <v>62</v>
      </c>
      <c r="E33" s="43" t="s">
        <v>62</v>
      </c>
      <c r="F33" s="44">
        <v>973844</v>
      </c>
      <c r="G33" s="61">
        <v>3289803.52</v>
      </c>
      <c r="H33" s="61">
        <v>659451.80000000005</v>
      </c>
      <c r="I33" s="45">
        <v>8.859</v>
      </c>
      <c r="J33" s="72">
        <v>1.2445999999999999</v>
      </c>
      <c r="K33" s="45">
        <f>Table246789101112[[#This Row],[elevation_ft]]-Table246789101112[[#This Row],[flange_ft]]</f>
        <v>7.6143999999999998</v>
      </c>
      <c r="L33" s="76">
        <v>45448</v>
      </c>
      <c r="M33" s="47">
        <f>Table246789101112[[#This Row],[excel_date]]</f>
        <v>45448</v>
      </c>
      <c r="N33" s="43" t="s">
        <v>87</v>
      </c>
      <c r="O33" s="43"/>
      <c r="P33" s="43" t="s">
        <v>94</v>
      </c>
      <c r="Q33" s="43">
        <f t="shared" si="0"/>
        <v>22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60">
        <v>3289525.5</v>
      </c>
      <c r="H34" s="60">
        <v>659091.6</v>
      </c>
      <c r="I34" s="15">
        <v>13.157999999999999</v>
      </c>
      <c r="J34" s="70">
        <v>1.075</v>
      </c>
      <c r="K34" s="15">
        <f>Table246789101112[[#This Row],[elevation_ft]]-Table246789101112[[#This Row],[flange_ft]]</f>
        <v>12.083</v>
      </c>
      <c r="L34" s="75">
        <v>45448</v>
      </c>
      <c r="M34" s="31">
        <f>Table246789101112[[#This Row],[excel_date]]</f>
        <v>45448</v>
      </c>
      <c r="N34" s="10" t="s">
        <v>87</v>
      </c>
      <c r="O34" s="10" t="s">
        <v>168</v>
      </c>
      <c r="P34" s="10">
        <v>31</v>
      </c>
      <c r="Q34" s="10">
        <f t="shared" si="0"/>
        <v>22</v>
      </c>
    </row>
    <row r="35" spans="1:17" x14ac:dyDescent="0.3">
      <c r="A35" s="10" t="s">
        <v>716</v>
      </c>
      <c r="B35" s="12" t="s">
        <v>717</v>
      </c>
      <c r="C35" s="10" t="s">
        <v>664</v>
      </c>
      <c r="D35" s="10" t="s">
        <v>62</v>
      </c>
      <c r="E35" s="10" t="s">
        <v>62</v>
      </c>
      <c r="F35" s="10">
        <v>975714</v>
      </c>
      <c r="G35" s="60">
        <v>3289020</v>
      </c>
      <c r="H35" s="60">
        <v>662133</v>
      </c>
      <c r="I35" s="15">
        <v>11.938000000000001</v>
      </c>
      <c r="J35" s="70">
        <v>1.0753999999999999</v>
      </c>
      <c r="K35" s="15">
        <f>Table246789101112[[#This Row],[elevation_ft]]-Table246789101112[[#This Row],[flange_ft]]</f>
        <v>10.8626</v>
      </c>
      <c r="L35" s="75">
        <v>45453</v>
      </c>
      <c r="M35" s="31">
        <f>Table246789101112[[#This Row],[excel_date]]</f>
        <v>45453</v>
      </c>
      <c r="N35" s="10" t="s">
        <v>87</v>
      </c>
      <c r="O35" s="10"/>
      <c r="P35" s="10"/>
      <c r="Q35" s="10">
        <f t="shared" si="0"/>
        <v>22</v>
      </c>
    </row>
    <row r="36" spans="1:17" x14ac:dyDescent="0.3">
      <c r="A36" s="10" t="s">
        <v>748</v>
      </c>
      <c r="B36" s="12" t="s">
        <v>750</v>
      </c>
      <c r="C36" s="10" t="s">
        <v>665</v>
      </c>
      <c r="D36" s="10" t="s">
        <v>62</v>
      </c>
      <c r="E36" s="10" t="s">
        <v>62</v>
      </c>
      <c r="F36" s="10">
        <v>975715</v>
      </c>
      <c r="G36" s="13">
        <v>3289490</v>
      </c>
      <c r="H36" s="13">
        <v>661472</v>
      </c>
      <c r="I36" s="15">
        <v>11.721</v>
      </c>
      <c r="J36" s="70">
        <v>1.0775999999999999</v>
      </c>
      <c r="K36" s="15">
        <f>Table246789101112[[#This Row],[elevation_ft]]-Table246789101112[[#This Row],[flange_ft]]</f>
        <v>10.6434</v>
      </c>
      <c r="L36" s="75">
        <v>45455</v>
      </c>
      <c r="M36" s="31">
        <f>Table246789101112[[#This Row],[excel_date]]</f>
        <v>45455</v>
      </c>
      <c r="N36" s="10" t="s">
        <v>87</v>
      </c>
      <c r="O36" s="10" t="s">
        <v>755</v>
      </c>
      <c r="P36" s="10"/>
      <c r="Q36" s="10">
        <f t="shared" si="0"/>
        <v>22</v>
      </c>
    </row>
    <row r="37" spans="1:17" x14ac:dyDescent="0.3">
      <c r="A37" s="10" t="s">
        <v>749</v>
      </c>
      <c r="B37" s="12" t="s">
        <v>751</v>
      </c>
      <c r="C37" s="10" t="s">
        <v>666</v>
      </c>
      <c r="D37" s="10" t="s">
        <v>62</v>
      </c>
      <c r="E37" s="10" t="s">
        <v>62</v>
      </c>
      <c r="F37" s="10">
        <v>975851</v>
      </c>
      <c r="G37" s="13">
        <v>3289696</v>
      </c>
      <c r="H37" s="13">
        <v>661918</v>
      </c>
      <c r="I37" s="15">
        <v>11.208</v>
      </c>
      <c r="J37" s="70">
        <v>1.077</v>
      </c>
      <c r="K37" s="15">
        <f>Table246789101112[[#This Row],[elevation_ft]]-Table246789101112[[#This Row],[flange_ft]]</f>
        <v>10.131</v>
      </c>
      <c r="L37" s="75">
        <v>45453</v>
      </c>
      <c r="M37" s="31">
        <f>Table246789101112[[#This Row],[excel_date]]</f>
        <v>45453</v>
      </c>
      <c r="N37" s="10" t="s">
        <v>87</v>
      </c>
      <c r="O37" s="10" t="s">
        <v>755</v>
      </c>
      <c r="P37" s="10"/>
      <c r="Q37" s="10">
        <f t="shared" si="0"/>
        <v>22</v>
      </c>
    </row>
    <row r="38" spans="1:17" x14ac:dyDescent="0.3">
      <c r="B38" s="1"/>
      <c r="C38" s="1"/>
      <c r="G38" s="62"/>
      <c r="H38" s="62"/>
      <c r="I38" s="3"/>
      <c r="J38" s="3"/>
      <c r="K38" s="3"/>
      <c r="L38" s="7"/>
      <c r="M38" s="4"/>
    </row>
    <row r="39" spans="1:17" x14ac:dyDescent="0.3">
      <c r="B39" s="1"/>
      <c r="C39" s="1"/>
      <c r="G39" s="62"/>
      <c r="H39" s="62"/>
      <c r="I39" s="3"/>
      <c r="J39" s="3"/>
      <c r="K39" s="3"/>
      <c r="L39" s="7"/>
      <c r="M39" s="4"/>
    </row>
    <row r="40" spans="1:17" x14ac:dyDescent="0.3">
      <c r="B40" s="1"/>
      <c r="C40" s="1"/>
      <c r="I40" s="3"/>
      <c r="J40" s="3"/>
      <c r="K40" s="3"/>
      <c r="L40" s="7"/>
      <c r="M40" s="4"/>
    </row>
    <row r="41" spans="1:17" x14ac:dyDescent="0.3">
      <c r="B41" s="1"/>
      <c r="C41" s="1"/>
      <c r="I41" s="3"/>
      <c r="J41" s="3"/>
      <c r="K41" s="3"/>
      <c r="L41" s="7"/>
      <c r="M41" s="4"/>
    </row>
    <row r="42" spans="1:17" x14ac:dyDescent="0.3">
      <c r="B42" s="1"/>
      <c r="C42" s="1"/>
      <c r="G42" s="62"/>
      <c r="H42" s="62"/>
      <c r="I42" s="3"/>
      <c r="J42" s="3"/>
      <c r="K42" s="3"/>
      <c r="L42" s="7"/>
      <c r="M42" s="4"/>
    </row>
    <row r="43" spans="1:17" x14ac:dyDescent="0.3">
      <c r="B43" s="1"/>
      <c r="C43" s="1"/>
      <c r="G43" s="62"/>
      <c r="H43" s="62"/>
      <c r="I43" s="3"/>
      <c r="J43" s="3"/>
      <c r="K43" s="3"/>
      <c r="L43" s="7"/>
      <c r="M43" s="4"/>
    </row>
    <row r="44" spans="1:17" x14ac:dyDescent="0.3">
      <c r="B44" s="1"/>
      <c r="C44" s="1"/>
      <c r="G44" s="62"/>
      <c r="H44" s="62"/>
      <c r="I44" s="3"/>
      <c r="J44" s="3"/>
      <c r="K44" s="3"/>
      <c r="L44" s="7"/>
      <c r="M44" s="4"/>
    </row>
    <row r="45" spans="1:17" x14ac:dyDescent="0.3">
      <c r="B45" s="1"/>
      <c r="C45" s="1"/>
      <c r="G45" s="62"/>
      <c r="H45" s="62"/>
      <c r="I45" s="3"/>
      <c r="J45" s="3"/>
      <c r="K45" s="3"/>
      <c r="L45" s="7"/>
      <c r="M45" s="4"/>
    </row>
    <row r="46" spans="1:17" x14ac:dyDescent="0.3">
      <c r="B46" s="1"/>
      <c r="C46" s="1"/>
      <c r="I46" s="3"/>
      <c r="J46" s="3"/>
      <c r="K46" s="3"/>
      <c r="L46" s="7"/>
      <c r="M46" s="4"/>
    </row>
    <row r="47" spans="1:17" x14ac:dyDescent="0.3">
      <c r="B47" s="1"/>
      <c r="C47" s="1"/>
      <c r="I47" s="3"/>
      <c r="J47" s="3"/>
      <c r="K47" s="3"/>
      <c r="L47" s="7"/>
      <c r="M47" s="4"/>
    </row>
    <row r="48" spans="1:17" x14ac:dyDescent="0.3">
      <c r="B48" s="1"/>
      <c r="C48" s="1"/>
      <c r="G48" s="62"/>
      <c r="H48" s="62"/>
      <c r="I48" s="3"/>
      <c r="J48" s="3"/>
      <c r="K48" s="3"/>
      <c r="L48" s="7"/>
      <c r="M48" s="4"/>
    </row>
    <row r="49" spans="2:15" x14ac:dyDescent="0.3">
      <c r="B49" s="1"/>
      <c r="C49" s="1"/>
      <c r="G49" s="62"/>
      <c r="H49" s="62"/>
      <c r="I49" s="3"/>
      <c r="J49" s="3"/>
      <c r="K49" s="3"/>
      <c r="L49" s="7"/>
      <c r="M49" s="4"/>
    </row>
    <row r="50" spans="2:15" x14ac:dyDescent="0.3">
      <c r="B50" s="1"/>
      <c r="C50" s="1"/>
      <c r="G50" s="62"/>
      <c r="H50" s="62"/>
      <c r="I50" s="3"/>
      <c r="J50" s="3"/>
      <c r="K50" s="3"/>
      <c r="L50" s="7"/>
      <c r="M50" s="4"/>
    </row>
    <row r="51" spans="2:15" x14ac:dyDescent="0.3">
      <c r="B51" s="1"/>
      <c r="C51" s="1"/>
      <c r="G51" s="62"/>
      <c r="H51" s="62"/>
      <c r="I51" s="3"/>
      <c r="J51" s="3"/>
      <c r="K51" s="3"/>
      <c r="L51" s="7"/>
      <c r="M51" s="4"/>
    </row>
    <row r="52" spans="2:15" x14ac:dyDescent="0.3">
      <c r="B52" s="1"/>
      <c r="C52" s="1"/>
      <c r="G52" s="62"/>
      <c r="H52" s="62"/>
      <c r="I52" s="3"/>
      <c r="J52" s="3"/>
      <c r="K52" s="3"/>
      <c r="L52" s="7"/>
      <c r="M52" s="4"/>
    </row>
    <row r="53" spans="2:15" x14ac:dyDescent="0.3">
      <c r="B53" s="1"/>
      <c r="C53" s="1"/>
      <c r="G53" s="62"/>
      <c r="H53" s="62"/>
      <c r="I53" s="3"/>
      <c r="J53" s="3"/>
      <c r="K53" s="3"/>
      <c r="L53" s="7"/>
      <c r="M53" s="4"/>
    </row>
    <row r="54" spans="2:15" x14ac:dyDescent="0.3">
      <c r="B54" s="1"/>
      <c r="C54" s="1"/>
      <c r="G54" s="62"/>
      <c r="H54" s="62"/>
      <c r="I54" s="3"/>
      <c r="J54" s="3"/>
      <c r="K54" s="3"/>
      <c r="L54" s="7"/>
      <c r="M54" s="4"/>
    </row>
    <row r="55" spans="2:15" x14ac:dyDescent="0.3">
      <c r="B55" s="1"/>
      <c r="C55" s="1"/>
      <c r="G55" s="62"/>
      <c r="H55" s="62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2"/>
      <c r="H56" s="62"/>
      <c r="I56" s="3"/>
      <c r="J56" s="3"/>
      <c r="K56" s="3"/>
      <c r="L56" s="7"/>
      <c r="M56" s="4"/>
    </row>
    <row r="57" spans="2:15" x14ac:dyDescent="0.3">
      <c r="B57" s="1"/>
      <c r="C57" s="1"/>
      <c r="G57" s="62"/>
      <c r="H57" s="62"/>
      <c r="I57" s="3"/>
      <c r="J57" s="3"/>
      <c r="K57" s="3"/>
      <c r="L57" s="7"/>
      <c r="M57" s="4"/>
    </row>
    <row r="58" spans="2:15" x14ac:dyDescent="0.3">
      <c r="B58" s="1"/>
      <c r="C58" s="1"/>
      <c r="G58" s="62"/>
      <c r="H58" s="62"/>
      <c r="I58" s="3"/>
      <c r="J58" s="3"/>
      <c r="K58" s="3"/>
      <c r="L58" s="7"/>
      <c r="M58" s="4"/>
    </row>
    <row r="59" spans="2:15" x14ac:dyDescent="0.3">
      <c r="B59" s="1"/>
      <c r="C59" s="1"/>
      <c r="G59" s="62"/>
      <c r="H59" s="62"/>
      <c r="I59" s="3"/>
      <c r="J59" s="3"/>
      <c r="K59" s="3"/>
      <c r="L59" s="7"/>
      <c r="M59" s="4"/>
    </row>
    <row r="60" spans="2:15" x14ac:dyDescent="0.3">
      <c r="B60" s="1"/>
      <c r="C60" s="1"/>
      <c r="G60" s="62"/>
      <c r="H60" s="62"/>
      <c r="I60" s="3"/>
      <c r="J60" s="3"/>
      <c r="K60" s="3"/>
      <c r="L60" s="7"/>
      <c r="M60" s="4"/>
    </row>
    <row r="61" spans="2:15" x14ac:dyDescent="0.3">
      <c r="B61" s="1"/>
      <c r="C61" s="1"/>
      <c r="G61" s="62"/>
      <c r="H61" s="62"/>
      <c r="I61" s="3"/>
      <c r="J61" s="3"/>
      <c r="K61" s="3"/>
      <c r="L61" s="7"/>
      <c r="M61" s="4"/>
    </row>
    <row r="62" spans="2:15" x14ac:dyDescent="0.3">
      <c r="B62" s="1"/>
      <c r="C62" s="1"/>
      <c r="G62" s="62"/>
      <c r="H62" s="62"/>
      <c r="I62" s="3"/>
      <c r="J62" s="3"/>
      <c r="K62" s="3"/>
      <c r="L62" s="7"/>
      <c r="M62" s="4"/>
    </row>
    <row r="63" spans="2:15" x14ac:dyDescent="0.3">
      <c r="B63" s="1"/>
      <c r="C63" s="1"/>
      <c r="G63" s="62"/>
      <c r="H63" s="62"/>
      <c r="I63" s="3"/>
      <c r="J63" s="3"/>
      <c r="K63" s="3"/>
      <c r="L63" s="7"/>
      <c r="M63" s="4"/>
    </row>
    <row r="64" spans="2:15" x14ac:dyDescent="0.3">
      <c r="B64" s="1"/>
      <c r="C64" s="1"/>
      <c r="G64" s="62"/>
      <c r="H64" s="62"/>
      <c r="I64" s="3"/>
      <c r="J64" s="3"/>
      <c r="K64" s="3"/>
      <c r="L64" s="7"/>
      <c r="M64" s="4"/>
    </row>
    <row r="65" spans="1:13" x14ac:dyDescent="0.3">
      <c r="B65" s="1"/>
      <c r="C65" s="1"/>
      <c r="G65" s="62"/>
      <c r="H65" s="62"/>
      <c r="I65" s="3"/>
      <c r="J65" s="3"/>
      <c r="K65" s="3"/>
      <c r="L65" s="7"/>
      <c r="M65" s="4"/>
    </row>
    <row r="66" spans="1:13" x14ac:dyDescent="0.3">
      <c r="B66" s="1"/>
      <c r="C66" s="1"/>
      <c r="G66" s="62"/>
      <c r="H66" s="62"/>
      <c r="I66" s="3"/>
      <c r="J66" s="3"/>
      <c r="K66" s="3"/>
      <c r="L66" s="7"/>
      <c r="M66" s="4"/>
    </row>
    <row r="67" spans="1:13" x14ac:dyDescent="0.3">
      <c r="B67" s="1"/>
      <c r="C67" s="1"/>
      <c r="G67" s="62"/>
      <c r="H67" s="62"/>
      <c r="I67" s="3"/>
      <c r="J67" s="3"/>
      <c r="K67" s="3"/>
      <c r="L67" s="7"/>
      <c r="M67" s="4"/>
    </row>
    <row r="68" spans="1:13" x14ac:dyDescent="0.3">
      <c r="B68" s="1"/>
      <c r="C68" s="1"/>
      <c r="G68" s="62"/>
      <c r="H68" s="62"/>
      <c r="I68" s="3"/>
      <c r="J68" s="3"/>
      <c r="K68" s="3"/>
      <c r="L68" s="7"/>
      <c r="M68" s="4"/>
    </row>
    <row r="69" spans="1:13" x14ac:dyDescent="0.3">
      <c r="B69" s="1"/>
      <c r="C69" s="1"/>
      <c r="G69" s="62"/>
      <c r="H69" s="62"/>
      <c r="I69" s="3"/>
      <c r="J69" s="3"/>
      <c r="K69" s="3"/>
      <c r="L69" s="7"/>
      <c r="M69" s="4"/>
    </row>
    <row r="70" spans="1:13" x14ac:dyDescent="0.3">
      <c r="B70" s="1"/>
      <c r="C70" s="1"/>
      <c r="G70" s="62"/>
      <c r="H70" s="62"/>
      <c r="I70" s="3"/>
      <c r="J70" s="3"/>
      <c r="K70" s="3"/>
      <c r="L70" s="7"/>
      <c r="M70" s="4"/>
    </row>
    <row r="71" spans="1:13" x14ac:dyDescent="0.3">
      <c r="C71" s="1"/>
      <c r="G71" s="62"/>
      <c r="H71" s="62"/>
      <c r="I71" s="3"/>
      <c r="J71" s="3"/>
      <c r="K71" s="3"/>
      <c r="L71" s="7"/>
      <c r="M71" s="4"/>
    </row>
    <row r="72" spans="1:13" x14ac:dyDescent="0.3">
      <c r="C72" s="1"/>
      <c r="G72" s="62"/>
      <c r="H72" s="62"/>
      <c r="I72" s="3"/>
      <c r="J72" s="3"/>
      <c r="K72" s="3"/>
      <c r="L72" s="7"/>
      <c r="M72" s="4"/>
    </row>
    <row r="73" spans="1:13" x14ac:dyDescent="0.3">
      <c r="A73" s="1"/>
      <c r="C73" s="1"/>
      <c r="G73" s="62"/>
      <c r="H73" s="62"/>
      <c r="I73" s="3"/>
      <c r="J73" s="3"/>
      <c r="K73" s="3"/>
      <c r="L73" s="7"/>
      <c r="M73" s="4"/>
    </row>
    <row r="74" spans="1:13" x14ac:dyDescent="0.3">
      <c r="A74" s="1"/>
      <c r="C74" s="1"/>
      <c r="G74" s="62"/>
      <c r="H74" s="62"/>
      <c r="I74" s="3"/>
      <c r="J74" s="3"/>
      <c r="K74" s="3"/>
      <c r="L74" s="7"/>
      <c r="M74" s="4"/>
    </row>
    <row r="75" spans="1:13" x14ac:dyDescent="0.3">
      <c r="A75" s="1"/>
      <c r="C75" s="1"/>
      <c r="G75" s="62"/>
      <c r="H75" s="62"/>
      <c r="I75" s="3"/>
      <c r="J75" s="3"/>
      <c r="K75" s="3"/>
      <c r="L75" s="7"/>
      <c r="M75" s="4"/>
    </row>
    <row r="76" spans="1:13" x14ac:dyDescent="0.3">
      <c r="A76" s="1"/>
      <c r="C76" s="1"/>
      <c r="G76" s="62"/>
      <c r="H76" s="62"/>
      <c r="I76" s="3"/>
      <c r="J76" s="3"/>
      <c r="K76" s="3"/>
      <c r="L76" s="7"/>
      <c r="M76" s="4"/>
    </row>
    <row r="77" spans="1:13" x14ac:dyDescent="0.3">
      <c r="A77" s="1"/>
      <c r="C77" s="1"/>
      <c r="G77" s="62"/>
      <c r="H77" s="62"/>
      <c r="I77" s="3"/>
      <c r="J77" s="3"/>
      <c r="K77" s="3"/>
      <c r="L77" s="7"/>
      <c r="M77" s="4"/>
    </row>
    <row r="78" spans="1:13" x14ac:dyDescent="0.3">
      <c r="A78" s="1"/>
      <c r="C78" s="1"/>
      <c r="G78" s="62"/>
      <c r="H78" s="62"/>
      <c r="I78" s="3"/>
      <c r="J78" s="3"/>
      <c r="K78" s="3"/>
      <c r="L78" s="7"/>
      <c r="M78" s="4"/>
    </row>
    <row r="79" spans="1:13" x14ac:dyDescent="0.3">
      <c r="A79" s="1"/>
      <c r="C79" s="1"/>
      <c r="G79" s="62"/>
      <c r="H79" s="62"/>
      <c r="I79" s="3"/>
      <c r="J79" s="3"/>
      <c r="K79" s="3"/>
      <c r="L79" s="7"/>
      <c r="M79" s="4"/>
    </row>
    <row r="80" spans="1:13" x14ac:dyDescent="0.3">
      <c r="A80" s="1"/>
      <c r="C80" s="1"/>
      <c r="G80" s="62"/>
      <c r="H80" s="62"/>
      <c r="I80" s="3"/>
      <c r="J80" s="3"/>
      <c r="K80" s="3"/>
      <c r="L80" s="7"/>
      <c r="M80" s="4"/>
    </row>
    <row r="81" spans="1:13" x14ac:dyDescent="0.3">
      <c r="A81" s="1"/>
      <c r="C81" s="1"/>
      <c r="G81" s="62"/>
      <c r="H81" s="62"/>
      <c r="I81" s="3"/>
      <c r="J81" s="3"/>
      <c r="K81" s="3"/>
      <c r="L81" s="7"/>
      <c r="M81" s="4"/>
    </row>
    <row r="82" spans="1:13" x14ac:dyDescent="0.3">
      <c r="A82" s="1"/>
      <c r="C82" s="1"/>
      <c r="G82" s="62"/>
      <c r="H82" s="62"/>
      <c r="I82" s="3"/>
      <c r="J82" s="3"/>
      <c r="K82" s="3"/>
      <c r="L82" s="7"/>
      <c r="M82" s="4"/>
    </row>
    <row r="83" spans="1:13" x14ac:dyDescent="0.3">
      <c r="A83" s="1"/>
      <c r="C83" s="1"/>
      <c r="G83" s="62"/>
      <c r="H83" s="62"/>
      <c r="I83" s="3"/>
      <c r="J83" s="3"/>
      <c r="K83" s="3"/>
      <c r="L83" s="7"/>
      <c r="M83" s="4"/>
    </row>
    <row r="84" spans="1:13" x14ac:dyDescent="0.3">
      <c r="A84" s="1"/>
      <c r="C84" s="1"/>
      <c r="G84" s="62"/>
      <c r="H84" s="62"/>
      <c r="I84" s="3"/>
      <c r="J84" s="3"/>
      <c r="K84" s="3"/>
      <c r="L84" s="7"/>
      <c r="M84" s="4"/>
    </row>
    <row r="85" spans="1:13" x14ac:dyDescent="0.3">
      <c r="A85" s="1"/>
      <c r="C85" s="1"/>
      <c r="G85" s="62"/>
      <c r="H85" s="62"/>
      <c r="I85" s="3"/>
      <c r="J85" s="3"/>
      <c r="K85" s="3"/>
      <c r="L85" s="7"/>
      <c r="M85" s="4"/>
    </row>
    <row r="86" spans="1:13" x14ac:dyDescent="0.3">
      <c r="A86" s="1"/>
      <c r="C86" s="1"/>
      <c r="G86" s="62"/>
      <c r="H86" s="62"/>
      <c r="I86" s="3"/>
      <c r="J86" s="3"/>
      <c r="K86" s="3"/>
      <c r="L86" s="7"/>
      <c r="M86" s="4"/>
    </row>
    <row r="87" spans="1:13" x14ac:dyDescent="0.3">
      <c r="A87" s="1"/>
      <c r="C87" s="1"/>
      <c r="G87" s="62"/>
      <c r="H87" s="62"/>
      <c r="I87" s="3"/>
      <c r="J87" s="3"/>
      <c r="K87" s="3"/>
      <c r="L87" s="7"/>
      <c r="M87" s="4"/>
    </row>
    <row r="88" spans="1:13" x14ac:dyDescent="0.3">
      <c r="A88" s="1"/>
      <c r="C88" s="1"/>
      <c r="G88" s="62"/>
      <c r="H88" s="62"/>
      <c r="I88" s="3"/>
      <c r="J88" s="3"/>
      <c r="K88" s="3"/>
      <c r="L88" s="7"/>
      <c r="M88" s="4"/>
    </row>
    <row r="89" spans="1:13" x14ac:dyDescent="0.3">
      <c r="A89" s="1"/>
      <c r="C89" s="1"/>
      <c r="G89" s="62"/>
      <c r="H89" s="62"/>
      <c r="I89" s="3"/>
      <c r="J89" s="3"/>
      <c r="K89" s="3"/>
      <c r="L89" s="7"/>
      <c r="M89" s="4"/>
    </row>
    <row r="90" spans="1:13" x14ac:dyDescent="0.3">
      <c r="A90" s="1"/>
      <c r="C90" s="1"/>
      <c r="G90" s="62"/>
      <c r="H90" s="62"/>
      <c r="I90" s="3"/>
      <c r="J90" s="3"/>
      <c r="K90" s="3"/>
      <c r="L90" s="7"/>
      <c r="M90" s="4"/>
    </row>
    <row r="91" spans="1:13" x14ac:dyDescent="0.3">
      <c r="A91" s="1"/>
      <c r="C91" s="1"/>
      <c r="G91" s="62"/>
      <c r="H91" s="62"/>
      <c r="I91" s="3"/>
      <c r="J91" s="3"/>
      <c r="K91" s="3"/>
      <c r="L91" s="7"/>
      <c r="M91" s="4"/>
    </row>
    <row r="92" spans="1:13" x14ac:dyDescent="0.3">
      <c r="C92" s="1"/>
      <c r="G92" s="62"/>
      <c r="H92" s="62"/>
      <c r="I92" s="3"/>
      <c r="J92" s="3"/>
      <c r="K92" s="3"/>
      <c r="L92" s="7"/>
      <c r="M92" s="4"/>
    </row>
    <row r="93" spans="1:13" x14ac:dyDescent="0.3">
      <c r="C93" s="1"/>
      <c r="G93" s="62"/>
      <c r="H93" s="62"/>
      <c r="I93" s="3"/>
      <c r="J93" s="3"/>
      <c r="K93" s="3"/>
      <c r="L93" s="7"/>
      <c r="M93" s="4"/>
    </row>
    <row r="94" spans="1:13" x14ac:dyDescent="0.3">
      <c r="C94" s="1"/>
      <c r="G94" s="62"/>
      <c r="H94" s="62"/>
      <c r="I94" s="3"/>
      <c r="J94" s="3"/>
      <c r="K94" s="3"/>
      <c r="L94" s="7"/>
      <c r="M94" s="4"/>
    </row>
    <row r="95" spans="1:13" x14ac:dyDescent="0.3">
      <c r="C95" s="1"/>
      <c r="G95" s="62"/>
      <c r="H95" s="62"/>
      <c r="I95" s="3"/>
      <c r="J95" s="3"/>
      <c r="K95" s="3"/>
      <c r="L95" s="7"/>
      <c r="M95" s="4"/>
    </row>
    <row r="96" spans="1:13" x14ac:dyDescent="0.3">
      <c r="C96" s="1"/>
      <c r="G96" s="62"/>
      <c r="H96" s="62"/>
      <c r="I96" s="3"/>
      <c r="J96" s="3"/>
      <c r="K96" s="3"/>
      <c r="L96" s="7"/>
      <c r="M96" s="4"/>
    </row>
    <row r="97" spans="3:13" x14ac:dyDescent="0.3">
      <c r="C97" s="1"/>
      <c r="G97" s="62"/>
      <c r="H97" s="62"/>
      <c r="I97" s="3"/>
      <c r="J97" s="3"/>
      <c r="K97" s="3"/>
      <c r="L97" s="7"/>
      <c r="M97" s="4"/>
    </row>
    <row r="98" spans="3:13" x14ac:dyDescent="0.3">
      <c r="C98" s="1"/>
      <c r="G98" s="62"/>
      <c r="H98" s="62"/>
      <c r="I98" s="3"/>
      <c r="J98" s="3"/>
      <c r="K98" s="3"/>
      <c r="L98" s="7"/>
      <c r="M98" s="4"/>
    </row>
    <row r="99" spans="3:13" x14ac:dyDescent="0.3">
      <c r="C99" s="1"/>
      <c r="G99" s="62"/>
      <c r="H99" s="62"/>
      <c r="I99" s="3"/>
      <c r="J99" s="3"/>
      <c r="K99" s="3"/>
      <c r="L99" s="7"/>
      <c r="M99" s="4"/>
    </row>
    <row r="100" spans="3:13" x14ac:dyDescent="0.3">
      <c r="C100" s="1"/>
      <c r="G100" s="62"/>
      <c r="H100" s="62"/>
      <c r="I100" s="3"/>
      <c r="J100" s="3"/>
      <c r="K100" s="3"/>
      <c r="L100" s="7"/>
      <c r="M100" s="4"/>
    </row>
    <row r="101" spans="3:13" x14ac:dyDescent="0.3">
      <c r="C101" s="1"/>
      <c r="G101" s="62"/>
      <c r="H101" s="62"/>
      <c r="I101" s="3"/>
      <c r="J101" s="3"/>
      <c r="K101" s="3"/>
      <c r="L101" s="7"/>
      <c r="M101" s="4"/>
    </row>
    <row r="102" spans="3:13" x14ac:dyDescent="0.3">
      <c r="C102" s="1"/>
      <c r="G102" s="62"/>
      <c r="H102" s="62"/>
      <c r="I102" s="3"/>
      <c r="J102" s="3"/>
      <c r="K102" s="3"/>
      <c r="L102" s="7"/>
      <c r="M102" s="4"/>
    </row>
    <row r="103" spans="3:13" x14ac:dyDescent="0.3">
      <c r="C103" s="1"/>
      <c r="G103" s="62"/>
      <c r="H103" s="62"/>
      <c r="I103" s="3"/>
      <c r="J103" s="3"/>
      <c r="K103" s="3"/>
      <c r="L103" s="7"/>
      <c r="M103" s="4"/>
    </row>
    <row r="104" spans="3:13" x14ac:dyDescent="0.3">
      <c r="C104" s="1"/>
      <c r="G104" s="62"/>
      <c r="H104" s="62"/>
      <c r="I104" s="3"/>
      <c r="J104" s="3"/>
      <c r="K104" s="3"/>
      <c r="L104" s="7"/>
      <c r="M104" s="4"/>
    </row>
    <row r="105" spans="3:13" x14ac:dyDescent="0.3">
      <c r="C105" s="1"/>
      <c r="G105" s="62"/>
      <c r="H105" s="62"/>
      <c r="I105" s="3"/>
      <c r="J105" s="3"/>
      <c r="K105" s="3"/>
      <c r="L105" s="7"/>
      <c r="M105" s="4"/>
    </row>
    <row r="106" spans="3:13" x14ac:dyDescent="0.3">
      <c r="C106" s="1"/>
      <c r="G106" s="62"/>
      <c r="H106" s="62"/>
      <c r="I106" s="3"/>
      <c r="J106" s="3"/>
      <c r="K106" s="3"/>
      <c r="L106" s="7"/>
      <c r="M106" s="4"/>
    </row>
    <row r="107" spans="3:13" x14ac:dyDescent="0.3">
      <c r="C107" s="1"/>
      <c r="G107" s="62"/>
      <c r="H107" s="62"/>
      <c r="I107" s="3"/>
      <c r="J107" s="3"/>
      <c r="K107" s="3"/>
      <c r="L107" s="7"/>
      <c r="M107" s="4"/>
    </row>
    <row r="108" spans="3:13" x14ac:dyDescent="0.3">
      <c r="C108" s="1"/>
      <c r="G108" s="62"/>
      <c r="H108" s="62"/>
      <c r="I108" s="3"/>
      <c r="J108" s="3"/>
      <c r="K108" s="3"/>
      <c r="L108" s="7"/>
      <c r="M108" s="4"/>
    </row>
    <row r="109" spans="3:13" x14ac:dyDescent="0.3">
      <c r="C109" s="1"/>
      <c r="G109" s="62"/>
      <c r="H109" s="62"/>
      <c r="I109" s="3"/>
      <c r="J109" s="3"/>
      <c r="K109" s="3"/>
      <c r="L109" s="7"/>
      <c r="M109" s="4"/>
    </row>
    <row r="110" spans="3:13" x14ac:dyDescent="0.3">
      <c r="C110" s="1"/>
      <c r="G110" s="62"/>
      <c r="H110" s="62"/>
      <c r="I110" s="3"/>
      <c r="J110" s="3"/>
      <c r="K110" s="3"/>
      <c r="L110" s="7"/>
      <c r="M110" s="4"/>
    </row>
    <row r="111" spans="3:13" x14ac:dyDescent="0.3">
      <c r="C111" s="1"/>
      <c r="G111" s="62"/>
      <c r="H111" s="62"/>
      <c r="I111" s="3"/>
      <c r="J111" s="3"/>
      <c r="K111" s="3"/>
      <c r="L111" s="7"/>
      <c r="M111" s="4"/>
    </row>
    <row r="112" spans="3:13" x14ac:dyDescent="0.3">
      <c r="C112" s="1"/>
      <c r="G112" s="62"/>
      <c r="H112" s="62"/>
      <c r="I112" s="3"/>
      <c r="J112" s="3"/>
      <c r="K112" s="3"/>
      <c r="L112" s="7"/>
      <c r="M112" s="4"/>
    </row>
    <row r="113" spans="3:13" x14ac:dyDescent="0.3">
      <c r="C113" s="1"/>
      <c r="G113" s="62"/>
      <c r="H113" s="62"/>
      <c r="I113" s="3"/>
      <c r="J113" s="3"/>
      <c r="K113" s="3"/>
      <c r="L113" s="7"/>
      <c r="M113" s="4"/>
    </row>
    <row r="114" spans="3:13" x14ac:dyDescent="0.3">
      <c r="C114" s="1"/>
      <c r="G114" s="62"/>
      <c r="H114" s="62"/>
      <c r="I114" s="3"/>
      <c r="J114" s="3"/>
      <c r="K114" s="3"/>
      <c r="L114" s="7"/>
      <c r="M114" s="4"/>
    </row>
    <row r="115" spans="3:13" x14ac:dyDescent="0.3">
      <c r="C115" s="1"/>
      <c r="G115" s="62"/>
      <c r="H115" s="62"/>
      <c r="I115" s="3"/>
      <c r="J115" s="3"/>
      <c r="K115" s="3"/>
      <c r="L115" s="7"/>
      <c r="M115" s="4"/>
    </row>
    <row r="116" spans="3:13" x14ac:dyDescent="0.3">
      <c r="C116" s="1"/>
      <c r="G116" s="62"/>
      <c r="H116" s="62"/>
      <c r="I116" s="3"/>
      <c r="J116" s="3"/>
      <c r="K116" s="3"/>
      <c r="L116" s="7"/>
      <c r="M116" s="4"/>
    </row>
    <row r="117" spans="3:13" x14ac:dyDescent="0.3">
      <c r="C117" s="1"/>
      <c r="G117" s="62"/>
      <c r="H117" s="62"/>
      <c r="I117" s="3"/>
      <c r="J117" s="3"/>
      <c r="K117" s="3"/>
      <c r="L117" s="7"/>
      <c r="M117" s="4"/>
    </row>
    <row r="118" spans="3:13" x14ac:dyDescent="0.3">
      <c r="C118" s="1"/>
      <c r="G118" s="62"/>
      <c r="H118" s="62"/>
      <c r="I118" s="3"/>
      <c r="J118" s="3"/>
      <c r="K118" s="3"/>
      <c r="L118" s="7"/>
      <c r="M118" s="4"/>
    </row>
    <row r="119" spans="3:13" x14ac:dyDescent="0.3">
      <c r="C119" s="1"/>
      <c r="G119" s="62"/>
      <c r="H119" s="62"/>
      <c r="I119" s="3"/>
      <c r="J119" s="3"/>
      <c r="K119" s="3"/>
      <c r="L119" s="7"/>
      <c r="M119" s="4"/>
    </row>
    <row r="120" spans="3:13" x14ac:dyDescent="0.3">
      <c r="C120" s="1"/>
      <c r="G120" s="62"/>
      <c r="H120" s="62"/>
      <c r="I120" s="3"/>
      <c r="J120" s="3"/>
      <c r="K120" s="3"/>
      <c r="L120" s="7"/>
      <c r="M120" s="4"/>
    </row>
    <row r="121" spans="3:13" x14ac:dyDescent="0.3">
      <c r="C121" s="1"/>
      <c r="G121" s="62"/>
      <c r="H121" s="62"/>
      <c r="I121" s="3"/>
      <c r="J121" s="3"/>
      <c r="K121" s="3"/>
      <c r="L121" s="7"/>
      <c r="M121" s="4"/>
    </row>
    <row r="122" spans="3:13" x14ac:dyDescent="0.3">
      <c r="C122" s="1"/>
      <c r="G122" s="62"/>
      <c r="H122" s="62"/>
      <c r="I122" s="3"/>
      <c r="J122" s="3"/>
      <c r="K122" s="3"/>
      <c r="L122" s="7"/>
      <c r="M122" s="4"/>
    </row>
    <row r="123" spans="3:13" x14ac:dyDescent="0.3">
      <c r="C123" s="1"/>
      <c r="G123" s="62"/>
      <c r="H123" s="62"/>
      <c r="I123" s="3"/>
      <c r="J123" s="3"/>
      <c r="K123" s="3"/>
      <c r="L123" s="7"/>
      <c r="M123" s="4"/>
    </row>
    <row r="124" spans="3:13" x14ac:dyDescent="0.3">
      <c r="C124" s="1"/>
      <c r="G124" s="62"/>
      <c r="H124" s="62"/>
      <c r="I124" s="3"/>
      <c r="J124" s="3"/>
      <c r="K124" s="3"/>
      <c r="L124" s="7"/>
      <c r="M124" s="4"/>
    </row>
    <row r="125" spans="3:13" x14ac:dyDescent="0.3">
      <c r="C125" s="1"/>
      <c r="G125" s="62"/>
      <c r="H125" s="62"/>
      <c r="I125" s="3"/>
      <c r="J125" s="3"/>
      <c r="K125" s="3"/>
      <c r="L125" s="7"/>
      <c r="M125" s="4"/>
    </row>
  </sheetData>
  <conditionalFormatting sqref="C19:C34">
    <cfRule type="duplicateValues" dxfId="8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1D9E3-0C8A-4EF8-93E7-9A8D6D3DCF01}">
  <dimension ref="A1:Q125"/>
  <sheetViews>
    <sheetView zoomScaleNormal="100" workbookViewId="0">
      <pane xSplit="1" topLeftCell="B1" activePane="topRight" state="frozen"/>
      <selection pane="topRight" activeCell="M10" sqref="M10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style="10" customWidth="1"/>
    <col min="8" max="8" width="20.88671875" style="10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7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</row>
    <row r="2" spans="1:17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13">
        <v>3293871.62</v>
      </c>
      <c r="H2" s="13">
        <v>662856.61499999999</v>
      </c>
      <c r="I2" s="64">
        <v>10.551</v>
      </c>
      <c r="J2" s="15"/>
      <c r="K2" s="15">
        <f>Table2467891011[[#This Row],[elevation_ft]]-Table2467891011[[#This Row],[flange_ft]]</f>
        <v>10.551</v>
      </c>
      <c r="L2" s="63">
        <v>45245</v>
      </c>
      <c r="M2" s="31">
        <f>Table2467891011[[#This Row],[excel_date]]</f>
        <v>45245</v>
      </c>
      <c r="N2" s="10" t="s">
        <v>654</v>
      </c>
      <c r="O2" s="10" t="s">
        <v>684</v>
      </c>
      <c r="P2" s="10"/>
      <c r="Q2" s="10">
        <v>21</v>
      </c>
    </row>
    <row r="3" spans="1:17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60">
        <v>3292891.45</v>
      </c>
      <c r="H3" s="60">
        <v>659908.76</v>
      </c>
      <c r="I3" s="64">
        <v>10.32</v>
      </c>
      <c r="J3" s="15"/>
      <c r="K3" s="15">
        <f>Table2467891011[[#This Row],[elevation_ft]]-Table2467891011[[#This Row],[flange_ft]]</f>
        <v>10.32</v>
      </c>
      <c r="L3" s="63">
        <v>45245</v>
      </c>
      <c r="M3" s="31">
        <f>Table2467891011[[#This Row],[excel_date]]</f>
        <v>45245</v>
      </c>
      <c r="N3" s="10" t="s">
        <v>86</v>
      </c>
      <c r="O3" s="10"/>
      <c r="P3" s="10" t="s">
        <v>8</v>
      </c>
      <c r="Q3" s="10">
        <v>21</v>
      </c>
    </row>
    <row r="4" spans="1:17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60">
        <v>3292225.75</v>
      </c>
      <c r="H4" s="60">
        <v>659567.89</v>
      </c>
      <c r="I4" s="64">
        <v>6.7320000000000002</v>
      </c>
      <c r="J4" s="15"/>
      <c r="K4" s="15">
        <f>Table2467891011[[#This Row],[elevation_ft]]-Table2467891011[[#This Row],[flange_ft]]</f>
        <v>6.7320000000000002</v>
      </c>
      <c r="L4" s="63">
        <v>45246</v>
      </c>
      <c r="M4" s="31">
        <f>Table2467891011[[#This Row],[excel_date]]</f>
        <v>45246</v>
      </c>
      <c r="N4" s="10" t="s">
        <v>86</v>
      </c>
      <c r="O4" s="10"/>
      <c r="P4" s="10" t="s">
        <v>8</v>
      </c>
      <c r="Q4" s="10">
        <v>21</v>
      </c>
    </row>
    <row r="5" spans="1:17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60">
        <v>3291855.78</v>
      </c>
      <c r="H5" s="60">
        <v>662742.44999999995</v>
      </c>
      <c r="I5" s="64">
        <v>8.3989999999999991</v>
      </c>
      <c r="J5" s="15"/>
      <c r="K5" s="15">
        <f>Table2467891011[[#This Row],[elevation_ft]]-Table2467891011[[#This Row],[flange_ft]]</f>
        <v>8.3989999999999991</v>
      </c>
      <c r="L5" s="63">
        <v>45251</v>
      </c>
      <c r="M5" s="31">
        <f>Table2467891011[[#This Row],[excel_date]]</f>
        <v>45251</v>
      </c>
      <c r="N5" s="10" t="s">
        <v>86</v>
      </c>
      <c r="O5" s="10"/>
      <c r="P5" s="10" t="s">
        <v>8</v>
      </c>
      <c r="Q5" s="10">
        <v>21</v>
      </c>
    </row>
    <row r="6" spans="1:17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60">
        <v>3292655.91</v>
      </c>
      <c r="H6" s="60">
        <v>662877.71</v>
      </c>
      <c r="I6" s="64">
        <v>7.5469999999999997</v>
      </c>
      <c r="J6" s="15"/>
      <c r="K6" s="15">
        <f>Table2467891011[[#This Row],[elevation_ft]]-Table2467891011[[#This Row],[flange_ft]]</f>
        <v>7.5469999999999997</v>
      </c>
      <c r="L6" s="63">
        <v>45251</v>
      </c>
      <c r="M6" s="31">
        <f>Table2467891011[[#This Row],[excel_date]]</f>
        <v>45251</v>
      </c>
      <c r="N6" s="10" t="s">
        <v>86</v>
      </c>
      <c r="O6" s="10"/>
      <c r="P6" s="10" t="s">
        <v>8</v>
      </c>
      <c r="Q6" s="10">
        <v>21</v>
      </c>
    </row>
    <row r="7" spans="1:17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13">
        <v>3288723.0049999999</v>
      </c>
      <c r="H7" s="13">
        <v>662755.924</v>
      </c>
      <c r="I7" s="64">
        <v>3.7770000000000001</v>
      </c>
      <c r="J7" s="15"/>
      <c r="K7" s="15">
        <f>Table2467891011[[#This Row],[elevation_ft]]-Table2467891011[[#This Row],[flange_ft]]</f>
        <v>3.7770000000000001</v>
      </c>
      <c r="L7" s="63">
        <v>45251</v>
      </c>
      <c r="M7" s="31">
        <f>Table2467891011[[#This Row],[excel_date]]</f>
        <v>45251</v>
      </c>
      <c r="N7" s="10" t="s">
        <v>86</v>
      </c>
      <c r="O7" s="10"/>
      <c r="P7" s="10"/>
      <c r="Q7" s="10">
        <v>21</v>
      </c>
    </row>
    <row r="8" spans="1:17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13">
        <v>3288395.3089999999</v>
      </c>
      <c r="H8" s="13">
        <v>662104.84499999997</v>
      </c>
      <c r="I8" s="64">
        <v>4.1970000000000001</v>
      </c>
      <c r="J8" s="15"/>
      <c r="K8" s="15">
        <f>Table2467891011[[#This Row],[elevation_ft]]-Table2467891011[[#This Row],[flange_ft]]</f>
        <v>4.1970000000000001</v>
      </c>
      <c r="L8" s="63">
        <v>45257</v>
      </c>
      <c r="M8" s="31">
        <f>Table2467891011[[#This Row],[excel_date]]</f>
        <v>45257</v>
      </c>
      <c r="N8" s="10" t="s">
        <v>86</v>
      </c>
      <c r="O8" s="10"/>
      <c r="P8" s="10"/>
      <c r="Q8" s="10">
        <v>21</v>
      </c>
    </row>
    <row r="9" spans="1:17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13">
        <v>3288870.7409999999</v>
      </c>
      <c r="H9" s="13">
        <v>662429.06499999994</v>
      </c>
      <c r="I9" s="64">
        <v>6.4950000000000001</v>
      </c>
      <c r="J9" s="15"/>
      <c r="K9" s="15">
        <f>Table2467891011[[#This Row],[elevation_ft]]-Table2467891011[[#This Row],[flange_ft]]</f>
        <v>6.4950000000000001</v>
      </c>
      <c r="L9" s="63">
        <v>45252</v>
      </c>
      <c r="M9" s="31">
        <f>Table2467891011[[#This Row],[excel_date]]</f>
        <v>45252</v>
      </c>
      <c r="N9" s="10" t="s">
        <v>86</v>
      </c>
      <c r="O9" s="10"/>
      <c r="P9" s="10"/>
      <c r="Q9" s="10">
        <v>21</v>
      </c>
    </row>
    <row r="10" spans="1:17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13">
        <v>3289071.0410000002</v>
      </c>
      <c r="H10" s="13">
        <v>661922.95499999996</v>
      </c>
      <c r="I10" s="64">
        <v>6.7889999999999997</v>
      </c>
      <c r="J10" s="15"/>
      <c r="K10" s="15">
        <f>Table2467891011[[#This Row],[elevation_ft]]-Table2467891011[[#This Row],[flange_ft]]</f>
        <v>6.7889999999999997</v>
      </c>
      <c r="L10" s="63">
        <v>45252</v>
      </c>
      <c r="M10" s="31">
        <f>Table2467891011[[#This Row],[excel_date]]</f>
        <v>45252</v>
      </c>
      <c r="N10" s="10" t="s">
        <v>86</v>
      </c>
      <c r="O10" s="10"/>
      <c r="P10" s="10"/>
      <c r="Q10" s="10">
        <v>21</v>
      </c>
    </row>
    <row r="11" spans="1:17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13">
        <v>3288220.1009999998</v>
      </c>
      <c r="H11" s="13">
        <v>661492.98300000001</v>
      </c>
      <c r="I11" s="64">
        <v>5.2290000000000001</v>
      </c>
      <c r="J11" s="15"/>
      <c r="K11" s="15">
        <f>Table2467891011[[#This Row],[elevation_ft]]-Table2467891011[[#This Row],[flange_ft]]</f>
        <v>5.2290000000000001</v>
      </c>
      <c r="L11" s="63">
        <v>45257</v>
      </c>
      <c r="M11" s="31">
        <f>Table2467891011[[#This Row],[excel_date]]</f>
        <v>45257</v>
      </c>
      <c r="N11" s="10" t="s">
        <v>86</v>
      </c>
      <c r="O11" s="10"/>
      <c r="P11" s="10"/>
      <c r="Q11" s="10">
        <v>21</v>
      </c>
    </row>
    <row r="12" spans="1:17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13">
        <v>3289979.423</v>
      </c>
      <c r="H12" s="13">
        <v>660991.42700000003</v>
      </c>
      <c r="I12" s="64">
        <v>5.851</v>
      </c>
      <c r="J12" s="15"/>
      <c r="K12" s="15">
        <f>Table2467891011[[#This Row],[elevation_ft]]-Table2467891011[[#This Row],[flange_ft]]</f>
        <v>5.851</v>
      </c>
      <c r="L12" s="63">
        <v>45246</v>
      </c>
      <c r="M12" s="31">
        <f>Table2467891011[[#This Row],[excel_date]]</f>
        <v>45246</v>
      </c>
      <c r="N12" s="10" t="s">
        <v>86</v>
      </c>
      <c r="O12" s="10"/>
      <c r="P12" s="10"/>
      <c r="Q12" s="10">
        <v>21</v>
      </c>
    </row>
    <row r="13" spans="1:17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13">
        <v>3288063.8450000002</v>
      </c>
      <c r="H13" s="13">
        <v>660939.45700000005</v>
      </c>
      <c r="I13" s="64">
        <v>6.4450000000000003</v>
      </c>
      <c r="J13" s="15"/>
      <c r="K13" s="15">
        <f>Table2467891011[[#This Row],[elevation_ft]]-Table2467891011[[#This Row],[flange_ft]]</f>
        <v>6.4450000000000003</v>
      </c>
      <c r="L13" s="63">
        <v>45257</v>
      </c>
      <c r="M13" s="31">
        <f>Table2467891011[[#This Row],[excel_date]]</f>
        <v>45257</v>
      </c>
      <c r="N13" s="10" t="s">
        <v>86</v>
      </c>
      <c r="O13" s="10"/>
      <c r="P13" s="10"/>
      <c r="Q13" s="10">
        <v>21</v>
      </c>
    </row>
    <row r="14" spans="1:17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13">
        <v>3290241.9010000001</v>
      </c>
      <c r="H14" s="13">
        <v>660566.74</v>
      </c>
      <c r="I14" s="64">
        <v>3.3439999999999999</v>
      </c>
      <c r="J14" s="15"/>
      <c r="K14" s="15">
        <f>Table2467891011[[#This Row],[elevation_ft]]-Table2467891011[[#This Row],[flange_ft]]</f>
        <v>3.3439999999999999</v>
      </c>
      <c r="L14" s="63">
        <v>45246</v>
      </c>
      <c r="M14" s="31">
        <f>Table2467891011[[#This Row],[excel_date]]</f>
        <v>45246</v>
      </c>
      <c r="N14" s="10" t="s">
        <v>86</v>
      </c>
      <c r="O14" s="10"/>
      <c r="P14" s="10"/>
      <c r="Q14" s="10">
        <v>21</v>
      </c>
    </row>
    <row r="15" spans="1:17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13">
        <v>3290336.594</v>
      </c>
      <c r="H15" s="13">
        <v>659768.14500000002</v>
      </c>
      <c r="I15" s="64">
        <v>7.742</v>
      </c>
      <c r="J15" s="15"/>
      <c r="K15" s="15">
        <f>Table2467891011[[#This Row],[elevation_ft]]-Table2467891011[[#This Row],[flange_ft]]</f>
        <v>7.742</v>
      </c>
      <c r="L15" s="63">
        <v>45247</v>
      </c>
      <c r="M15" s="31">
        <f>Table2467891011[[#This Row],[excel_date]]</f>
        <v>45247</v>
      </c>
      <c r="N15" s="10" t="s">
        <v>86</v>
      </c>
      <c r="O15" s="10"/>
      <c r="P15" s="10"/>
      <c r="Q15" s="10">
        <v>21</v>
      </c>
    </row>
    <row r="16" spans="1:17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13">
        <v>3288538.7650000001</v>
      </c>
      <c r="H16" s="13">
        <v>659361.95400000003</v>
      </c>
      <c r="I16" s="64">
        <v>7.6050000000000004</v>
      </c>
      <c r="J16" s="15"/>
      <c r="K16" s="15">
        <f>Table2467891011[[#This Row],[elevation_ft]]-Table2467891011[[#This Row],[flange_ft]]</f>
        <v>7.6050000000000004</v>
      </c>
      <c r="L16" s="63">
        <v>45250</v>
      </c>
      <c r="M16" s="31">
        <f>Table2467891011[[#This Row],[excel_date]]</f>
        <v>45250</v>
      </c>
      <c r="N16" s="10" t="s">
        <v>86</v>
      </c>
      <c r="O16" s="10"/>
      <c r="P16" s="10"/>
      <c r="Q16" s="10">
        <v>21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13">
        <v>3289030.1540000001</v>
      </c>
      <c r="H17" s="13">
        <v>659282.21400000004</v>
      </c>
      <c r="I17" s="64">
        <v>3.992</v>
      </c>
      <c r="J17" s="15"/>
      <c r="K17" s="15">
        <f>Table2467891011[[#This Row],[elevation_ft]]-Table2467891011[[#This Row],[flange_ft]]</f>
        <v>3.992</v>
      </c>
      <c r="L17" s="63">
        <v>45250</v>
      </c>
      <c r="M17" s="31">
        <f>Table2467891011[[#This Row],[excel_date]]</f>
        <v>45250</v>
      </c>
      <c r="N17" s="10" t="s">
        <v>86</v>
      </c>
      <c r="O17" s="15"/>
      <c r="P17" s="10"/>
      <c r="Q17" s="10">
        <v>21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13">
        <v>3289792.8050000002</v>
      </c>
      <c r="H18" s="13">
        <v>658966.00300000003</v>
      </c>
      <c r="I18" s="64">
        <v>5.093</v>
      </c>
      <c r="J18" s="15"/>
      <c r="K18" s="15">
        <f>Table2467891011[[#This Row],[elevation_ft]]-Table2467891011[[#This Row],[flange_ft]]</f>
        <v>5.093</v>
      </c>
      <c r="L18" s="63">
        <v>45250</v>
      </c>
      <c r="M18" s="31">
        <f>Table2467891011[[#This Row],[excel_date]]</f>
        <v>45250</v>
      </c>
      <c r="N18" s="10" t="s">
        <v>86</v>
      </c>
      <c r="O18" s="10"/>
      <c r="P18" s="10"/>
      <c r="Q18" s="10">
        <v>21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13">
        <v>3290187.0929999999</v>
      </c>
      <c r="H19" s="13">
        <v>659090.44499999995</v>
      </c>
      <c r="I19" s="64">
        <v>6.5629999999999997</v>
      </c>
      <c r="J19" s="15"/>
      <c r="K19" s="15">
        <f>Table2467891011[[#This Row],[elevation_ft]]-Table2467891011[[#This Row],[flange_ft]]</f>
        <v>6.5629999999999997</v>
      </c>
      <c r="L19" s="63">
        <v>45247</v>
      </c>
      <c r="M19" s="31">
        <f>Table2467891011[[#This Row],[excel_date]]</f>
        <v>45247</v>
      </c>
      <c r="N19" s="10" t="s">
        <v>86</v>
      </c>
      <c r="O19" s="10"/>
      <c r="P19" s="10"/>
      <c r="Q19" s="10">
        <v>21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13">
        <v>3289253.122</v>
      </c>
      <c r="H20" s="13">
        <v>658320.09299999999</v>
      </c>
      <c r="I20" s="64">
        <v>5.8319999999999999</v>
      </c>
      <c r="J20" s="15"/>
      <c r="K20" s="15">
        <f>Table2467891011[[#This Row],[elevation_ft]]-Table2467891011[[#This Row],[flange_ft]]</f>
        <v>5.8319999999999999</v>
      </c>
      <c r="L20" s="63">
        <v>45250</v>
      </c>
      <c r="M20" s="31">
        <f>Table2467891011[[#This Row],[excel_date]]</f>
        <v>45250</v>
      </c>
      <c r="N20" s="10" t="s">
        <v>86</v>
      </c>
      <c r="O20" s="10"/>
      <c r="P20" s="10"/>
      <c r="Q20" s="10">
        <v>21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13">
        <v>3288829.898</v>
      </c>
      <c r="H21" s="13">
        <v>661362.88300000003</v>
      </c>
      <c r="I21" s="64">
        <v>5.8630000000000004</v>
      </c>
      <c r="J21" s="15"/>
      <c r="K21" s="15">
        <f>Table2467891011[[#This Row],[elevation_ft]]-Table2467891011[[#This Row],[flange_ft]]</f>
        <v>5.8630000000000004</v>
      </c>
      <c r="L21" s="63">
        <v>45257</v>
      </c>
      <c r="M21" s="31">
        <f>Table2467891011[[#This Row],[excel_date]]</f>
        <v>45257</v>
      </c>
      <c r="N21" s="10" t="s">
        <v>86</v>
      </c>
      <c r="O21" s="15"/>
      <c r="P21" s="10"/>
      <c r="Q21" s="10">
        <v>21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60">
        <v>3289042.61</v>
      </c>
      <c r="H22" s="60">
        <v>661371.97</v>
      </c>
      <c r="I22" s="15">
        <v>10.308999999999999</v>
      </c>
      <c r="J22" s="70">
        <v>0.88658333333333328</v>
      </c>
      <c r="K22" s="15">
        <f>Table2467891011[[#This Row],[elevation_ft]]-Table2467891011[[#This Row],[flange_ft]]</f>
        <v>9.4224166666666669</v>
      </c>
      <c r="L22" s="66">
        <v>45257</v>
      </c>
      <c r="M22" s="31">
        <f>Table2467891011[[#This Row],[excel_date]]</f>
        <v>45257</v>
      </c>
      <c r="N22" s="10" t="s">
        <v>87</v>
      </c>
      <c r="O22" s="16"/>
      <c r="P22" s="10" t="s">
        <v>88</v>
      </c>
      <c r="Q22" s="10">
        <v>21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60">
        <v>3288581.74</v>
      </c>
      <c r="H23" s="60">
        <v>661830.37</v>
      </c>
      <c r="I23" s="15">
        <v>9.5229999999999997</v>
      </c>
      <c r="J23" s="70">
        <v>0.87708333333333333</v>
      </c>
      <c r="K23" s="15">
        <f>Table2467891011[[#This Row],[elevation_ft]]-Table2467891011[[#This Row],[flange_ft]]</f>
        <v>8.6459166666666665</v>
      </c>
      <c r="L23" s="66">
        <v>45257</v>
      </c>
      <c r="M23" s="31">
        <f>Table2467891011[[#This Row],[excel_date]]</f>
        <v>45257</v>
      </c>
      <c r="N23" s="10" t="s">
        <v>87</v>
      </c>
      <c r="O23" s="16"/>
      <c r="P23" s="10" t="s">
        <v>89</v>
      </c>
      <c r="Q23" s="10">
        <v>21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60">
        <v>3289032.23</v>
      </c>
      <c r="H24" s="60">
        <v>661835.32999999996</v>
      </c>
      <c r="I24" s="15">
        <v>11.048999999999999</v>
      </c>
      <c r="J24" s="70">
        <v>0.8031666666666667</v>
      </c>
      <c r="K24" s="15">
        <f>Table2467891011[[#This Row],[elevation_ft]]-Table2467891011[[#This Row],[flange_ft]]</f>
        <v>10.245833333333334</v>
      </c>
      <c r="L24" s="66">
        <v>45252</v>
      </c>
      <c r="M24" s="31">
        <f>Table2467891011[[#This Row],[excel_date]]</f>
        <v>45252</v>
      </c>
      <c r="N24" s="10" t="s">
        <v>87</v>
      </c>
      <c r="O24" s="16"/>
      <c r="P24" s="10" t="s">
        <v>90</v>
      </c>
      <c r="Q24" s="10">
        <v>21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60">
        <v>3288385.59</v>
      </c>
      <c r="H25" s="60">
        <v>661338.53</v>
      </c>
      <c r="I25" s="15">
        <v>11.7</v>
      </c>
      <c r="J25" s="70">
        <v>0.68658333333333343</v>
      </c>
      <c r="K25" s="15">
        <f>Table2467891011[[#This Row],[elevation_ft]]-Table2467891011[[#This Row],[flange_ft]]</f>
        <v>11.013416666666666</v>
      </c>
      <c r="L25" s="66">
        <v>45257</v>
      </c>
      <c r="M25" s="31">
        <f>Table2467891011[[#This Row],[excel_date]]</f>
        <v>45257</v>
      </c>
      <c r="N25" s="10" t="s">
        <v>87</v>
      </c>
      <c r="O25" s="16"/>
      <c r="P25" s="10" t="s">
        <v>49</v>
      </c>
      <c r="Q25" s="10">
        <v>21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60">
        <v>3288608.86</v>
      </c>
      <c r="H26" s="60">
        <v>659443.87</v>
      </c>
      <c r="I26" s="15">
        <v>9.9120000000000008</v>
      </c>
      <c r="J26" s="70">
        <v>0.68058333333333332</v>
      </c>
      <c r="K26" s="15">
        <f>Table2467891011[[#This Row],[elevation_ft]]-Table2467891011[[#This Row],[flange_ft]]</f>
        <v>9.2314166666666679</v>
      </c>
      <c r="L26" s="66">
        <v>45250</v>
      </c>
      <c r="M26" s="31">
        <f>Table2467891011[[#This Row],[excel_date]]</f>
        <v>45250</v>
      </c>
      <c r="N26" s="10" t="s">
        <v>87</v>
      </c>
      <c r="O26" s="16"/>
      <c r="P26" s="10" t="s">
        <v>50</v>
      </c>
      <c r="Q26" s="10">
        <v>21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60">
        <v>3289339.25</v>
      </c>
      <c r="H27" s="60">
        <v>659351.64</v>
      </c>
      <c r="I27" s="15">
        <v>9.407</v>
      </c>
      <c r="J27" s="70">
        <v>1.2603333333333333</v>
      </c>
      <c r="K27" s="15">
        <f>Table2467891011[[#This Row],[elevation_ft]]-Table2467891011[[#This Row],[flange_ft]]</f>
        <v>8.1466666666666665</v>
      </c>
      <c r="L27" s="66">
        <v>45250</v>
      </c>
      <c r="M27" s="31">
        <f>Table2467891011[[#This Row],[excel_date]]</f>
        <v>45250</v>
      </c>
      <c r="N27" s="10" t="s">
        <v>87</v>
      </c>
      <c r="O27" s="16"/>
      <c r="P27" s="10" t="s">
        <v>29</v>
      </c>
      <c r="Q27" s="10">
        <v>21</v>
      </c>
    </row>
    <row r="28" spans="1:17" s="48" customFormat="1" x14ac:dyDescent="0.3">
      <c r="A28" s="43" t="s">
        <v>107</v>
      </c>
      <c r="B28" s="43" t="s">
        <v>80</v>
      </c>
      <c r="C28" s="43" t="s">
        <v>69</v>
      </c>
      <c r="D28" s="43" t="s">
        <v>62</v>
      </c>
      <c r="E28" s="43" t="s">
        <v>62</v>
      </c>
      <c r="F28" s="44">
        <v>160466</v>
      </c>
      <c r="G28" s="61">
        <v>3289148.42</v>
      </c>
      <c r="H28" s="61">
        <v>658895.61</v>
      </c>
      <c r="I28" s="45">
        <v>9.4489999999999998</v>
      </c>
      <c r="J28" s="71">
        <v>1.2703333333333333</v>
      </c>
      <c r="K28" s="45">
        <f>Table2467891011[[#This Row],[elevation_ft]]-Table2467891011[[#This Row],[flange_ft]]</f>
        <v>8.1786666666666665</v>
      </c>
      <c r="L28" s="69">
        <v>45250</v>
      </c>
      <c r="M28" s="47">
        <f>Table2467891011[[#This Row],[excel_date]]</f>
        <v>45250</v>
      </c>
      <c r="N28" s="43" t="s">
        <v>87</v>
      </c>
      <c r="O28" s="44"/>
      <c r="P28" s="43" t="s">
        <v>30</v>
      </c>
      <c r="Q28" s="10">
        <v>21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60">
        <v>3289421.57</v>
      </c>
      <c r="H29" s="60">
        <v>661817.92000000004</v>
      </c>
      <c r="I29" s="15">
        <v>8.2110000000000003</v>
      </c>
      <c r="J29" s="70">
        <v>1.2406666666666666</v>
      </c>
      <c r="K29" s="15">
        <f>Table2467891011[[#This Row],[elevation_ft]]-Table2467891011[[#This Row],[flange_ft]]</f>
        <v>6.9703333333333335</v>
      </c>
      <c r="L29" s="66">
        <v>45257</v>
      </c>
      <c r="M29" s="31">
        <f>Table2467891011[[#This Row],[excel_date]]</f>
        <v>45257</v>
      </c>
      <c r="N29" s="10" t="s">
        <v>87</v>
      </c>
      <c r="O29" s="16" t="s">
        <v>113</v>
      </c>
      <c r="P29" s="10" t="s">
        <v>91</v>
      </c>
      <c r="Q29" s="10">
        <v>21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60">
        <v>3290026.91</v>
      </c>
      <c r="H30" s="60">
        <v>660884.89</v>
      </c>
      <c r="I30" s="15">
        <v>8.1270000000000007</v>
      </c>
      <c r="J30" s="70">
        <v>0.67491666666666672</v>
      </c>
      <c r="K30" s="15">
        <f>Table2467891011[[#This Row],[elevation_ft]]-Table2467891011[[#This Row],[flange_ft]]</f>
        <v>7.4520833333333343</v>
      </c>
      <c r="L30" s="66">
        <v>45246</v>
      </c>
      <c r="M30" s="31">
        <f>Table2467891011[[#This Row],[excel_date]]</f>
        <v>45246</v>
      </c>
      <c r="N30" s="10" t="s">
        <v>87</v>
      </c>
      <c r="O30" s="16"/>
      <c r="P30" s="10" t="s">
        <v>92</v>
      </c>
      <c r="Q30" s="10">
        <v>21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60">
        <v>3289998.17</v>
      </c>
      <c r="H31" s="60">
        <v>660825.09</v>
      </c>
      <c r="I31" s="15">
        <v>7.9530000000000003</v>
      </c>
      <c r="J31" s="70">
        <v>0.67566666666666675</v>
      </c>
      <c r="K31" s="15">
        <f>Table2467891011[[#This Row],[elevation_ft]]-Table2467891011[[#This Row],[flange_ft]]</f>
        <v>7.2773333333333339</v>
      </c>
      <c r="L31" s="66">
        <v>45246</v>
      </c>
      <c r="M31" s="31">
        <f>Table2467891011[[#This Row],[excel_date]]</f>
        <v>45246</v>
      </c>
      <c r="N31" s="10" t="s">
        <v>87</v>
      </c>
      <c r="O31" s="16"/>
      <c r="P31" s="10" t="s">
        <v>93</v>
      </c>
      <c r="Q31" s="10">
        <v>21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60">
        <v>3290143.15</v>
      </c>
      <c r="H32" s="60">
        <v>659892.43000000005</v>
      </c>
      <c r="I32" s="15">
        <v>12.055</v>
      </c>
      <c r="J32" s="70">
        <v>1.0718333333333334</v>
      </c>
      <c r="K32" s="15">
        <f>Table2467891011[[#This Row],[elevation_ft]]-Table2467891011[[#This Row],[flange_ft]]</f>
        <v>10.983166666666666</v>
      </c>
      <c r="L32" s="66">
        <v>45247</v>
      </c>
      <c r="M32" s="31">
        <f>Table2467891011[[#This Row],[excel_date]]</f>
        <v>45247</v>
      </c>
      <c r="N32" s="10" t="s">
        <v>87</v>
      </c>
      <c r="O32" s="16"/>
      <c r="P32" s="10">
        <v>29</v>
      </c>
      <c r="Q32" s="10">
        <v>21</v>
      </c>
    </row>
    <row r="33" spans="1:17" s="48" customFormat="1" x14ac:dyDescent="0.3">
      <c r="A33" s="49" t="s">
        <v>711</v>
      </c>
      <c r="B33" s="43" t="s">
        <v>84</v>
      </c>
      <c r="C33" s="43" t="s">
        <v>73</v>
      </c>
      <c r="D33" s="43" t="s">
        <v>62</v>
      </c>
      <c r="E33" s="43" t="s">
        <v>62</v>
      </c>
      <c r="F33" s="44">
        <v>973844</v>
      </c>
      <c r="G33" s="61">
        <v>3289803.52</v>
      </c>
      <c r="H33" s="61">
        <v>659451.80000000005</v>
      </c>
      <c r="I33" s="45"/>
      <c r="J33" s="72"/>
      <c r="K33" s="45"/>
      <c r="L33" s="69">
        <v>45247</v>
      </c>
      <c r="M33" s="47">
        <f>Table2467891011[[#This Row],[excel_date]]</f>
        <v>45247</v>
      </c>
      <c r="N33" s="43" t="s">
        <v>87</v>
      </c>
      <c r="O33" s="43"/>
      <c r="P33" s="43" t="s">
        <v>94</v>
      </c>
      <c r="Q33" s="10">
        <v>21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60">
        <v>3289525.5</v>
      </c>
      <c r="H34" s="60">
        <v>659091.6</v>
      </c>
      <c r="I34" s="15">
        <v>13.185</v>
      </c>
      <c r="J34" s="70">
        <v>1.0748333333333333</v>
      </c>
      <c r="K34" s="15">
        <f>Table2467891011[[#This Row],[elevation_ft]]-Table2467891011[[#This Row],[flange_ft]]</f>
        <v>12.110166666666668</v>
      </c>
      <c r="L34" s="66">
        <v>45250</v>
      </c>
      <c r="M34" s="31">
        <f>Table2467891011[[#This Row],[excel_date]]</f>
        <v>45250</v>
      </c>
      <c r="N34" s="10" t="s">
        <v>87</v>
      </c>
      <c r="O34" s="10" t="s">
        <v>168</v>
      </c>
      <c r="P34" s="10">
        <v>31</v>
      </c>
      <c r="Q34" s="10">
        <v>21</v>
      </c>
    </row>
    <row r="35" spans="1:17" x14ac:dyDescent="0.3">
      <c r="A35" s="10" t="s">
        <v>716</v>
      </c>
      <c r="B35" s="12" t="s">
        <v>717</v>
      </c>
      <c r="C35" s="10" t="s">
        <v>664</v>
      </c>
      <c r="D35" s="10" t="s">
        <v>62</v>
      </c>
      <c r="E35" s="10" t="s">
        <v>62</v>
      </c>
      <c r="F35" s="10">
        <v>975714</v>
      </c>
      <c r="G35" s="60">
        <v>3289020</v>
      </c>
      <c r="H35" s="60">
        <v>662133</v>
      </c>
      <c r="I35" s="15">
        <v>11.968999999999999</v>
      </c>
      <c r="J35" s="70">
        <v>1.0751666666666666</v>
      </c>
      <c r="K35" s="15">
        <f>Table2467891011[[#This Row],[elevation_ft]]-Table2467891011[[#This Row],[flange_ft]]</f>
        <v>10.893833333333333</v>
      </c>
      <c r="L35" s="66">
        <v>45252</v>
      </c>
      <c r="M35" s="31">
        <f>Table2467891011[[#This Row],[excel_date]]</f>
        <v>45252</v>
      </c>
      <c r="N35" s="10" t="s">
        <v>87</v>
      </c>
      <c r="O35" s="10"/>
      <c r="P35" s="10"/>
      <c r="Q35" s="10">
        <v>21</v>
      </c>
    </row>
    <row r="36" spans="1:17" x14ac:dyDescent="0.3">
      <c r="A36" s="10" t="s">
        <v>748</v>
      </c>
      <c r="B36" s="12" t="s">
        <v>750</v>
      </c>
      <c r="C36" s="10" t="s">
        <v>665</v>
      </c>
      <c r="D36" s="10" t="s">
        <v>62</v>
      </c>
      <c r="E36" s="10" t="s">
        <v>62</v>
      </c>
      <c r="F36" s="10">
        <v>975715</v>
      </c>
      <c r="G36" s="13">
        <v>3289490</v>
      </c>
      <c r="H36" s="13">
        <v>661472</v>
      </c>
      <c r="I36" s="15">
        <v>11.752000000000001</v>
      </c>
      <c r="J36" s="70">
        <v>1.0775833333333333</v>
      </c>
      <c r="K36" s="15">
        <f>Table2467891011[[#This Row],[elevation_ft]]-Table2467891011[[#This Row],[flange_ft]]</f>
        <v>10.674416666666668</v>
      </c>
      <c r="L36" s="66">
        <v>45257</v>
      </c>
      <c r="M36" s="31">
        <f>Table2467891011[[#This Row],[excel_date]]</f>
        <v>45257</v>
      </c>
      <c r="N36" s="10" t="s">
        <v>87</v>
      </c>
      <c r="O36" s="10" t="s">
        <v>755</v>
      </c>
      <c r="P36" s="10"/>
      <c r="Q36" s="10">
        <v>21</v>
      </c>
    </row>
    <row r="37" spans="1:17" x14ac:dyDescent="0.3">
      <c r="A37" s="10" t="s">
        <v>749</v>
      </c>
      <c r="B37" s="12" t="s">
        <v>751</v>
      </c>
      <c r="C37" s="10" t="s">
        <v>666</v>
      </c>
      <c r="D37" s="10" t="s">
        <v>62</v>
      </c>
      <c r="E37" s="10" t="s">
        <v>62</v>
      </c>
      <c r="F37" s="10">
        <v>975851</v>
      </c>
      <c r="G37" s="13">
        <v>3289696</v>
      </c>
      <c r="H37" s="13">
        <v>661918</v>
      </c>
      <c r="I37" s="15">
        <v>11.234</v>
      </c>
      <c r="J37" s="70">
        <v>1.0713333333333332</v>
      </c>
      <c r="K37" s="15">
        <f>Table2467891011[[#This Row],[elevation_ft]]-Table2467891011[[#This Row],[flange_ft]]</f>
        <v>10.162666666666667</v>
      </c>
      <c r="L37" s="66">
        <v>45257</v>
      </c>
      <c r="M37" s="31">
        <f>Table2467891011[[#This Row],[excel_date]]</f>
        <v>45257</v>
      </c>
      <c r="N37" s="10" t="s">
        <v>87</v>
      </c>
      <c r="O37" s="10" t="s">
        <v>755</v>
      </c>
      <c r="P37" s="10"/>
      <c r="Q37" s="10">
        <v>21</v>
      </c>
    </row>
    <row r="38" spans="1:17" x14ac:dyDescent="0.3">
      <c r="B38" s="1"/>
      <c r="C38" s="1"/>
      <c r="G38" s="62"/>
      <c r="H38" s="62"/>
      <c r="I38" s="3"/>
      <c r="J38" s="3"/>
      <c r="K38" s="3"/>
      <c r="L38" s="7"/>
      <c r="M38" s="4"/>
    </row>
    <row r="39" spans="1:17" x14ac:dyDescent="0.3">
      <c r="B39" s="1"/>
      <c r="C39" s="1"/>
      <c r="G39" s="62"/>
      <c r="H39" s="62"/>
      <c r="I39" s="3"/>
      <c r="J39" s="3"/>
      <c r="K39" s="3"/>
      <c r="L39" s="7"/>
      <c r="M39" s="4"/>
    </row>
    <row r="40" spans="1:17" x14ac:dyDescent="0.3">
      <c r="B40" s="1"/>
      <c r="C40" s="1"/>
      <c r="I40" s="3"/>
      <c r="J40" s="3"/>
      <c r="K40" s="3"/>
      <c r="L40" s="7"/>
      <c r="M40" s="4"/>
    </row>
    <row r="41" spans="1:17" x14ac:dyDescent="0.3">
      <c r="B41" s="1"/>
      <c r="C41" s="1"/>
      <c r="I41" s="3"/>
      <c r="J41" s="3"/>
      <c r="K41" s="3"/>
      <c r="L41" s="7"/>
      <c r="M41" s="4"/>
    </row>
    <row r="42" spans="1:17" x14ac:dyDescent="0.3">
      <c r="B42" s="1"/>
      <c r="C42" s="1"/>
      <c r="G42" s="62"/>
      <c r="H42" s="62"/>
      <c r="I42" s="3"/>
      <c r="J42" s="3"/>
      <c r="K42" s="3"/>
      <c r="L42" s="7"/>
      <c r="M42" s="4"/>
    </row>
    <row r="43" spans="1:17" x14ac:dyDescent="0.3">
      <c r="B43" s="1"/>
      <c r="C43" s="1"/>
      <c r="G43" s="62"/>
      <c r="H43" s="62"/>
      <c r="I43" s="3"/>
      <c r="J43" s="3"/>
      <c r="K43" s="3"/>
      <c r="L43" s="7"/>
      <c r="M43" s="4"/>
    </row>
    <row r="44" spans="1:17" x14ac:dyDescent="0.3">
      <c r="B44" s="1"/>
      <c r="C44" s="1"/>
      <c r="G44" s="62"/>
      <c r="H44" s="62"/>
      <c r="I44" s="3"/>
      <c r="J44" s="3"/>
      <c r="K44" s="3"/>
      <c r="L44" s="7"/>
      <c r="M44" s="4"/>
    </row>
    <row r="45" spans="1:17" x14ac:dyDescent="0.3">
      <c r="B45" s="1"/>
      <c r="C45" s="1"/>
      <c r="G45" s="62"/>
      <c r="H45" s="62"/>
      <c r="I45" s="3"/>
      <c r="J45" s="3"/>
      <c r="K45" s="3"/>
      <c r="L45" s="7"/>
      <c r="M45" s="4"/>
    </row>
    <row r="46" spans="1:17" x14ac:dyDescent="0.3">
      <c r="B46" s="1"/>
      <c r="C46" s="1"/>
      <c r="I46" s="3"/>
      <c r="J46" s="3"/>
      <c r="K46" s="3"/>
      <c r="L46" s="7"/>
      <c r="M46" s="4"/>
    </row>
    <row r="47" spans="1:17" x14ac:dyDescent="0.3">
      <c r="B47" s="1"/>
      <c r="C47" s="1"/>
      <c r="I47" s="3"/>
      <c r="J47" s="3"/>
      <c r="K47" s="3"/>
      <c r="L47" s="7"/>
      <c r="M47" s="4"/>
    </row>
    <row r="48" spans="1:17" x14ac:dyDescent="0.3">
      <c r="B48" s="1"/>
      <c r="C48" s="1"/>
      <c r="G48" s="62"/>
      <c r="H48" s="62"/>
      <c r="I48" s="3"/>
      <c r="J48" s="3"/>
      <c r="K48" s="3"/>
      <c r="L48" s="7"/>
      <c r="M48" s="4"/>
    </row>
    <row r="49" spans="2:15" x14ac:dyDescent="0.3">
      <c r="B49" s="1"/>
      <c r="C49" s="1"/>
      <c r="G49" s="62"/>
      <c r="H49" s="62"/>
      <c r="I49" s="3"/>
      <c r="J49" s="3"/>
      <c r="K49" s="3"/>
      <c r="L49" s="7"/>
      <c r="M49" s="4"/>
    </row>
    <row r="50" spans="2:15" x14ac:dyDescent="0.3">
      <c r="B50" s="1"/>
      <c r="C50" s="1"/>
      <c r="G50" s="62"/>
      <c r="H50" s="62"/>
      <c r="I50" s="3"/>
      <c r="J50" s="3"/>
      <c r="K50" s="3"/>
      <c r="L50" s="7"/>
      <c r="M50" s="4"/>
    </row>
    <row r="51" spans="2:15" x14ac:dyDescent="0.3">
      <c r="B51" s="1"/>
      <c r="C51" s="1"/>
      <c r="G51" s="62"/>
      <c r="H51" s="62"/>
      <c r="I51" s="3"/>
      <c r="J51" s="3"/>
      <c r="K51" s="3"/>
      <c r="L51" s="7"/>
      <c r="M51" s="4"/>
    </row>
    <row r="52" spans="2:15" x14ac:dyDescent="0.3">
      <c r="B52" s="1"/>
      <c r="C52" s="1"/>
      <c r="G52" s="62"/>
      <c r="H52" s="62"/>
      <c r="I52" s="3"/>
      <c r="J52" s="3"/>
      <c r="K52" s="3"/>
      <c r="L52" s="7"/>
      <c r="M52" s="4"/>
    </row>
    <row r="53" spans="2:15" x14ac:dyDescent="0.3">
      <c r="B53" s="1"/>
      <c r="C53" s="1"/>
      <c r="G53" s="62"/>
      <c r="H53" s="62"/>
      <c r="I53" s="3"/>
      <c r="J53" s="3"/>
      <c r="K53" s="3"/>
      <c r="L53" s="7"/>
      <c r="M53" s="4"/>
    </row>
    <row r="54" spans="2:15" x14ac:dyDescent="0.3">
      <c r="B54" s="1"/>
      <c r="C54" s="1"/>
      <c r="G54" s="62"/>
      <c r="H54" s="62"/>
      <c r="I54" s="3"/>
      <c r="J54" s="3"/>
      <c r="K54" s="3"/>
      <c r="L54" s="7"/>
      <c r="M54" s="4"/>
    </row>
    <row r="55" spans="2:15" x14ac:dyDescent="0.3">
      <c r="B55" s="1"/>
      <c r="C55" s="1"/>
      <c r="G55" s="62"/>
      <c r="H55" s="62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2"/>
      <c r="H56" s="62"/>
      <c r="I56" s="3"/>
      <c r="J56" s="3"/>
      <c r="K56" s="3"/>
      <c r="L56" s="7"/>
      <c r="M56" s="4"/>
    </row>
    <row r="57" spans="2:15" x14ac:dyDescent="0.3">
      <c r="B57" s="1"/>
      <c r="C57" s="1"/>
      <c r="G57" s="62"/>
      <c r="H57" s="62"/>
      <c r="I57" s="3"/>
      <c r="J57" s="3"/>
      <c r="K57" s="3"/>
      <c r="L57" s="7"/>
      <c r="M57" s="4"/>
    </row>
    <row r="58" spans="2:15" x14ac:dyDescent="0.3">
      <c r="B58" s="1"/>
      <c r="C58" s="1"/>
      <c r="G58" s="62"/>
      <c r="H58" s="62"/>
      <c r="I58" s="3"/>
      <c r="J58" s="3"/>
      <c r="K58" s="3"/>
      <c r="L58" s="7"/>
      <c r="M58" s="4"/>
    </row>
    <row r="59" spans="2:15" x14ac:dyDescent="0.3">
      <c r="B59" s="1"/>
      <c r="C59" s="1"/>
      <c r="G59" s="62"/>
      <c r="H59" s="62"/>
      <c r="I59" s="3"/>
      <c r="J59" s="3"/>
      <c r="K59" s="3"/>
      <c r="L59" s="7"/>
      <c r="M59" s="4"/>
    </row>
    <row r="60" spans="2:15" x14ac:dyDescent="0.3">
      <c r="B60" s="1"/>
      <c r="C60" s="1"/>
      <c r="G60" s="62"/>
      <c r="H60" s="62"/>
      <c r="I60" s="3"/>
      <c r="J60" s="3"/>
      <c r="K60" s="3"/>
      <c r="L60" s="7"/>
      <c r="M60" s="4"/>
    </row>
    <row r="61" spans="2:15" x14ac:dyDescent="0.3">
      <c r="B61" s="1"/>
      <c r="C61" s="1"/>
      <c r="G61" s="62"/>
      <c r="H61" s="62"/>
      <c r="I61" s="3"/>
      <c r="J61" s="3"/>
      <c r="K61" s="3"/>
      <c r="L61" s="7"/>
      <c r="M61" s="4"/>
    </row>
    <row r="62" spans="2:15" x14ac:dyDescent="0.3">
      <c r="B62" s="1"/>
      <c r="C62" s="1"/>
      <c r="G62" s="62"/>
      <c r="H62" s="62"/>
      <c r="I62" s="3"/>
      <c r="J62" s="3"/>
      <c r="K62" s="3"/>
      <c r="L62" s="7"/>
      <c r="M62" s="4"/>
    </row>
    <row r="63" spans="2:15" x14ac:dyDescent="0.3">
      <c r="B63" s="1"/>
      <c r="C63" s="1"/>
      <c r="G63" s="62"/>
      <c r="H63" s="62"/>
      <c r="I63" s="3"/>
      <c r="J63" s="3"/>
      <c r="K63" s="3"/>
      <c r="L63" s="7"/>
      <c r="M63" s="4"/>
    </row>
    <row r="64" spans="2:15" x14ac:dyDescent="0.3">
      <c r="B64" s="1"/>
      <c r="C64" s="1"/>
      <c r="G64" s="62"/>
      <c r="H64" s="62"/>
      <c r="I64" s="3"/>
      <c r="J64" s="3"/>
      <c r="K64" s="3"/>
      <c r="L64" s="7"/>
      <c r="M64" s="4"/>
    </row>
    <row r="65" spans="1:13" x14ac:dyDescent="0.3">
      <c r="B65" s="1"/>
      <c r="C65" s="1"/>
      <c r="G65" s="62"/>
      <c r="H65" s="62"/>
      <c r="I65" s="3"/>
      <c r="J65" s="3"/>
      <c r="K65" s="3"/>
      <c r="L65" s="7"/>
      <c r="M65" s="4"/>
    </row>
    <row r="66" spans="1:13" x14ac:dyDescent="0.3">
      <c r="B66" s="1"/>
      <c r="C66" s="1"/>
      <c r="G66" s="62"/>
      <c r="H66" s="62"/>
      <c r="I66" s="3"/>
      <c r="J66" s="3"/>
      <c r="K66" s="3"/>
      <c r="L66" s="7"/>
      <c r="M66" s="4"/>
    </row>
    <row r="67" spans="1:13" x14ac:dyDescent="0.3">
      <c r="B67" s="1"/>
      <c r="C67" s="1"/>
      <c r="G67" s="62"/>
      <c r="H67" s="62"/>
      <c r="I67" s="3"/>
      <c r="J67" s="3"/>
      <c r="K67" s="3"/>
      <c r="L67" s="7"/>
      <c r="M67" s="4"/>
    </row>
    <row r="68" spans="1:13" x14ac:dyDescent="0.3">
      <c r="B68" s="1"/>
      <c r="C68" s="1"/>
      <c r="G68" s="62"/>
      <c r="H68" s="62"/>
      <c r="I68" s="3"/>
      <c r="J68" s="3"/>
      <c r="K68" s="3"/>
      <c r="L68" s="7"/>
      <c r="M68" s="4"/>
    </row>
    <row r="69" spans="1:13" x14ac:dyDescent="0.3">
      <c r="B69" s="1"/>
      <c r="C69" s="1"/>
      <c r="G69" s="62"/>
      <c r="H69" s="62"/>
      <c r="I69" s="3"/>
      <c r="J69" s="3"/>
      <c r="K69" s="3"/>
      <c r="L69" s="7"/>
      <c r="M69" s="4"/>
    </row>
    <row r="70" spans="1:13" x14ac:dyDescent="0.3">
      <c r="B70" s="1"/>
      <c r="C70" s="1"/>
      <c r="G70" s="62"/>
      <c r="H70" s="62"/>
      <c r="I70" s="3"/>
      <c r="J70" s="3"/>
      <c r="K70" s="3"/>
      <c r="L70" s="7"/>
      <c r="M70" s="4"/>
    </row>
    <row r="71" spans="1:13" x14ac:dyDescent="0.3">
      <c r="C71" s="1"/>
      <c r="G71" s="62"/>
      <c r="H71" s="62"/>
      <c r="I71" s="3"/>
      <c r="J71" s="3"/>
      <c r="K71" s="3"/>
      <c r="L71" s="7"/>
      <c r="M71" s="4"/>
    </row>
    <row r="72" spans="1:13" x14ac:dyDescent="0.3">
      <c r="C72" s="1"/>
      <c r="G72" s="62"/>
      <c r="H72" s="62"/>
      <c r="I72" s="3"/>
      <c r="J72" s="3"/>
      <c r="K72" s="3"/>
      <c r="L72" s="7"/>
      <c r="M72" s="4"/>
    </row>
    <row r="73" spans="1:13" x14ac:dyDescent="0.3">
      <c r="A73" s="1"/>
      <c r="C73" s="1"/>
      <c r="G73" s="62"/>
      <c r="H73" s="62"/>
      <c r="I73" s="3"/>
      <c r="J73" s="3"/>
      <c r="K73" s="3"/>
      <c r="L73" s="7"/>
      <c r="M73" s="4"/>
    </row>
    <row r="74" spans="1:13" x14ac:dyDescent="0.3">
      <c r="A74" s="1"/>
      <c r="C74" s="1"/>
      <c r="G74" s="62"/>
      <c r="H74" s="62"/>
      <c r="I74" s="3"/>
      <c r="J74" s="3"/>
      <c r="K74" s="3"/>
      <c r="L74" s="7"/>
      <c r="M74" s="4"/>
    </row>
    <row r="75" spans="1:13" x14ac:dyDescent="0.3">
      <c r="A75" s="1"/>
      <c r="C75" s="1"/>
      <c r="G75" s="62"/>
      <c r="H75" s="62"/>
      <c r="I75" s="3"/>
      <c r="J75" s="3"/>
      <c r="K75" s="3"/>
      <c r="L75" s="7"/>
      <c r="M75" s="4"/>
    </row>
    <row r="76" spans="1:13" x14ac:dyDescent="0.3">
      <c r="A76" s="1"/>
      <c r="C76" s="1"/>
      <c r="G76" s="62"/>
      <c r="H76" s="62"/>
      <c r="I76" s="3"/>
      <c r="J76" s="3"/>
      <c r="K76" s="3"/>
      <c r="L76" s="7"/>
      <c r="M76" s="4"/>
    </row>
    <row r="77" spans="1:13" x14ac:dyDescent="0.3">
      <c r="A77" s="1"/>
      <c r="C77" s="1"/>
      <c r="G77" s="62"/>
      <c r="H77" s="62"/>
      <c r="I77" s="3"/>
      <c r="J77" s="3"/>
      <c r="K77" s="3"/>
      <c r="L77" s="7"/>
      <c r="M77" s="4"/>
    </row>
    <row r="78" spans="1:13" x14ac:dyDescent="0.3">
      <c r="A78" s="1"/>
      <c r="C78" s="1"/>
      <c r="G78" s="62"/>
      <c r="H78" s="62"/>
      <c r="I78" s="3"/>
      <c r="J78" s="3"/>
      <c r="K78" s="3"/>
      <c r="L78" s="7"/>
      <c r="M78" s="4"/>
    </row>
    <row r="79" spans="1:13" x14ac:dyDescent="0.3">
      <c r="A79" s="1"/>
      <c r="C79" s="1"/>
      <c r="G79" s="62"/>
      <c r="H79" s="62"/>
      <c r="I79" s="3"/>
      <c r="J79" s="3"/>
      <c r="K79" s="3"/>
      <c r="L79" s="7"/>
      <c r="M79" s="4"/>
    </row>
    <row r="80" spans="1:13" x14ac:dyDescent="0.3">
      <c r="A80" s="1"/>
      <c r="C80" s="1"/>
      <c r="G80" s="62"/>
      <c r="H80" s="62"/>
      <c r="I80" s="3"/>
      <c r="J80" s="3"/>
      <c r="K80" s="3"/>
      <c r="L80" s="7"/>
      <c r="M80" s="4"/>
    </row>
    <row r="81" spans="1:13" x14ac:dyDescent="0.3">
      <c r="A81" s="1"/>
      <c r="C81" s="1"/>
      <c r="G81" s="62"/>
      <c r="H81" s="62"/>
      <c r="I81" s="3"/>
      <c r="J81" s="3"/>
      <c r="K81" s="3"/>
      <c r="L81" s="7"/>
      <c r="M81" s="4"/>
    </row>
    <row r="82" spans="1:13" x14ac:dyDescent="0.3">
      <c r="A82" s="1"/>
      <c r="C82" s="1"/>
      <c r="G82" s="62"/>
      <c r="H82" s="62"/>
      <c r="I82" s="3"/>
      <c r="J82" s="3"/>
      <c r="K82" s="3"/>
      <c r="L82" s="7"/>
      <c r="M82" s="4"/>
    </row>
    <row r="83" spans="1:13" x14ac:dyDescent="0.3">
      <c r="A83" s="1"/>
      <c r="C83" s="1"/>
      <c r="G83" s="62"/>
      <c r="H83" s="62"/>
      <c r="I83" s="3"/>
      <c r="J83" s="3"/>
      <c r="K83" s="3"/>
      <c r="L83" s="7"/>
      <c r="M83" s="4"/>
    </row>
    <row r="84" spans="1:13" x14ac:dyDescent="0.3">
      <c r="A84" s="1"/>
      <c r="C84" s="1"/>
      <c r="G84" s="62"/>
      <c r="H84" s="62"/>
      <c r="I84" s="3"/>
      <c r="J84" s="3"/>
      <c r="K84" s="3"/>
      <c r="L84" s="7"/>
      <c r="M84" s="4"/>
    </row>
    <row r="85" spans="1:13" x14ac:dyDescent="0.3">
      <c r="A85" s="1"/>
      <c r="C85" s="1"/>
      <c r="G85" s="62"/>
      <c r="H85" s="62"/>
      <c r="I85" s="3"/>
      <c r="J85" s="3"/>
      <c r="K85" s="3"/>
      <c r="L85" s="7"/>
      <c r="M85" s="4"/>
    </row>
    <row r="86" spans="1:13" x14ac:dyDescent="0.3">
      <c r="A86" s="1"/>
      <c r="C86" s="1"/>
      <c r="G86" s="62"/>
      <c r="H86" s="62"/>
      <c r="I86" s="3"/>
      <c r="J86" s="3"/>
      <c r="K86" s="3"/>
      <c r="L86" s="7"/>
      <c r="M86" s="4"/>
    </row>
    <row r="87" spans="1:13" x14ac:dyDescent="0.3">
      <c r="A87" s="1"/>
      <c r="C87" s="1"/>
      <c r="G87" s="62"/>
      <c r="H87" s="62"/>
      <c r="I87" s="3"/>
      <c r="J87" s="3"/>
      <c r="K87" s="3"/>
      <c r="L87" s="7"/>
      <c r="M87" s="4"/>
    </row>
    <row r="88" spans="1:13" x14ac:dyDescent="0.3">
      <c r="A88" s="1"/>
      <c r="C88" s="1"/>
      <c r="G88" s="62"/>
      <c r="H88" s="62"/>
      <c r="I88" s="3"/>
      <c r="J88" s="3"/>
      <c r="K88" s="3"/>
      <c r="L88" s="7"/>
      <c r="M88" s="4"/>
    </row>
    <row r="89" spans="1:13" x14ac:dyDescent="0.3">
      <c r="A89" s="1"/>
      <c r="C89" s="1"/>
      <c r="G89" s="62"/>
      <c r="H89" s="62"/>
      <c r="I89" s="3"/>
      <c r="J89" s="3"/>
      <c r="K89" s="3"/>
      <c r="L89" s="7"/>
      <c r="M89" s="4"/>
    </row>
    <row r="90" spans="1:13" x14ac:dyDescent="0.3">
      <c r="A90" s="1"/>
      <c r="C90" s="1"/>
      <c r="G90" s="62"/>
      <c r="H90" s="62"/>
      <c r="I90" s="3"/>
      <c r="J90" s="3"/>
      <c r="K90" s="3"/>
      <c r="L90" s="7"/>
      <c r="M90" s="4"/>
    </row>
    <row r="91" spans="1:13" x14ac:dyDescent="0.3">
      <c r="A91" s="1"/>
      <c r="C91" s="1"/>
      <c r="G91" s="62"/>
      <c r="H91" s="62"/>
      <c r="I91" s="3"/>
      <c r="J91" s="3"/>
      <c r="K91" s="3"/>
      <c r="L91" s="7"/>
      <c r="M91" s="4"/>
    </row>
    <row r="92" spans="1:13" x14ac:dyDescent="0.3">
      <c r="C92" s="1"/>
      <c r="G92" s="62"/>
      <c r="H92" s="62"/>
      <c r="I92" s="3"/>
      <c r="J92" s="3"/>
      <c r="K92" s="3"/>
      <c r="L92" s="7"/>
      <c r="M92" s="4"/>
    </row>
    <row r="93" spans="1:13" x14ac:dyDescent="0.3">
      <c r="C93" s="1"/>
      <c r="G93" s="62"/>
      <c r="H93" s="62"/>
      <c r="I93" s="3"/>
      <c r="J93" s="3"/>
      <c r="K93" s="3"/>
      <c r="L93" s="7"/>
      <c r="M93" s="4"/>
    </row>
    <row r="94" spans="1:13" x14ac:dyDescent="0.3">
      <c r="C94" s="1"/>
      <c r="G94" s="62"/>
      <c r="H94" s="62"/>
      <c r="I94" s="3"/>
      <c r="J94" s="3"/>
      <c r="K94" s="3"/>
      <c r="L94" s="7"/>
      <c r="M94" s="4"/>
    </row>
    <row r="95" spans="1:13" x14ac:dyDescent="0.3">
      <c r="C95" s="1"/>
      <c r="G95" s="62"/>
      <c r="H95" s="62"/>
      <c r="I95" s="3"/>
      <c r="J95" s="3"/>
      <c r="K95" s="3"/>
      <c r="L95" s="7"/>
      <c r="M95" s="4"/>
    </row>
    <row r="96" spans="1:13" x14ac:dyDescent="0.3">
      <c r="C96" s="1"/>
      <c r="G96" s="62"/>
      <c r="H96" s="62"/>
      <c r="I96" s="3"/>
      <c r="J96" s="3"/>
      <c r="K96" s="3"/>
      <c r="L96" s="7"/>
      <c r="M96" s="4"/>
    </row>
    <row r="97" spans="3:13" x14ac:dyDescent="0.3">
      <c r="C97" s="1"/>
      <c r="G97" s="62"/>
      <c r="H97" s="62"/>
      <c r="I97" s="3"/>
      <c r="J97" s="3"/>
      <c r="K97" s="3"/>
      <c r="L97" s="7"/>
      <c r="M97" s="4"/>
    </row>
    <row r="98" spans="3:13" x14ac:dyDescent="0.3">
      <c r="C98" s="1"/>
      <c r="G98" s="62"/>
      <c r="H98" s="62"/>
      <c r="I98" s="3"/>
      <c r="J98" s="3"/>
      <c r="K98" s="3"/>
      <c r="L98" s="7"/>
      <c r="M98" s="4"/>
    </row>
    <row r="99" spans="3:13" x14ac:dyDescent="0.3">
      <c r="C99" s="1"/>
      <c r="G99" s="62"/>
      <c r="H99" s="62"/>
      <c r="I99" s="3"/>
      <c r="J99" s="3"/>
      <c r="K99" s="3"/>
      <c r="L99" s="7"/>
      <c r="M99" s="4"/>
    </row>
    <row r="100" spans="3:13" x14ac:dyDescent="0.3">
      <c r="C100" s="1"/>
      <c r="G100" s="62"/>
      <c r="H100" s="62"/>
      <c r="I100" s="3"/>
      <c r="J100" s="3"/>
      <c r="K100" s="3"/>
      <c r="L100" s="7"/>
      <c r="M100" s="4"/>
    </row>
    <row r="101" spans="3:13" x14ac:dyDescent="0.3">
      <c r="C101" s="1"/>
      <c r="G101" s="62"/>
      <c r="H101" s="62"/>
      <c r="I101" s="3"/>
      <c r="J101" s="3"/>
      <c r="K101" s="3"/>
      <c r="L101" s="7"/>
      <c r="M101" s="4"/>
    </row>
    <row r="102" spans="3:13" x14ac:dyDescent="0.3">
      <c r="C102" s="1"/>
      <c r="G102" s="62"/>
      <c r="H102" s="62"/>
      <c r="I102" s="3"/>
      <c r="J102" s="3"/>
      <c r="K102" s="3"/>
      <c r="L102" s="7"/>
      <c r="M102" s="4"/>
    </row>
    <row r="103" spans="3:13" x14ac:dyDescent="0.3">
      <c r="C103" s="1"/>
      <c r="G103" s="62"/>
      <c r="H103" s="62"/>
      <c r="I103" s="3"/>
      <c r="J103" s="3"/>
      <c r="K103" s="3"/>
      <c r="L103" s="7"/>
      <c r="M103" s="4"/>
    </row>
    <row r="104" spans="3:13" x14ac:dyDescent="0.3">
      <c r="C104" s="1"/>
      <c r="G104" s="62"/>
      <c r="H104" s="62"/>
      <c r="I104" s="3"/>
      <c r="J104" s="3"/>
      <c r="K104" s="3"/>
      <c r="L104" s="7"/>
      <c r="M104" s="4"/>
    </row>
    <row r="105" spans="3:13" x14ac:dyDescent="0.3">
      <c r="C105" s="1"/>
      <c r="G105" s="62"/>
      <c r="H105" s="62"/>
      <c r="I105" s="3"/>
      <c r="J105" s="3"/>
      <c r="K105" s="3"/>
      <c r="L105" s="7"/>
      <c r="M105" s="4"/>
    </row>
    <row r="106" spans="3:13" x14ac:dyDescent="0.3">
      <c r="C106" s="1"/>
      <c r="G106" s="62"/>
      <c r="H106" s="62"/>
      <c r="I106" s="3"/>
      <c r="J106" s="3"/>
      <c r="K106" s="3"/>
      <c r="L106" s="7"/>
      <c r="M106" s="4"/>
    </row>
    <row r="107" spans="3:13" x14ac:dyDescent="0.3">
      <c r="C107" s="1"/>
      <c r="G107" s="62"/>
      <c r="H107" s="62"/>
      <c r="I107" s="3"/>
      <c r="J107" s="3"/>
      <c r="K107" s="3"/>
      <c r="L107" s="7"/>
      <c r="M107" s="4"/>
    </row>
    <row r="108" spans="3:13" x14ac:dyDescent="0.3">
      <c r="C108" s="1"/>
      <c r="G108" s="62"/>
      <c r="H108" s="62"/>
      <c r="I108" s="3"/>
      <c r="J108" s="3"/>
      <c r="K108" s="3"/>
      <c r="L108" s="7"/>
      <c r="M108" s="4"/>
    </row>
    <row r="109" spans="3:13" x14ac:dyDescent="0.3">
      <c r="C109" s="1"/>
      <c r="G109" s="62"/>
      <c r="H109" s="62"/>
      <c r="I109" s="3"/>
      <c r="J109" s="3"/>
      <c r="K109" s="3"/>
      <c r="L109" s="7"/>
      <c r="M109" s="4"/>
    </row>
    <row r="110" spans="3:13" x14ac:dyDescent="0.3">
      <c r="C110" s="1"/>
      <c r="G110" s="62"/>
      <c r="H110" s="62"/>
      <c r="I110" s="3"/>
      <c r="J110" s="3"/>
      <c r="K110" s="3"/>
      <c r="L110" s="7"/>
      <c r="M110" s="4"/>
    </row>
    <row r="111" spans="3:13" x14ac:dyDescent="0.3">
      <c r="C111" s="1"/>
      <c r="G111" s="62"/>
      <c r="H111" s="62"/>
      <c r="I111" s="3"/>
      <c r="J111" s="3"/>
      <c r="K111" s="3"/>
      <c r="L111" s="7"/>
      <c r="M111" s="4"/>
    </row>
    <row r="112" spans="3:13" x14ac:dyDescent="0.3">
      <c r="C112" s="1"/>
      <c r="G112" s="62"/>
      <c r="H112" s="62"/>
      <c r="I112" s="3"/>
      <c r="J112" s="3"/>
      <c r="K112" s="3"/>
      <c r="L112" s="7"/>
      <c r="M112" s="4"/>
    </row>
    <row r="113" spans="3:13" x14ac:dyDescent="0.3">
      <c r="C113" s="1"/>
      <c r="G113" s="62"/>
      <c r="H113" s="62"/>
      <c r="I113" s="3"/>
      <c r="J113" s="3"/>
      <c r="K113" s="3"/>
      <c r="L113" s="7"/>
      <c r="M113" s="4"/>
    </row>
    <row r="114" spans="3:13" x14ac:dyDescent="0.3">
      <c r="C114" s="1"/>
      <c r="G114" s="62"/>
      <c r="H114" s="62"/>
      <c r="I114" s="3"/>
      <c r="J114" s="3"/>
      <c r="K114" s="3"/>
      <c r="L114" s="7"/>
      <c r="M114" s="4"/>
    </row>
    <row r="115" spans="3:13" x14ac:dyDescent="0.3">
      <c r="C115" s="1"/>
      <c r="G115" s="62"/>
      <c r="H115" s="62"/>
      <c r="I115" s="3"/>
      <c r="J115" s="3"/>
      <c r="K115" s="3"/>
      <c r="L115" s="7"/>
      <c r="M115" s="4"/>
    </row>
    <row r="116" spans="3:13" x14ac:dyDescent="0.3">
      <c r="C116" s="1"/>
      <c r="G116" s="62"/>
      <c r="H116" s="62"/>
      <c r="I116" s="3"/>
      <c r="J116" s="3"/>
      <c r="K116" s="3"/>
      <c r="L116" s="7"/>
      <c r="M116" s="4"/>
    </row>
    <row r="117" spans="3:13" x14ac:dyDescent="0.3">
      <c r="C117" s="1"/>
      <c r="G117" s="62"/>
      <c r="H117" s="62"/>
      <c r="I117" s="3"/>
      <c r="J117" s="3"/>
      <c r="K117" s="3"/>
      <c r="L117" s="7"/>
      <c r="M117" s="4"/>
    </row>
    <row r="118" spans="3:13" x14ac:dyDescent="0.3">
      <c r="C118" s="1"/>
      <c r="G118" s="62"/>
      <c r="H118" s="62"/>
      <c r="I118" s="3"/>
      <c r="J118" s="3"/>
      <c r="K118" s="3"/>
      <c r="L118" s="7"/>
      <c r="M118" s="4"/>
    </row>
    <row r="119" spans="3:13" x14ac:dyDescent="0.3">
      <c r="C119" s="1"/>
      <c r="G119" s="62"/>
      <c r="H119" s="62"/>
      <c r="I119" s="3"/>
      <c r="J119" s="3"/>
      <c r="K119" s="3"/>
      <c r="L119" s="7"/>
      <c r="M119" s="4"/>
    </row>
    <row r="120" spans="3:13" x14ac:dyDescent="0.3">
      <c r="C120" s="1"/>
      <c r="G120" s="62"/>
      <c r="H120" s="62"/>
      <c r="I120" s="3"/>
      <c r="J120" s="3"/>
      <c r="K120" s="3"/>
      <c r="L120" s="7"/>
      <c r="M120" s="4"/>
    </row>
    <row r="121" spans="3:13" x14ac:dyDescent="0.3">
      <c r="C121" s="1"/>
      <c r="G121" s="62"/>
      <c r="H121" s="62"/>
      <c r="I121" s="3"/>
      <c r="J121" s="3"/>
      <c r="K121" s="3"/>
      <c r="L121" s="7"/>
      <c r="M121" s="4"/>
    </row>
    <row r="122" spans="3:13" x14ac:dyDescent="0.3">
      <c r="C122" s="1"/>
      <c r="G122" s="62"/>
      <c r="H122" s="62"/>
      <c r="I122" s="3"/>
      <c r="J122" s="3"/>
      <c r="K122" s="3"/>
      <c r="L122" s="7"/>
      <c r="M122" s="4"/>
    </row>
    <row r="123" spans="3:13" x14ac:dyDescent="0.3">
      <c r="C123" s="1"/>
      <c r="G123" s="62"/>
      <c r="H123" s="62"/>
      <c r="I123" s="3"/>
      <c r="J123" s="3"/>
      <c r="K123" s="3"/>
      <c r="L123" s="7"/>
      <c r="M123" s="4"/>
    </row>
    <row r="124" spans="3:13" x14ac:dyDescent="0.3">
      <c r="C124" s="1"/>
      <c r="G124" s="62"/>
      <c r="H124" s="62"/>
      <c r="I124" s="3"/>
      <c r="J124" s="3"/>
      <c r="K124" s="3"/>
      <c r="L124" s="7"/>
      <c r="M124" s="4"/>
    </row>
    <row r="125" spans="3:13" x14ac:dyDescent="0.3">
      <c r="C125" s="1"/>
      <c r="G125" s="62"/>
      <c r="H125" s="62"/>
      <c r="I125" s="3"/>
      <c r="J125" s="3"/>
      <c r="K125" s="3"/>
      <c r="L125" s="7"/>
      <c r="M125" s="4"/>
    </row>
  </sheetData>
  <conditionalFormatting sqref="C19:C34">
    <cfRule type="duplicateValues" dxfId="7" priority="1"/>
  </conditionalFormatting>
  <pageMargins left="0.7" right="0.7" top="0.75" bottom="0.75" header="0.3" footer="0.3"/>
  <pageSetup orientation="portrait" r:id="rId1"/>
  <ignoredErrors>
    <ignoredError sqref="J22:J37" calculatedColumn="1"/>
  </ignoredErrors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9B81-27DD-4338-B984-11C29C8BC418}">
  <dimension ref="A1:S125"/>
  <sheetViews>
    <sheetView zoomScaleNormal="100" workbookViewId="0">
      <pane xSplit="1" topLeftCell="E1" activePane="topRight" state="frozen"/>
      <selection pane="topRight" activeCell="L2" sqref="L2:L37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style="10" customWidth="1"/>
    <col min="8" max="8" width="20.88671875" style="10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13">
        <v>3293871.62</v>
      </c>
      <c r="H2" s="13">
        <v>662856.61499999999</v>
      </c>
      <c r="I2" s="64">
        <v>10.551</v>
      </c>
      <c r="J2" s="15"/>
      <c r="K2" s="15">
        <f>Table24678910[[#This Row],[elevation_ft]]-Table24678910[[#This Row],[flange_ft]]</f>
        <v>10.551</v>
      </c>
      <c r="L2" s="63">
        <v>45103</v>
      </c>
      <c r="M2" s="31">
        <f>Table24678910[[#This Row],[excel_date]]</f>
        <v>45103</v>
      </c>
      <c r="N2" s="10" t="s">
        <v>654</v>
      </c>
      <c r="O2" s="10" t="s">
        <v>684</v>
      </c>
      <c r="P2" s="10"/>
      <c r="Q2" s="10">
        <v>20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60">
        <v>3292891.45</v>
      </c>
      <c r="H3" s="60">
        <v>659908.76</v>
      </c>
      <c r="I3" s="64">
        <v>10.331</v>
      </c>
      <c r="J3" s="15"/>
      <c r="K3" s="15">
        <f>Table24678910[[#This Row],[elevation_ft]]-Table24678910[[#This Row],[flange_ft]]</f>
        <v>10.331</v>
      </c>
      <c r="L3" s="63">
        <v>45099</v>
      </c>
      <c r="M3" s="31">
        <f>Table24678910[[#This Row],[excel_date]]</f>
        <v>45099</v>
      </c>
      <c r="N3" s="10" t="s">
        <v>86</v>
      </c>
      <c r="O3" s="10"/>
      <c r="P3" s="10" t="s">
        <v>8</v>
      </c>
      <c r="Q3" s="10">
        <v>20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60">
        <v>3292225.75</v>
      </c>
      <c r="H4" s="60">
        <v>659567.89</v>
      </c>
      <c r="I4" s="64">
        <v>6.734</v>
      </c>
      <c r="J4" s="15"/>
      <c r="K4" s="15">
        <f>Table24678910[[#This Row],[elevation_ft]]-Table24678910[[#This Row],[flange_ft]]</f>
        <v>6.734</v>
      </c>
      <c r="L4" s="63">
        <v>45099</v>
      </c>
      <c r="M4" s="31">
        <f>Table24678910[[#This Row],[excel_date]]</f>
        <v>45099</v>
      </c>
      <c r="N4" s="10" t="s">
        <v>86</v>
      </c>
      <c r="O4" s="10"/>
      <c r="P4" s="10" t="s">
        <v>8</v>
      </c>
      <c r="Q4" s="10">
        <v>20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60">
        <v>3291855.78</v>
      </c>
      <c r="H5" s="60">
        <v>662742.44999999995</v>
      </c>
      <c r="I5" s="64">
        <v>8.4049999999999994</v>
      </c>
      <c r="J5" s="15"/>
      <c r="K5" s="15">
        <f>Table24678910[[#This Row],[elevation_ft]]-Table24678910[[#This Row],[flange_ft]]</f>
        <v>8.4049999999999994</v>
      </c>
      <c r="L5" s="63">
        <v>45105</v>
      </c>
      <c r="M5" s="31">
        <f>Table24678910[[#This Row],[excel_date]]</f>
        <v>45105</v>
      </c>
      <c r="N5" s="10" t="s">
        <v>86</v>
      </c>
      <c r="O5" s="10"/>
      <c r="P5" s="10" t="s">
        <v>8</v>
      </c>
      <c r="Q5" s="10">
        <v>20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60">
        <v>3292655.91</v>
      </c>
      <c r="H6" s="60">
        <v>662877.71</v>
      </c>
      <c r="I6" s="64">
        <v>7.569</v>
      </c>
      <c r="J6" s="15"/>
      <c r="K6" s="15">
        <f>Table24678910[[#This Row],[elevation_ft]]-Table24678910[[#This Row],[flange_ft]]</f>
        <v>7.569</v>
      </c>
      <c r="L6" s="63">
        <v>45105</v>
      </c>
      <c r="M6" s="31">
        <f>Table24678910[[#This Row],[excel_date]]</f>
        <v>45105</v>
      </c>
      <c r="N6" s="10" t="s">
        <v>86</v>
      </c>
      <c r="O6" s="10"/>
      <c r="P6" s="10" t="s">
        <v>8</v>
      </c>
      <c r="Q6" s="10">
        <v>20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13">
        <v>3288723.0049999999</v>
      </c>
      <c r="H7" s="13">
        <v>662755.924</v>
      </c>
      <c r="I7" s="64">
        <v>3.7719999999999998</v>
      </c>
      <c r="J7" s="15"/>
      <c r="K7" s="15">
        <f>Table24678910[[#This Row],[elevation_ft]]-Table24678910[[#This Row],[flange_ft]]</f>
        <v>3.7719999999999998</v>
      </c>
      <c r="L7" s="63">
        <v>45106</v>
      </c>
      <c r="M7" s="31">
        <f>Table24678910[[#This Row],[excel_date]]</f>
        <v>45106</v>
      </c>
      <c r="N7" s="10" t="s">
        <v>86</v>
      </c>
      <c r="O7" s="10"/>
      <c r="P7" s="10"/>
      <c r="Q7" s="10">
        <v>20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13">
        <v>3288395.3089999999</v>
      </c>
      <c r="H8" s="13">
        <v>662104.84499999997</v>
      </c>
      <c r="I8" s="64">
        <v>4.1760000000000002</v>
      </c>
      <c r="J8" s="15"/>
      <c r="K8" s="15">
        <f>Table24678910[[#This Row],[elevation_ft]]-Table24678910[[#This Row],[flange_ft]]</f>
        <v>4.1760000000000002</v>
      </c>
      <c r="L8" s="63">
        <v>45107</v>
      </c>
      <c r="M8" s="31">
        <f>Table24678910[[#This Row],[excel_date]]</f>
        <v>45107</v>
      </c>
      <c r="N8" s="10" t="s">
        <v>86</v>
      </c>
      <c r="O8" s="10"/>
      <c r="P8" s="10"/>
      <c r="Q8" s="10">
        <v>20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13">
        <v>3288870.7409999999</v>
      </c>
      <c r="H9" s="13">
        <v>662429.06499999994</v>
      </c>
      <c r="I9" s="64">
        <v>6.4969999999999999</v>
      </c>
      <c r="J9" s="15"/>
      <c r="K9" s="15">
        <f>Table24678910[[#This Row],[elevation_ft]]-Table24678910[[#This Row],[flange_ft]]</f>
        <v>6.4969999999999999</v>
      </c>
      <c r="L9" s="63">
        <v>45106</v>
      </c>
      <c r="M9" s="31">
        <f>Table24678910[[#This Row],[excel_date]]</f>
        <v>45106</v>
      </c>
      <c r="N9" s="10" t="s">
        <v>86</v>
      </c>
      <c r="O9" s="10"/>
      <c r="P9" s="10"/>
      <c r="Q9" s="10">
        <v>20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13">
        <v>3289071.0410000002</v>
      </c>
      <c r="H10" s="13">
        <v>661922.95499999996</v>
      </c>
      <c r="I10" s="64">
        <v>6.7720000000000002</v>
      </c>
      <c r="J10" s="15"/>
      <c r="K10" s="15">
        <f>Table24678910[[#This Row],[elevation_ft]]-Table24678910[[#This Row],[flange_ft]]</f>
        <v>6.7720000000000002</v>
      </c>
      <c r="L10" s="63">
        <v>45106</v>
      </c>
      <c r="M10" s="31">
        <f>Table24678910[[#This Row],[excel_date]]</f>
        <v>45106</v>
      </c>
      <c r="N10" s="10" t="s">
        <v>86</v>
      </c>
      <c r="O10" s="10"/>
      <c r="P10" s="10"/>
      <c r="Q10" s="10">
        <v>20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13">
        <v>3288220.1009999998</v>
      </c>
      <c r="H11" s="13">
        <v>661492.98300000001</v>
      </c>
      <c r="I11" s="64">
        <v>5.202</v>
      </c>
      <c r="J11" s="15"/>
      <c r="K11" s="15">
        <f>Table24678910[[#This Row],[elevation_ft]]-Table24678910[[#This Row],[flange_ft]]</f>
        <v>5.202</v>
      </c>
      <c r="L11" s="63">
        <v>45110</v>
      </c>
      <c r="M11" s="31">
        <f>Table24678910[[#This Row],[excel_date]]</f>
        <v>45110</v>
      </c>
      <c r="N11" s="10" t="s">
        <v>86</v>
      </c>
      <c r="O11" s="10"/>
      <c r="P11" s="10"/>
      <c r="Q11" s="10">
        <v>20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13">
        <v>3289979.423</v>
      </c>
      <c r="H12" s="13">
        <v>660991.42700000003</v>
      </c>
      <c r="I12" s="64">
        <v>5.851</v>
      </c>
      <c r="J12" s="15"/>
      <c r="K12" s="15">
        <f>Table24678910[[#This Row],[elevation_ft]]-Table24678910[[#This Row],[flange_ft]]</f>
        <v>5.851</v>
      </c>
      <c r="L12" s="63">
        <v>45100</v>
      </c>
      <c r="M12" s="31">
        <f>Table24678910[[#This Row],[excel_date]]</f>
        <v>45100</v>
      </c>
      <c r="N12" s="10" t="s">
        <v>86</v>
      </c>
      <c r="O12" s="10"/>
      <c r="P12" s="10"/>
      <c r="Q12" s="10">
        <v>20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13">
        <v>3288063.8450000002</v>
      </c>
      <c r="H13" s="13">
        <v>660939.45700000005</v>
      </c>
      <c r="I13" s="64">
        <v>6.4189999999999996</v>
      </c>
      <c r="J13" s="15"/>
      <c r="K13" s="15">
        <f>Table24678910[[#This Row],[elevation_ft]]-Table24678910[[#This Row],[flange_ft]]</f>
        <v>6.4189999999999996</v>
      </c>
      <c r="L13" s="63">
        <v>45110</v>
      </c>
      <c r="M13" s="31">
        <f>Table24678910[[#This Row],[excel_date]]</f>
        <v>45110</v>
      </c>
      <c r="N13" s="10" t="s">
        <v>86</v>
      </c>
      <c r="O13" s="10"/>
      <c r="P13" s="10"/>
      <c r="Q13" s="10">
        <v>20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13">
        <v>3290241.9010000001</v>
      </c>
      <c r="H14" s="13">
        <v>660566.74</v>
      </c>
      <c r="I14" s="64">
        <v>3.3290000000000002</v>
      </c>
      <c r="J14" s="15"/>
      <c r="K14" s="15">
        <f>Table24678910[[#This Row],[elevation_ft]]-Table24678910[[#This Row],[flange_ft]]</f>
        <v>3.3290000000000002</v>
      </c>
      <c r="L14" s="63">
        <v>45099</v>
      </c>
      <c r="M14" s="31">
        <f>Table24678910[[#This Row],[excel_date]]</f>
        <v>45099</v>
      </c>
      <c r="N14" s="10" t="s">
        <v>86</v>
      </c>
      <c r="O14" s="10"/>
      <c r="P14" s="10"/>
      <c r="Q14" s="10">
        <v>20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13">
        <v>3290336.594</v>
      </c>
      <c r="H15" s="13">
        <v>659768.14500000002</v>
      </c>
      <c r="I15" s="64">
        <v>7.7519999999999998</v>
      </c>
      <c r="J15" s="15"/>
      <c r="K15" s="15">
        <f>Table24678910[[#This Row],[elevation_ft]]-Table24678910[[#This Row],[flange_ft]]</f>
        <v>7.7519999999999998</v>
      </c>
      <c r="L15" s="63">
        <v>45100</v>
      </c>
      <c r="M15" s="31">
        <f>Table24678910[[#This Row],[excel_date]]</f>
        <v>45100</v>
      </c>
      <c r="N15" s="10" t="s">
        <v>86</v>
      </c>
      <c r="O15" s="10"/>
      <c r="P15" s="10"/>
      <c r="Q15" s="10">
        <v>20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13">
        <v>3288538.7650000001</v>
      </c>
      <c r="H16" s="13">
        <v>659361.95400000003</v>
      </c>
      <c r="I16" s="64">
        <v>7.5979999999999999</v>
      </c>
      <c r="J16" s="15"/>
      <c r="K16" s="15">
        <f>Table24678910[[#This Row],[elevation_ft]]-Table24678910[[#This Row],[flange_ft]]</f>
        <v>7.5979999999999999</v>
      </c>
      <c r="L16" s="63">
        <v>45104</v>
      </c>
      <c r="M16" s="31">
        <f>Table24678910[[#This Row],[excel_date]]</f>
        <v>45104</v>
      </c>
      <c r="N16" s="10" t="s">
        <v>86</v>
      </c>
      <c r="O16" s="10"/>
      <c r="P16" s="10"/>
      <c r="Q16" s="10">
        <v>20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13">
        <v>3289030.1540000001</v>
      </c>
      <c r="H17" s="13">
        <v>659282.21400000004</v>
      </c>
      <c r="I17" s="64">
        <v>3.9710000000000001</v>
      </c>
      <c r="J17" s="15"/>
      <c r="K17" s="15">
        <f>Table24678910[[#This Row],[elevation_ft]]-Table24678910[[#This Row],[flange_ft]]</f>
        <v>3.9710000000000001</v>
      </c>
      <c r="L17" s="63">
        <v>45104</v>
      </c>
      <c r="M17" s="31">
        <f>Table24678910[[#This Row],[excel_date]]</f>
        <v>45104</v>
      </c>
      <c r="N17" s="10" t="s">
        <v>86</v>
      </c>
      <c r="O17" s="15"/>
      <c r="P17" s="10"/>
      <c r="Q17" s="10">
        <v>20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13">
        <v>3289792.8050000002</v>
      </c>
      <c r="H18" s="13">
        <v>658966.00300000003</v>
      </c>
      <c r="I18" s="64">
        <v>5.069</v>
      </c>
      <c r="J18" s="15"/>
      <c r="K18" s="15">
        <f>Table24678910[[#This Row],[elevation_ft]]-Table24678910[[#This Row],[flange_ft]]</f>
        <v>5.069</v>
      </c>
      <c r="L18" s="63">
        <v>45103</v>
      </c>
      <c r="M18" s="31">
        <f>Table24678910[[#This Row],[excel_date]]</f>
        <v>45103</v>
      </c>
      <c r="N18" s="10" t="s">
        <v>86</v>
      </c>
      <c r="O18" s="10"/>
      <c r="P18" s="10"/>
      <c r="Q18" s="10">
        <v>20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13">
        <v>3290187.0929999999</v>
      </c>
      <c r="H19" s="13">
        <v>659090.44499999995</v>
      </c>
      <c r="I19" s="64">
        <v>6.5529999999999999</v>
      </c>
      <c r="J19" s="15"/>
      <c r="K19" s="15">
        <f>Table24678910[[#This Row],[elevation_ft]]-Table24678910[[#This Row],[flange_ft]]</f>
        <v>6.5529999999999999</v>
      </c>
      <c r="L19" s="63">
        <v>45100</v>
      </c>
      <c r="M19" s="31">
        <f>Table24678910[[#This Row],[excel_date]]</f>
        <v>45100</v>
      </c>
      <c r="N19" s="10" t="s">
        <v>86</v>
      </c>
      <c r="O19" s="10"/>
      <c r="P19" s="10"/>
      <c r="Q19" s="10">
        <v>20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13">
        <v>3289253.122</v>
      </c>
      <c r="H20" s="13">
        <v>658320.09299999999</v>
      </c>
      <c r="I20" s="64">
        <v>5.84</v>
      </c>
      <c r="J20" s="15"/>
      <c r="K20" s="15">
        <f>Table24678910[[#This Row],[elevation_ft]]-Table24678910[[#This Row],[flange_ft]]</f>
        <v>5.84</v>
      </c>
      <c r="L20" s="63">
        <v>45100</v>
      </c>
      <c r="M20" s="31">
        <f>Table24678910[[#This Row],[excel_date]]</f>
        <v>45100</v>
      </c>
      <c r="N20" s="10" t="s">
        <v>86</v>
      </c>
      <c r="O20" s="10"/>
      <c r="P20" s="10"/>
      <c r="Q20" s="10">
        <v>20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13">
        <v>3288829.898</v>
      </c>
      <c r="H21" s="13">
        <v>661362.88300000003</v>
      </c>
      <c r="I21" s="64">
        <v>5.8360000000000003</v>
      </c>
      <c r="J21" s="15"/>
      <c r="K21" s="15">
        <f>Table24678910[[#This Row],[elevation_ft]]-Table24678910[[#This Row],[flange_ft]]</f>
        <v>5.8360000000000003</v>
      </c>
      <c r="L21" s="63">
        <v>45110</v>
      </c>
      <c r="M21" s="31">
        <f>Table24678910[[#This Row],[excel_date]]</f>
        <v>45110</v>
      </c>
      <c r="N21" s="10" t="s">
        <v>86</v>
      </c>
      <c r="O21" s="15"/>
      <c r="P21" s="10"/>
      <c r="Q21" s="10">
        <v>20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60">
        <v>3289042.61</v>
      </c>
      <c r="H22" s="60">
        <v>661371.97</v>
      </c>
      <c r="I22" s="15">
        <v>10.278</v>
      </c>
      <c r="J22" s="65">
        <v>0.88400000000000001</v>
      </c>
      <c r="K22" s="15">
        <f>Table24678910[[#This Row],[elevation_ft]]-Table24678910[[#This Row],[flange_ft]]</f>
        <v>9.3940000000000001</v>
      </c>
      <c r="L22" s="32">
        <v>45110</v>
      </c>
      <c r="M22" s="31">
        <f>Table24678910[[#This Row],[excel_date]]</f>
        <v>45110</v>
      </c>
      <c r="N22" s="10" t="s">
        <v>87</v>
      </c>
      <c r="O22" s="16"/>
      <c r="P22" s="10" t="s">
        <v>88</v>
      </c>
      <c r="Q22" s="10">
        <v>20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60">
        <v>3288581.74</v>
      </c>
      <c r="H23" s="60">
        <v>661830.37</v>
      </c>
      <c r="I23" s="15">
        <v>9.49</v>
      </c>
      <c r="J23" s="65">
        <v>0.877</v>
      </c>
      <c r="K23" s="15">
        <f>Table24678910[[#This Row],[elevation_ft]]-Table24678910[[#This Row],[flange_ft]]</f>
        <v>8.6129999999999995</v>
      </c>
      <c r="L23" s="32">
        <v>45107</v>
      </c>
      <c r="M23" s="31">
        <f>Table24678910[[#This Row],[excel_date]]</f>
        <v>45107</v>
      </c>
      <c r="N23" s="10" t="s">
        <v>87</v>
      </c>
      <c r="O23" s="16"/>
      <c r="P23" s="10" t="s">
        <v>89</v>
      </c>
      <c r="Q23" s="10">
        <v>20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60">
        <v>3289032.23</v>
      </c>
      <c r="H24" s="60">
        <v>661835.32999999996</v>
      </c>
      <c r="I24" s="15">
        <v>11.007</v>
      </c>
      <c r="J24" s="65">
        <v>0.80500000000000005</v>
      </c>
      <c r="K24" s="15">
        <f>Table24678910[[#This Row],[elevation_ft]]-Table24678910[[#This Row],[flange_ft]]</f>
        <v>10.202</v>
      </c>
      <c r="L24" s="66">
        <v>45107</v>
      </c>
      <c r="M24" s="31">
        <f>Table24678910[[#This Row],[excel_date]]</f>
        <v>45107</v>
      </c>
      <c r="N24" s="10" t="s">
        <v>87</v>
      </c>
      <c r="O24" s="16"/>
      <c r="P24" s="10" t="s">
        <v>90</v>
      </c>
      <c r="Q24" s="10">
        <v>20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60">
        <v>3288385.59</v>
      </c>
      <c r="H25" s="60">
        <v>661338.53</v>
      </c>
      <c r="I25" s="15">
        <v>11.661</v>
      </c>
      <c r="J25" s="65">
        <v>0.68700000000000006</v>
      </c>
      <c r="K25" s="15">
        <f>Table24678910[[#This Row],[elevation_ft]]-Table24678910[[#This Row],[flange_ft]]</f>
        <v>10.974</v>
      </c>
      <c r="L25" s="66">
        <v>45110</v>
      </c>
      <c r="M25" s="31">
        <f>Table24678910[[#This Row],[excel_date]]</f>
        <v>45110</v>
      </c>
      <c r="N25" s="10" t="s">
        <v>87</v>
      </c>
      <c r="O25" s="16"/>
      <c r="P25" s="10" t="s">
        <v>49</v>
      </c>
      <c r="Q25" s="10">
        <v>20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60">
        <v>3288608.86</v>
      </c>
      <c r="H26" s="60">
        <v>659443.87</v>
      </c>
      <c r="I26" s="15">
        <v>9.8670000000000009</v>
      </c>
      <c r="J26" s="65">
        <v>0.68300000000000005</v>
      </c>
      <c r="K26" s="15">
        <f>Table24678910[[#This Row],[elevation_ft]]-Table24678910[[#This Row],[flange_ft]]</f>
        <v>9.1840000000000011</v>
      </c>
      <c r="L26" s="66">
        <v>45104</v>
      </c>
      <c r="M26" s="31">
        <f>Table24678910[[#This Row],[excel_date]]</f>
        <v>45104</v>
      </c>
      <c r="N26" s="10" t="s">
        <v>87</v>
      </c>
      <c r="O26" s="16"/>
      <c r="P26" s="10" t="s">
        <v>50</v>
      </c>
      <c r="Q26" s="10">
        <v>20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60">
        <v>3289339.25</v>
      </c>
      <c r="H27" s="60">
        <v>659351.64</v>
      </c>
      <c r="I27" s="15">
        <v>9.3670000000000009</v>
      </c>
      <c r="J27" s="65">
        <v>1.2589999999999999</v>
      </c>
      <c r="K27" s="15">
        <f>Table24678910[[#This Row],[elevation_ft]]-Table24678910[[#This Row],[flange_ft]]</f>
        <v>8.1080000000000005</v>
      </c>
      <c r="L27" s="66">
        <v>45104</v>
      </c>
      <c r="M27" s="31">
        <f>Table24678910[[#This Row],[excel_date]]</f>
        <v>45104</v>
      </c>
      <c r="N27" s="10" t="s">
        <v>87</v>
      </c>
      <c r="O27" s="16"/>
      <c r="P27" s="10" t="s">
        <v>29</v>
      </c>
      <c r="Q27" s="10">
        <v>20</v>
      </c>
    </row>
    <row r="28" spans="1:17" s="48" customFormat="1" x14ac:dyDescent="0.3">
      <c r="A28" s="43" t="s">
        <v>107</v>
      </c>
      <c r="B28" s="43" t="s">
        <v>80</v>
      </c>
      <c r="C28" s="43" t="s">
        <v>69</v>
      </c>
      <c r="D28" s="43" t="s">
        <v>62</v>
      </c>
      <c r="E28" s="43" t="s">
        <v>62</v>
      </c>
      <c r="F28" s="44">
        <v>160466</v>
      </c>
      <c r="G28" s="61">
        <v>3289148.42</v>
      </c>
      <c r="H28" s="61">
        <v>658895.61</v>
      </c>
      <c r="I28" s="45">
        <v>9.4030000000000005</v>
      </c>
      <c r="J28" s="67">
        <v>1.27</v>
      </c>
      <c r="K28" s="45">
        <f>Table24678910[[#This Row],[elevation_ft]]-Table24678910[[#This Row],[flange_ft]]</f>
        <v>8.1330000000000009</v>
      </c>
      <c r="L28" s="69">
        <v>45105</v>
      </c>
      <c r="M28" s="47">
        <f>Table24678910[[#This Row],[excel_date]]</f>
        <v>45105</v>
      </c>
      <c r="N28" s="43" t="s">
        <v>87</v>
      </c>
      <c r="O28" s="44"/>
      <c r="P28" s="43" t="s">
        <v>30</v>
      </c>
      <c r="Q28" s="10">
        <v>20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60">
        <v>3289421.57</v>
      </c>
      <c r="H29" s="60">
        <v>661817.92000000004</v>
      </c>
      <c r="I29" s="15">
        <v>8.1880000000000006</v>
      </c>
      <c r="J29" s="65">
        <v>1.246</v>
      </c>
      <c r="K29" s="15">
        <f>Table24678910[[#This Row],[elevation_ft]]-Table24678910[[#This Row],[flange_ft]]</f>
        <v>6.9420000000000002</v>
      </c>
      <c r="L29" s="66">
        <v>45107</v>
      </c>
      <c r="M29" s="31">
        <f>Table24678910[[#This Row],[excel_date]]</f>
        <v>45107</v>
      </c>
      <c r="N29" s="10" t="s">
        <v>87</v>
      </c>
      <c r="O29" s="16" t="s">
        <v>113</v>
      </c>
      <c r="P29" s="10" t="s">
        <v>91</v>
      </c>
      <c r="Q29" s="10">
        <v>20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60">
        <v>3290026.91</v>
      </c>
      <c r="H30" s="60">
        <v>660884.89</v>
      </c>
      <c r="I30" s="15">
        <v>8.1150000000000002</v>
      </c>
      <c r="J30" s="65">
        <v>0.67400000000000004</v>
      </c>
      <c r="K30" s="15">
        <f>Table24678910[[#This Row],[elevation_ft]]-Table24678910[[#This Row],[flange_ft]]</f>
        <v>7.4409999999999998</v>
      </c>
      <c r="L30" s="66">
        <v>45100</v>
      </c>
      <c r="M30" s="31">
        <f>Table24678910[[#This Row],[excel_date]]</f>
        <v>45100</v>
      </c>
      <c r="N30" s="10" t="s">
        <v>87</v>
      </c>
      <c r="O30" s="16"/>
      <c r="P30" s="10" t="s">
        <v>92</v>
      </c>
      <c r="Q30" s="10">
        <v>20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60">
        <v>3289998.17</v>
      </c>
      <c r="H31" s="60">
        <v>660825.09</v>
      </c>
      <c r="I31" s="15">
        <v>7.915</v>
      </c>
      <c r="J31" s="65">
        <v>0.67600000000000005</v>
      </c>
      <c r="K31" s="15">
        <f>Table24678910[[#This Row],[elevation_ft]]-Table24678910[[#This Row],[flange_ft]]</f>
        <v>7.2389999999999999</v>
      </c>
      <c r="L31" s="66">
        <v>45100</v>
      </c>
      <c r="M31" s="31">
        <f>Table24678910[[#This Row],[excel_date]]</f>
        <v>45100</v>
      </c>
      <c r="N31" s="10" t="s">
        <v>87</v>
      </c>
      <c r="O31" s="16"/>
      <c r="P31" s="10" t="s">
        <v>93</v>
      </c>
      <c r="Q31" s="10">
        <v>20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60">
        <v>3290143.15</v>
      </c>
      <c r="H32" s="60">
        <v>659892.43000000005</v>
      </c>
      <c r="I32" s="15">
        <v>12.013999999999999</v>
      </c>
      <c r="J32" s="65">
        <v>1.0720000000000001</v>
      </c>
      <c r="K32" s="15">
        <f>Table24678910[[#This Row],[elevation_ft]]-Table24678910[[#This Row],[flange_ft]]</f>
        <v>10.942</v>
      </c>
      <c r="L32" s="66">
        <v>45100</v>
      </c>
      <c r="M32" s="31">
        <f>Table24678910[[#This Row],[excel_date]]</f>
        <v>45100</v>
      </c>
      <c r="N32" s="10" t="s">
        <v>87</v>
      </c>
      <c r="O32" s="16"/>
      <c r="P32" s="10">
        <v>29</v>
      </c>
      <c r="Q32" s="10">
        <v>20</v>
      </c>
    </row>
    <row r="33" spans="1:17" s="48" customFormat="1" x14ac:dyDescent="0.3">
      <c r="A33" s="49" t="s">
        <v>711</v>
      </c>
      <c r="B33" s="43" t="s">
        <v>84</v>
      </c>
      <c r="C33" s="43" t="s">
        <v>73</v>
      </c>
      <c r="D33" s="43" t="s">
        <v>62</v>
      </c>
      <c r="E33" s="43" t="s">
        <v>62</v>
      </c>
      <c r="F33" s="44">
        <v>973844</v>
      </c>
      <c r="G33" s="61">
        <v>3289803.52</v>
      </c>
      <c r="H33" s="61">
        <v>659451.80000000005</v>
      </c>
      <c r="I33" s="45">
        <v>8.8409999999999993</v>
      </c>
      <c r="J33" s="68">
        <v>1.2250000000000001</v>
      </c>
      <c r="K33" s="45">
        <f>Table24678910[[#This Row],[elevation_ft]]-Table24678910[[#This Row],[flange_ft]]</f>
        <v>7.6159999999999997</v>
      </c>
      <c r="L33" s="69">
        <v>45103</v>
      </c>
      <c r="M33" s="47">
        <f>Table24678910[[#This Row],[excel_date]]</f>
        <v>45103</v>
      </c>
      <c r="N33" s="43" t="s">
        <v>87</v>
      </c>
      <c r="O33" s="43"/>
      <c r="P33" s="43" t="s">
        <v>94</v>
      </c>
      <c r="Q33" s="10">
        <v>20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60">
        <v>3289525.5</v>
      </c>
      <c r="H34" s="60">
        <v>659091.6</v>
      </c>
      <c r="I34" s="15">
        <v>13.144</v>
      </c>
      <c r="J34" s="65">
        <v>1.071</v>
      </c>
      <c r="K34" s="15">
        <f>Table24678910[[#This Row],[elevation_ft]]-Table24678910[[#This Row],[flange_ft]]</f>
        <v>12.073</v>
      </c>
      <c r="L34" s="66">
        <v>45103</v>
      </c>
      <c r="M34" s="31">
        <f>Table24678910[[#This Row],[excel_date]]</f>
        <v>45103</v>
      </c>
      <c r="N34" s="10" t="s">
        <v>87</v>
      </c>
      <c r="O34" s="10" t="s">
        <v>168</v>
      </c>
      <c r="P34" s="10">
        <v>31</v>
      </c>
      <c r="Q34" s="10">
        <v>20</v>
      </c>
    </row>
    <row r="35" spans="1:17" x14ac:dyDescent="0.3">
      <c r="A35" s="10" t="s">
        <v>716</v>
      </c>
      <c r="B35" s="12" t="s">
        <v>717</v>
      </c>
      <c r="C35" s="10" t="s">
        <v>664</v>
      </c>
      <c r="D35" s="10" t="s">
        <v>62</v>
      </c>
      <c r="E35" s="10" t="s">
        <v>62</v>
      </c>
      <c r="F35" s="10">
        <v>975714</v>
      </c>
      <c r="G35" s="60">
        <v>3289020</v>
      </c>
      <c r="H35" s="60">
        <v>662133</v>
      </c>
      <c r="I35" s="15">
        <v>11.936</v>
      </c>
      <c r="J35" s="65">
        <v>1.0760000000000001</v>
      </c>
      <c r="K35" s="15">
        <f>Table24678910[[#This Row],[elevation_ft]]-Table24678910[[#This Row],[flange_ft]]</f>
        <v>10.86</v>
      </c>
      <c r="L35" s="66">
        <v>45106</v>
      </c>
      <c r="M35" s="31">
        <f>Table24678910[[#This Row],[excel_date]]</f>
        <v>45106</v>
      </c>
      <c r="N35" s="10" t="s">
        <v>87</v>
      </c>
      <c r="O35" s="10"/>
      <c r="P35" s="10"/>
      <c r="Q35" s="10">
        <v>20</v>
      </c>
    </row>
    <row r="36" spans="1:17" x14ac:dyDescent="0.3">
      <c r="A36" s="10" t="s">
        <v>748</v>
      </c>
      <c r="B36" s="12" t="s">
        <v>750</v>
      </c>
      <c r="C36" s="10" t="s">
        <v>665</v>
      </c>
      <c r="D36" s="10" t="s">
        <v>62</v>
      </c>
      <c r="E36" s="10" t="s">
        <v>62</v>
      </c>
      <c r="F36" s="10">
        <v>975715</v>
      </c>
      <c r="G36" s="13">
        <v>3289490</v>
      </c>
      <c r="H36" s="13">
        <v>661472</v>
      </c>
      <c r="I36" s="15">
        <v>11.725</v>
      </c>
      <c r="J36" s="65">
        <v>1.0780000000000001</v>
      </c>
      <c r="K36" s="15">
        <f>Table24678910[[#This Row],[elevation_ft]]-Table24678910[[#This Row],[flange_ft]]</f>
        <v>10.647</v>
      </c>
      <c r="L36" s="66">
        <v>45110</v>
      </c>
      <c r="M36" s="31">
        <f>Table24678910[[#This Row],[excel_date]]</f>
        <v>45110</v>
      </c>
      <c r="N36" s="10" t="s">
        <v>87</v>
      </c>
      <c r="O36" s="10" t="s">
        <v>755</v>
      </c>
      <c r="P36" s="10"/>
      <c r="Q36" s="10">
        <v>20</v>
      </c>
    </row>
    <row r="37" spans="1:17" x14ac:dyDescent="0.3">
      <c r="A37" s="10" t="s">
        <v>749</v>
      </c>
      <c r="B37" s="12" t="s">
        <v>751</v>
      </c>
      <c r="C37" s="10" t="s">
        <v>666</v>
      </c>
      <c r="D37" s="10" t="s">
        <v>62</v>
      </c>
      <c r="E37" s="10" t="s">
        <v>62</v>
      </c>
      <c r="F37" s="10">
        <v>975851</v>
      </c>
      <c r="G37" s="13">
        <v>3289696</v>
      </c>
      <c r="H37" s="13">
        <v>661918</v>
      </c>
      <c r="I37" s="15">
        <v>11.207000000000001</v>
      </c>
      <c r="J37" s="65">
        <v>1.0720000000000001</v>
      </c>
      <c r="K37" s="15">
        <f>Table24678910[[#This Row],[elevation_ft]]-Table24678910[[#This Row],[flange_ft]]</f>
        <v>10.135000000000002</v>
      </c>
      <c r="L37" s="66">
        <v>45107</v>
      </c>
      <c r="M37" s="31">
        <f>Table24678910[[#This Row],[excel_date]]</f>
        <v>45107</v>
      </c>
      <c r="N37" s="10" t="s">
        <v>87</v>
      </c>
      <c r="O37" s="10" t="s">
        <v>755</v>
      </c>
      <c r="P37" s="10"/>
      <c r="Q37" s="10">
        <v>20</v>
      </c>
    </row>
    <row r="38" spans="1:17" x14ac:dyDescent="0.3">
      <c r="B38" s="1"/>
      <c r="C38" s="1"/>
      <c r="G38" s="62"/>
      <c r="H38" s="62"/>
      <c r="I38" s="3"/>
      <c r="J38" s="3"/>
      <c r="K38" s="3"/>
      <c r="L38" s="7"/>
      <c r="M38" s="4"/>
    </row>
    <row r="39" spans="1:17" x14ac:dyDescent="0.3">
      <c r="B39" s="1"/>
      <c r="C39" s="1"/>
      <c r="G39" s="62"/>
      <c r="H39" s="62"/>
      <c r="I39" s="3"/>
      <c r="J39" s="3"/>
      <c r="K39" s="3"/>
      <c r="L39" s="7"/>
      <c r="M39" s="4"/>
    </row>
    <row r="40" spans="1:17" x14ac:dyDescent="0.3">
      <c r="B40" s="1"/>
      <c r="C40" s="1"/>
      <c r="I40" s="3"/>
      <c r="J40" s="3"/>
      <c r="K40" s="3"/>
      <c r="L40" s="7"/>
      <c r="M40" s="4"/>
    </row>
    <row r="41" spans="1:17" x14ac:dyDescent="0.3">
      <c r="B41" s="1"/>
      <c r="C41" s="1"/>
      <c r="I41" s="3"/>
      <c r="J41" s="3"/>
      <c r="K41" s="3"/>
      <c r="L41" s="7"/>
      <c r="M41" s="4"/>
    </row>
    <row r="42" spans="1:17" x14ac:dyDescent="0.3">
      <c r="B42" s="1"/>
      <c r="C42" s="1"/>
      <c r="G42" s="62"/>
      <c r="H42" s="62"/>
      <c r="I42" s="3"/>
      <c r="J42" s="3"/>
      <c r="K42" s="3"/>
      <c r="L42" s="7"/>
      <c r="M42" s="4"/>
    </row>
    <row r="43" spans="1:17" x14ac:dyDescent="0.3">
      <c r="B43" s="1"/>
      <c r="C43" s="1"/>
      <c r="G43" s="62"/>
      <c r="H43" s="62"/>
      <c r="I43" s="3"/>
      <c r="J43" s="3"/>
      <c r="K43" s="3"/>
      <c r="L43" s="7"/>
      <c r="M43" s="4"/>
    </row>
    <row r="44" spans="1:17" x14ac:dyDescent="0.3">
      <c r="B44" s="1"/>
      <c r="C44" s="1"/>
      <c r="G44" s="62"/>
      <c r="H44" s="62"/>
      <c r="I44" s="3"/>
      <c r="J44" s="3"/>
      <c r="K44" s="3"/>
      <c r="L44" s="7"/>
      <c r="M44" s="4"/>
    </row>
    <row r="45" spans="1:17" x14ac:dyDescent="0.3">
      <c r="B45" s="1"/>
      <c r="C45" s="1"/>
      <c r="G45" s="62"/>
      <c r="H45" s="62"/>
      <c r="I45" s="3"/>
      <c r="J45" s="3"/>
      <c r="K45" s="3"/>
      <c r="L45" s="7"/>
      <c r="M45" s="4"/>
    </row>
    <row r="46" spans="1:17" x14ac:dyDescent="0.3">
      <c r="B46" s="1"/>
      <c r="C46" s="1"/>
      <c r="I46" s="3"/>
      <c r="J46" s="3"/>
      <c r="K46" s="3"/>
      <c r="L46" s="7"/>
      <c r="M46" s="4"/>
    </row>
    <row r="47" spans="1:17" x14ac:dyDescent="0.3">
      <c r="B47" s="1"/>
      <c r="C47" s="1"/>
      <c r="I47" s="3"/>
      <c r="J47" s="3"/>
      <c r="K47" s="3"/>
      <c r="L47" s="7"/>
      <c r="M47" s="4"/>
    </row>
    <row r="48" spans="1:17" x14ac:dyDescent="0.3">
      <c r="B48" s="1"/>
      <c r="C48" s="1"/>
      <c r="G48" s="62"/>
      <c r="H48" s="62"/>
      <c r="I48" s="3"/>
      <c r="J48" s="3"/>
      <c r="K48" s="3"/>
      <c r="L48" s="7"/>
      <c r="M48" s="4"/>
    </row>
    <row r="49" spans="2:15" x14ac:dyDescent="0.3">
      <c r="B49" s="1"/>
      <c r="C49" s="1"/>
      <c r="G49" s="62"/>
      <c r="H49" s="62"/>
      <c r="I49" s="3"/>
      <c r="J49" s="3"/>
      <c r="K49" s="3"/>
      <c r="L49" s="7"/>
      <c r="M49" s="4"/>
    </row>
    <row r="50" spans="2:15" x14ac:dyDescent="0.3">
      <c r="B50" s="1"/>
      <c r="C50" s="1"/>
      <c r="G50" s="62"/>
      <c r="H50" s="62"/>
      <c r="I50" s="3"/>
      <c r="J50" s="3"/>
      <c r="K50" s="3"/>
      <c r="L50" s="7"/>
      <c r="M50" s="4"/>
    </row>
    <row r="51" spans="2:15" x14ac:dyDescent="0.3">
      <c r="B51" s="1"/>
      <c r="C51" s="1"/>
      <c r="G51" s="62"/>
      <c r="H51" s="62"/>
      <c r="I51" s="3"/>
      <c r="J51" s="3"/>
      <c r="K51" s="3"/>
      <c r="L51" s="7"/>
      <c r="M51" s="4"/>
    </row>
    <row r="52" spans="2:15" x14ac:dyDescent="0.3">
      <c r="B52" s="1"/>
      <c r="C52" s="1"/>
      <c r="G52" s="62"/>
      <c r="H52" s="62"/>
      <c r="I52" s="3"/>
      <c r="J52" s="3"/>
      <c r="K52" s="3"/>
      <c r="L52" s="7"/>
      <c r="M52" s="4"/>
    </row>
    <row r="53" spans="2:15" x14ac:dyDescent="0.3">
      <c r="B53" s="1"/>
      <c r="C53" s="1"/>
      <c r="G53" s="62"/>
      <c r="H53" s="62"/>
      <c r="I53" s="3"/>
      <c r="J53" s="3"/>
      <c r="K53" s="3"/>
      <c r="L53" s="7"/>
      <c r="M53" s="4"/>
    </row>
    <row r="54" spans="2:15" x14ac:dyDescent="0.3">
      <c r="B54" s="1"/>
      <c r="C54" s="1"/>
      <c r="G54" s="62"/>
      <c r="H54" s="62"/>
      <c r="I54" s="3"/>
      <c r="J54" s="3"/>
      <c r="K54" s="3"/>
      <c r="L54" s="7"/>
      <c r="M54" s="4"/>
    </row>
    <row r="55" spans="2:15" x14ac:dyDescent="0.3">
      <c r="B55" s="1"/>
      <c r="C55" s="1"/>
      <c r="G55" s="62"/>
      <c r="H55" s="62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2"/>
      <c r="H56" s="62"/>
      <c r="I56" s="3"/>
      <c r="J56" s="3"/>
      <c r="K56" s="3"/>
      <c r="L56" s="7"/>
      <c r="M56" s="4"/>
    </row>
    <row r="57" spans="2:15" x14ac:dyDescent="0.3">
      <c r="B57" s="1"/>
      <c r="C57" s="1"/>
      <c r="G57" s="62"/>
      <c r="H57" s="62"/>
      <c r="I57" s="3"/>
      <c r="J57" s="3"/>
      <c r="K57" s="3"/>
      <c r="L57" s="7"/>
      <c r="M57" s="4"/>
    </row>
    <row r="58" spans="2:15" x14ac:dyDescent="0.3">
      <c r="B58" s="1"/>
      <c r="C58" s="1"/>
      <c r="G58" s="62"/>
      <c r="H58" s="62"/>
      <c r="I58" s="3"/>
      <c r="J58" s="3"/>
      <c r="K58" s="3"/>
      <c r="L58" s="7"/>
      <c r="M58" s="4"/>
    </row>
    <row r="59" spans="2:15" x14ac:dyDescent="0.3">
      <c r="B59" s="1"/>
      <c r="C59" s="1"/>
      <c r="G59" s="62"/>
      <c r="H59" s="62"/>
      <c r="I59" s="3"/>
      <c r="J59" s="3"/>
      <c r="K59" s="3"/>
      <c r="L59" s="7"/>
      <c r="M59" s="4"/>
    </row>
    <row r="60" spans="2:15" x14ac:dyDescent="0.3">
      <c r="B60" s="1"/>
      <c r="C60" s="1"/>
      <c r="G60" s="62"/>
      <c r="H60" s="62"/>
      <c r="I60" s="3"/>
      <c r="J60" s="3"/>
      <c r="K60" s="3"/>
      <c r="L60" s="7"/>
      <c r="M60" s="4"/>
    </row>
    <row r="61" spans="2:15" x14ac:dyDescent="0.3">
      <c r="B61" s="1"/>
      <c r="C61" s="1"/>
      <c r="G61" s="62"/>
      <c r="H61" s="62"/>
      <c r="I61" s="3"/>
      <c r="J61" s="3"/>
      <c r="K61" s="3"/>
      <c r="L61" s="7"/>
      <c r="M61" s="4"/>
    </row>
    <row r="62" spans="2:15" x14ac:dyDescent="0.3">
      <c r="B62" s="1"/>
      <c r="C62" s="1"/>
      <c r="G62" s="62"/>
      <c r="H62" s="62"/>
      <c r="I62" s="3"/>
      <c r="J62" s="3"/>
      <c r="K62" s="3"/>
      <c r="L62" s="7"/>
      <c r="M62" s="4"/>
    </row>
    <row r="63" spans="2:15" x14ac:dyDescent="0.3">
      <c r="B63" s="1"/>
      <c r="C63" s="1"/>
      <c r="G63" s="62"/>
      <c r="H63" s="62"/>
      <c r="I63" s="3"/>
      <c r="J63" s="3"/>
      <c r="K63" s="3"/>
      <c r="L63" s="7"/>
      <c r="M63" s="4"/>
    </row>
    <row r="64" spans="2:15" x14ac:dyDescent="0.3">
      <c r="B64" s="1"/>
      <c r="C64" s="1"/>
      <c r="G64" s="62"/>
      <c r="H64" s="62"/>
      <c r="I64" s="3"/>
      <c r="J64" s="3"/>
      <c r="K64" s="3"/>
      <c r="L64" s="7"/>
      <c r="M64" s="4"/>
    </row>
    <row r="65" spans="1:13" x14ac:dyDescent="0.3">
      <c r="B65" s="1"/>
      <c r="C65" s="1"/>
      <c r="G65" s="62"/>
      <c r="H65" s="62"/>
      <c r="I65" s="3"/>
      <c r="J65" s="3"/>
      <c r="K65" s="3"/>
      <c r="L65" s="7"/>
      <c r="M65" s="4"/>
    </row>
    <row r="66" spans="1:13" x14ac:dyDescent="0.3">
      <c r="B66" s="1"/>
      <c r="C66" s="1"/>
      <c r="G66" s="62"/>
      <c r="H66" s="62"/>
      <c r="I66" s="3"/>
      <c r="J66" s="3"/>
      <c r="K66" s="3"/>
      <c r="L66" s="7"/>
      <c r="M66" s="4"/>
    </row>
    <row r="67" spans="1:13" x14ac:dyDescent="0.3">
      <c r="B67" s="1"/>
      <c r="C67" s="1"/>
      <c r="G67" s="62"/>
      <c r="H67" s="62"/>
      <c r="I67" s="3"/>
      <c r="J67" s="3"/>
      <c r="K67" s="3"/>
      <c r="L67" s="7"/>
      <c r="M67" s="4"/>
    </row>
    <row r="68" spans="1:13" x14ac:dyDescent="0.3">
      <c r="B68" s="1"/>
      <c r="C68" s="1"/>
      <c r="G68" s="62"/>
      <c r="H68" s="62"/>
      <c r="I68" s="3"/>
      <c r="J68" s="3"/>
      <c r="K68" s="3"/>
      <c r="L68" s="7"/>
      <c r="M68" s="4"/>
    </row>
    <row r="69" spans="1:13" x14ac:dyDescent="0.3">
      <c r="B69" s="1"/>
      <c r="C69" s="1"/>
      <c r="G69" s="62"/>
      <c r="H69" s="62"/>
      <c r="I69" s="3"/>
      <c r="J69" s="3"/>
      <c r="K69" s="3"/>
      <c r="L69" s="7"/>
      <c r="M69" s="4"/>
    </row>
    <row r="70" spans="1:13" x14ac:dyDescent="0.3">
      <c r="B70" s="1"/>
      <c r="C70" s="1"/>
      <c r="G70" s="62"/>
      <c r="H70" s="62"/>
      <c r="I70" s="3"/>
      <c r="J70" s="3"/>
      <c r="K70" s="3"/>
      <c r="L70" s="7"/>
      <c r="M70" s="4"/>
    </row>
    <row r="71" spans="1:13" x14ac:dyDescent="0.3">
      <c r="C71" s="1"/>
      <c r="G71" s="62"/>
      <c r="H71" s="62"/>
      <c r="I71" s="3"/>
      <c r="J71" s="3"/>
      <c r="K71" s="3"/>
      <c r="L71" s="7"/>
      <c r="M71" s="4"/>
    </row>
    <row r="72" spans="1:13" x14ac:dyDescent="0.3">
      <c r="C72" s="1"/>
      <c r="G72" s="62"/>
      <c r="H72" s="62"/>
      <c r="I72" s="3"/>
      <c r="J72" s="3"/>
      <c r="K72" s="3"/>
      <c r="L72" s="7"/>
      <c r="M72" s="4"/>
    </row>
    <row r="73" spans="1:13" x14ac:dyDescent="0.3">
      <c r="A73" s="1"/>
      <c r="C73" s="1"/>
      <c r="G73" s="62"/>
      <c r="H73" s="62"/>
      <c r="I73" s="3"/>
      <c r="J73" s="3"/>
      <c r="K73" s="3"/>
      <c r="L73" s="7"/>
      <c r="M73" s="4"/>
    </row>
    <row r="74" spans="1:13" x14ac:dyDescent="0.3">
      <c r="A74" s="1"/>
      <c r="C74" s="1"/>
      <c r="G74" s="62"/>
      <c r="H74" s="62"/>
      <c r="I74" s="3"/>
      <c r="J74" s="3"/>
      <c r="K74" s="3"/>
      <c r="L74" s="7"/>
      <c r="M74" s="4"/>
    </row>
    <row r="75" spans="1:13" x14ac:dyDescent="0.3">
      <c r="A75" s="1"/>
      <c r="C75" s="1"/>
      <c r="G75" s="62"/>
      <c r="H75" s="62"/>
      <c r="I75" s="3"/>
      <c r="J75" s="3"/>
      <c r="K75" s="3"/>
      <c r="L75" s="7"/>
      <c r="M75" s="4"/>
    </row>
    <row r="76" spans="1:13" x14ac:dyDescent="0.3">
      <c r="A76" s="1"/>
      <c r="C76" s="1"/>
      <c r="G76" s="62"/>
      <c r="H76" s="62"/>
      <c r="I76" s="3"/>
      <c r="J76" s="3"/>
      <c r="K76" s="3"/>
      <c r="L76" s="7"/>
      <c r="M76" s="4"/>
    </row>
    <row r="77" spans="1:13" x14ac:dyDescent="0.3">
      <c r="A77" s="1"/>
      <c r="C77" s="1"/>
      <c r="G77" s="62"/>
      <c r="H77" s="62"/>
      <c r="I77" s="3"/>
      <c r="J77" s="3"/>
      <c r="K77" s="3"/>
      <c r="L77" s="7"/>
      <c r="M77" s="4"/>
    </row>
    <row r="78" spans="1:13" x14ac:dyDescent="0.3">
      <c r="A78" s="1"/>
      <c r="C78" s="1"/>
      <c r="G78" s="62"/>
      <c r="H78" s="62"/>
      <c r="I78" s="3"/>
      <c r="J78" s="3"/>
      <c r="K78" s="3"/>
      <c r="L78" s="7"/>
      <c r="M78" s="4"/>
    </row>
    <row r="79" spans="1:13" x14ac:dyDescent="0.3">
      <c r="A79" s="1"/>
      <c r="C79" s="1"/>
      <c r="G79" s="62"/>
      <c r="H79" s="62"/>
      <c r="I79" s="3"/>
      <c r="J79" s="3"/>
      <c r="K79" s="3"/>
      <c r="L79" s="7"/>
      <c r="M79" s="4"/>
    </row>
    <row r="80" spans="1:13" x14ac:dyDescent="0.3">
      <c r="A80" s="1"/>
      <c r="C80" s="1"/>
      <c r="G80" s="62"/>
      <c r="H80" s="62"/>
      <c r="I80" s="3"/>
      <c r="J80" s="3"/>
      <c r="K80" s="3"/>
      <c r="L80" s="7"/>
      <c r="M80" s="4"/>
    </row>
    <row r="81" spans="1:13" x14ac:dyDescent="0.3">
      <c r="A81" s="1"/>
      <c r="C81" s="1"/>
      <c r="G81" s="62"/>
      <c r="H81" s="62"/>
      <c r="I81" s="3"/>
      <c r="J81" s="3"/>
      <c r="K81" s="3"/>
      <c r="L81" s="7"/>
      <c r="M81" s="4"/>
    </row>
    <row r="82" spans="1:13" x14ac:dyDescent="0.3">
      <c r="A82" s="1"/>
      <c r="C82" s="1"/>
      <c r="G82" s="62"/>
      <c r="H82" s="62"/>
      <c r="I82" s="3"/>
      <c r="J82" s="3"/>
      <c r="K82" s="3"/>
      <c r="L82" s="7"/>
      <c r="M82" s="4"/>
    </row>
    <row r="83" spans="1:13" x14ac:dyDescent="0.3">
      <c r="A83" s="1"/>
      <c r="C83" s="1"/>
      <c r="G83" s="62"/>
      <c r="H83" s="62"/>
      <c r="I83" s="3"/>
      <c r="J83" s="3"/>
      <c r="K83" s="3"/>
      <c r="L83" s="7"/>
      <c r="M83" s="4"/>
    </row>
    <row r="84" spans="1:13" x14ac:dyDescent="0.3">
      <c r="A84" s="1"/>
      <c r="C84" s="1"/>
      <c r="G84" s="62"/>
      <c r="H84" s="62"/>
      <c r="I84" s="3"/>
      <c r="J84" s="3"/>
      <c r="K84" s="3"/>
      <c r="L84" s="7"/>
      <c r="M84" s="4"/>
    </row>
    <row r="85" spans="1:13" x14ac:dyDescent="0.3">
      <c r="A85" s="1"/>
      <c r="C85" s="1"/>
      <c r="G85" s="62"/>
      <c r="H85" s="62"/>
      <c r="I85" s="3"/>
      <c r="J85" s="3"/>
      <c r="K85" s="3"/>
      <c r="L85" s="7"/>
      <c r="M85" s="4"/>
    </row>
    <row r="86" spans="1:13" x14ac:dyDescent="0.3">
      <c r="A86" s="1"/>
      <c r="C86" s="1"/>
      <c r="G86" s="62"/>
      <c r="H86" s="62"/>
      <c r="I86" s="3"/>
      <c r="J86" s="3"/>
      <c r="K86" s="3"/>
      <c r="L86" s="7"/>
      <c r="M86" s="4"/>
    </row>
    <row r="87" spans="1:13" x14ac:dyDescent="0.3">
      <c r="A87" s="1"/>
      <c r="C87" s="1"/>
      <c r="G87" s="62"/>
      <c r="H87" s="62"/>
      <c r="I87" s="3"/>
      <c r="J87" s="3"/>
      <c r="K87" s="3"/>
      <c r="L87" s="7"/>
      <c r="M87" s="4"/>
    </row>
    <row r="88" spans="1:13" x14ac:dyDescent="0.3">
      <c r="A88" s="1"/>
      <c r="C88" s="1"/>
      <c r="G88" s="62"/>
      <c r="H88" s="62"/>
      <c r="I88" s="3"/>
      <c r="J88" s="3"/>
      <c r="K88" s="3"/>
      <c r="L88" s="7"/>
      <c r="M88" s="4"/>
    </row>
    <row r="89" spans="1:13" x14ac:dyDescent="0.3">
      <c r="A89" s="1"/>
      <c r="C89" s="1"/>
      <c r="G89" s="62"/>
      <c r="H89" s="62"/>
      <c r="I89" s="3"/>
      <c r="J89" s="3"/>
      <c r="K89" s="3"/>
      <c r="L89" s="7"/>
      <c r="M89" s="4"/>
    </row>
    <row r="90" spans="1:13" x14ac:dyDescent="0.3">
      <c r="A90" s="1"/>
      <c r="C90" s="1"/>
      <c r="G90" s="62"/>
      <c r="H90" s="62"/>
      <c r="I90" s="3"/>
      <c r="J90" s="3"/>
      <c r="K90" s="3"/>
      <c r="L90" s="7"/>
      <c r="M90" s="4"/>
    </row>
    <row r="91" spans="1:13" x14ac:dyDescent="0.3">
      <c r="A91" s="1"/>
      <c r="C91" s="1"/>
      <c r="G91" s="62"/>
      <c r="H91" s="62"/>
      <c r="I91" s="3"/>
      <c r="J91" s="3"/>
      <c r="K91" s="3"/>
      <c r="L91" s="7"/>
      <c r="M91" s="4"/>
    </row>
    <row r="92" spans="1:13" x14ac:dyDescent="0.3">
      <c r="C92" s="1"/>
      <c r="G92" s="62"/>
      <c r="H92" s="62"/>
      <c r="I92" s="3"/>
      <c r="J92" s="3"/>
      <c r="K92" s="3"/>
      <c r="L92" s="7"/>
      <c r="M92" s="4"/>
    </row>
    <row r="93" spans="1:13" x14ac:dyDescent="0.3">
      <c r="C93" s="1"/>
      <c r="G93" s="62"/>
      <c r="H93" s="62"/>
      <c r="I93" s="3"/>
      <c r="J93" s="3"/>
      <c r="K93" s="3"/>
      <c r="L93" s="7"/>
      <c r="M93" s="4"/>
    </row>
    <row r="94" spans="1:13" x14ac:dyDescent="0.3">
      <c r="C94" s="1"/>
      <c r="G94" s="62"/>
      <c r="H94" s="62"/>
      <c r="I94" s="3"/>
      <c r="J94" s="3"/>
      <c r="K94" s="3"/>
      <c r="L94" s="7"/>
      <c r="M94" s="4"/>
    </row>
    <row r="95" spans="1:13" x14ac:dyDescent="0.3">
      <c r="C95" s="1"/>
      <c r="G95" s="62"/>
      <c r="H95" s="62"/>
      <c r="I95" s="3"/>
      <c r="J95" s="3"/>
      <c r="K95" s="3"/>
      <c r="L95" s="7"/>
      <c r="M95" s="4"/>
    </row>
    <row r="96" spans="1:13" x14ac:dyDescent="0.3">
      <c r="C96" s="1"/>
      <c r="G96" s="62"/>
      <c r="H96" s="62"/>
      <c r="I96" s="3"/>
      <c r="J96" s="3"/>
      <c r="K96" s="3"/>
      <c r="L96" s="7"/>
      <c r="M96" s="4"/>
    </row>
    <row r="97" spans="3:13" x14ac:dyDescent="0.3">
      <c r="C97" s="1"/>
      <c r="G97" s="62"/>
      <c r="H97" s="62"/>
      <c r="I97" s="3"/>
      <c r="J97" s="3"/>
      <c r="K97" s="3"/>
      <c r="L97" s="7"/>
      <c r="M97" s="4"/>
    </row>
    <row r="98" spans="3:13" x14ac:dyDescent="0.3">
      <c r="C98" s="1"/>
      <c r="G98" s="62"/>
      <c r="H98" s="62"/>
      <c r="I98" s="3"/>
      <c r="J98" s="3"/>
      <c r="K98" s="3"/>
      <c r="L98" s="7"/>
      <c r="M98" s="4"/>
    </row>
    <row r="99" spans="3:13" x14ac:dyDescent="0.3">
      <c r="C99" s="1"/>
      <c r="G99" s="62"/>
      <c r="H99" s="62"/>
      <c r="I99" s="3"/>
      <c r="J99" s="3"/>
      <c r="K99" s="3"/>
      <c r="L99" s="7"/>
      <c r="M99" s="4"/>
    </row>
    <row r="100" spans="3:13" x14ac:dyDescent="0.3">
      <c r="C100" s="1"/>
      <c r="G100" s="62"/>
      <c r="H100" s="62"/>
      <c r="I100" s="3"/>
      <c r="J100" s="3"/>
      <c r="K100" s="3"/>
      <c r="L100" s="7"/>
      <c r="M100" s="4"/>
    </row>
    <row r="101" spans="3:13" x14ac:dyDescent="0.3">
      <c r="C101" s="1"/>
      <c r="G101" s="62"/>
      <c r="H101" s="62"/>
      <c r="I101" s="3"/>
      <c r="J101" s="3"/>
      <c r="K101" s="3"/>
      <c r="L101" s="7"/>
      <c r="M101" s="4"/>
    </row>
    <row r="102" spans="3:13" x14ac:dyDescent="0.3">
      <c r="C102" s="1"/>
      <c r="G102" s="62"/>
      <c r="H102" s="62"/>
      <c r="I102" s="3"/>
      <c r="J102" s="3"/>
      <c r="K102" s="3"/>
      <c r="L102" s="7"/>
      <c r="M102" s="4"/>
    </row>
    <row r="103" spans="3:13" x14ac:dyDescent="0.3">
      <c r="C103" s="1"/>
      <c r="G103" s="62"/>
      <c r="H103" s="62"/>
      <c r="I103" s="3"/>
      <c r="J103" s="3"/>
      <c r="K103" s="3"/>
      <c r="L103" s="7"/>
      <c r="M103" s="4"/>
    </row>
    <row r="104" spans="3:13" x14ac:dyDescent="0.3">
      <c r="C104" s="1"/>
      <c r="G104" s="62"/>
      <c r="H104" s="62"/>
      <c r="I104" s="3"/>
      <c r="J104" s="3"/>
      <c r="K104" s="3"/>
      <c r="L104" s="7"/>
      <c r="M104" s="4"/>
    </row>
    <row r="105" spans="3:13" x14ac:dyDescent="0.3">
      <c r="C105" s="1"/>
      <c r="G105" s="62"/>
      <c r="H105" s="62"/>
      <c r="I105" s="3"/>
      <c r="J105" s="3"/>
      <c r="K105" s="3"/>
      <c r="L105" s="7"/>
      <c r="M105" s="4"/>
    </row>
    <row r="106" spans="3:13" x14ac:dyDescent="0.3">
      <c r="C106" s="1"/>
      <c r="G106" s="62"/>
      <c r="H106" s="62"/>
      <c r="I106" s="3"/>
      <c r="J106" s="3"/>
      <c r="K106" s="3"/>
      <c r="L106" s="7"/>
      <c r="M106" s="4"/>
    </row>
    <row r="107" spans="3:13" x14ac:dyDescent="0.3">
      <c r="C107" s="1"/>
      <c r="G107" s="62"/>
      <c r="H107" s="62"/>
      <c r="I107" s="3"/>
      <c r="J107" s="3"/>
      <c r="K107" s="3"/>
      <c r="L107" s="7"/>
      <c r="M107" s="4"/>
    </row>
    <row r="108" spans="3:13" x14ac:dyDescent="0.3">
      <c r="C108" s="1"/>
      <c r="G108" s="62"/>
      <c r="H108" s="62"/>
      <c r="I108" s="3"/>
      <c r="J108" s="3"/>
      <c r="K108" s="3"/>
      <c r="L108" s="7"/>
      <c r="M108" s="4"/>
    </row>
    <row r="109" spans="3:13" x14ac:dyDescent="0.3">
      <c r="C109" s="1"/>
      <c r="G109" s="62"/>
      <c r="H109" s="62"/>
      <c r="I109" s="3"/>
      <c r="J109" s="3"/>
      <c r="K109" s="3"/>
      <c r="L109" s="7"/>
      <c r="M109" s="4"/>
    </row>
    <row r="110" spans="3:13" x14ac:dyDescent="0.3">
      <c r="C110" s="1"/>
      <c r="G110" s="62"/>
      <c r="H110" s="62"/>
      <c r="I110" s="3"/>
      <c r="J110" s="3"/>
      <c r="K110" s="3"/>
      <c r="L110" s="7"/>
      <c r="M110" s="4"/>
    </row>
    <row r="111" spans="3:13" x14ac:dyDescent="0.3">
      <c r="C111" s="1"/>
      <c r="G111" s="62"/>
      <c r="H111" s="62"/>
      <c r="I111" s="3"/>
      <c r="J111" s="3"/>
      <c r="K111" s="3"/>
      <c r="L111" s="7"/>
      <c r="M111" s="4"/>
    </row>
    <row r="112" spans="3:13" x14ac:dyDescent="0.3">
      <c r="C112" s="1"/>
      <c r="G112" s="62"/>
      <c r="H112" s="62"/>
      <c r="I112" s="3"/>
      <c r="J112" s="3"/>
      <c r="K112" s="3"/>
      <c r="L112" s="7"/>
      <c r="M112" s="4"/>
    </row>
    <row r="113" spans="3:13" x14ac:dyDescent="0.3">
      <c r="C113" s="1"/>
      <c r="G113" s="62"/>
      <c r="H113" s="62"/>
      <c r="I113" s="3"/>
      <c r="J113" s="3"/>
      <c r="K113" s="3"/>
      <c r="L113" s="7"/>
      <c r="M113" s="4"/>
    </row>
    <row r="114" spans="3:13" x14ac:dyDescent="0.3">
      <c r="C114" s="1"/>
      <c r="G114" s="62"/>
      <c r="H114" s="62"/>
      <c r="I114" s="3"/>
      <c r="J114" s="3"/>
      <c r="K114" s="3"/>
      <c r="L114" s="7"/>
      <c r="M114" s="4"/>
    </row>
    <row r="115" spans="3:13" x14ac:dyDescent="0.3">
      <c r="C115" s="1"/>
      <c r="G115" s="62"/>
      <c r="H115" s="62"/>
      <c r="I115" s="3"/>
      <c r="J115" s="3"/>
      <c r="K115" s="3"/>
      <c r="L115" s="7"/>
      <c r="M115" s="4"/>
    </row>
    <row r="116" spans="3:13" x14ac:dyDescent="0.3">
      <c r="C116" s="1"/>
      <c r="G116" s="62"/>
      <c r="H116" s="62"/>
      <c r="I116" s="3"/>
      <c r="J116" s="3"/>
      <c r="K116" s="3"/>
      <c r="L116" s="7"/>
      <c r="M116" s="4"/>
    </row>
    <row r="117" spans="3:13" x14ac:dyDescent="0.3">
      <c r="C117" s="1"/>
      <c r="G117" s="62"/>
      <c r="H117" s="62"/>
      <c r="I117" s="3"/>
      <c r="J117" s="3"/>
      <c r="K117" s="3"/>
      <c r="L117" s="7"/>
      <c r="M117" s="4"/>
    </row>
    <row r="118" spans="3:13" x14ac:dyDescent="0.3">
      <c r="C118" s="1"/>
      <c r="G118" s="62"/>
      <c r="H118" s="62"/>
      <c r="I118" s="3"/>
      <c r="J118" s="3"/>
      <c r="K118" s="3"/>
      <c r="L118" s="7"/>
      <c r="M118" s="4"/>
    </row>
    <row r="119" spans="3:13" x14ac:dyDescent="0.3">
      <c r="C119" s="1"/>
      <c r="G119" s="62"/>
      <c r="H119" s="62"/>
      <c r="I119" s="3"/>
      <c r="J119" s="3"/>
      <c r="K119" s="3"/>
      <c r="L119" s="7"/>
      <c r="M119" s="4"/>
    </row>
    <row r="120" spans="3:13" x14ac:dyDescent="0.3">
      <c r="C120" s="1"/>
      <c r="G120" s="62"/>
      <c r="H120" s="62"/>
      <c r="I120" s="3"/>
      <c r="J120" s="3"/>
      <c r="K120" s="3"/>
      <c r="L120" s="7"/>
      <c r="M120" s="4"/>
    </row>
    <row r="121" spans="3:13" x14ac:dyDescent="0.3">
      <c r="C121" s="1"/>
      <c r="G121" s="62"/>
      <c r="H121" s="62"/>
      <c r="I121" s="3"/>
      <c r="J121" s="3"/>
      <c r="K121" s="3"/>
      <c r="L121" s="7"/>
      <c r="M121" s="4"/>
    </row>
    <row r="122" spans="3:13" x14ac:dyDescent="0.3">
      <c r="C122" s="1"/>
      <c r="G122" s="62"/>
      <c r="H122" s="62"/>
      <c r="I122" s="3"/>
      <c r="J122" s="3"/>
      <c r="K122" s="3"/>
      <c r="L122" s="7"/>
      <c r="M122" s="4"/>
    </row>
    <row r="123" spans="3:13" x14ac:dyDescent="0.3">
      <c r="C123" s="1"/>
      <c r="G123" s="62"/>
      <c r="H123" s="62"/>
      <c r="I123" s="3"/>
      <c r="J123" s="3"/>
      <c r="K123" s="3"/>
      <c r="L123" s="7"/>
      <c r="M123" s="4"/>
    </row>
    <row r="124" spans="3:13" x14ac:dyDescent="0.3">
      <c r="C124" s="1"/>
      <c r="G124" s="62"/>
      <c r="H124" s="62"/>
      <c r="I124" s="3"/>
      <c r="J124" s="3"/>
      <c r="K124" s="3"/>
      <c r="L124" s="7"/>
      <c r="M124" s="4"/>
    </row>
    <row r="125" spans="3:13" x14ac:dyDescent="0.3">
      <c r="C125" s="1"/>
      <c r="G125" s="62"/>
      <c r="H125" s="62"/>
      <c r="I125" s="3"/>
      <c r="J125" s="3"/>
      <c r="K125" s="3"/>
      <c r="L125" s="7"/>
      <c r="M125" s="4"/>
    </row>
  </sheetData>
  <conditionalFormatting sqref="C19:C34">
    <cfRule type="duplicateValues" dxfId="6" priority="1"/>
  </conditionalFormatting>
  <pageMargins left="0.7" right="0.7" top="0.75" bottom="0.75" header="0.3" footer="0.3"/>
  <pageSetup orientation="portrait" r:id="rId1"/>
  <ignoredErrors>
    <ignoredError sqref="J22:J37" calculatedColumn="1"/>
  </ignoredErrors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7E06-C3E7-46B3-88B0-61E0CC85B925}">
  <dimension ref="A1:S125"/>
  <sheetViews>
    <sheetView zoomScaleNormal="100" workbookViewId="0">
      <pane xSplit="1" topLeftCell="E1" activePane="topRight" state="frozen"/>
      <selection pane="topRight" activeCell="L2" sqref="L2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style="10" customWidth="1"/>
    <col min="8" max="8" width="20.88671875" style="10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13">
        <v>3293871.62</v>
      </c>
      <c r="H2" s="13">
        <v>662856.61499999999</v>
      </c>
      <c r="I2" s="15">
        <v>10.551</v>
      </c>
      <c r="J2" s="15"/>
      <c r="K2" s="15">
        <f>Table246789[[#This Row],[elevation_ft]]-Table246789[[#This Row],[flange_ft]]</f>
        <v>10.551</v>
      </c>
      <c r="L2" s="17">
        <v>44893</v>
      </c>
      <c r="M2" s="31">
        <f>Table246789[[#This Row],[excel_date]]</f>
        <v>44893</v>
      </c>
      <c r="N2" s="10" t="s">
        <v>654</v>
      </c>
      <c r="O2" s="10" t="s">
        <v>684</v>
      </c>
      <c r="P2" s="10"/>
      <c r="Q2" s="10">
        <v>19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60">
        <v>3292891.45</v>
      </c>
      <c r="H3" s="60">
        <v>659908.76</v>
      </c>
      <c r="I3" s="15">
        <v>10.336</v>
      </c>
      <c r="J3" s="10"/>
      <c r="K3" s="15">
        <f>Table246789[[#This Row],[elevation_ft]]-Table246789[[#This Row],[flange_ft]]</f>
        <v>10.336</v>
      </c>
      <c r="L3" s="17">
        <v>44893</v>
      </c>
      <c r="M3" s="31">
        <f>Table246789[[#This Row],[excel_date]]</f>
        <v>44893</v>
      </c>
      <c r="N3" s="10" t="s">
        <v>86</v>
      </c>
      <c r="O3" s="10"/>
      <c r="P3" s="10" t="s">
        <v>8</v>
      </c>
      <c r="Q3" s="10">
        <v>19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60">
        <v>3292225.75</v>
      </c>
      <c r="H4" s="60">
        <v>659567.89</v>
      </c>
      <c r="I4" s="15">
        <v>6.7430000000000003</v>
      </c>
      <c r="J4" s="10"/>
      <c r="K4" s="15">
        <f>Table246789[[#This Row],[elevation_ft]]-Table246789[[#This Row],[flange_ft]]</f>
        <v>6.7430000000000003</v>
      </c>
      <c r="L4" s="17">
        <v>44894</v>
      </c>
      <c r="M4" s="31">
        <f>Table246789[[#This Row],[excel_date]]</f>
        <v>44894</v>
      </c>
      <c r="N4" s="10" t="s">
        <v>86</v>
      </c>
      <c r="O4" s="10"/>
      <c r="P4" s="10" t="s">
        <v>8</v>
      </c>
      <c r="Q4" s="10">
        <v>19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60">
        <v>3291855.78</v>
      </c>
      <c r="H5" s="60">
        <v>662742.44999999995</v>
      </c>
      <c r="I5" s="15">
        <v>8.4049999999999994</v>
      </c>
      <c r="J5" s="10"/>
      <c r="K5" s="15">
        <f>Table246789[[#This Row],[elevation_ft]]-Table246789[[#This Row],[flange_ft]]</f>
        <v>8.4049999999999994</v>
      </c>
      <c r="L5" s="32">
        <v>44894</v>
      </c>
      <c r="M5" s="31">
        <f>Table246789[[#This Row],[excel_date]]</f>
        <v>44894</v>
      </c>
      <c r="N5" s="10" t="s">
        <v>86</v>
      </c>
      <c r="O5" s="10"/>
      <c r="P5" s="10" t="s">
        <v>8</v>
      </c>
      <c r="Q5" s="10">
        <v>19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60">
        <v>3292655.91</v>
      </c>
      <c r="H6" s="60">
        <v>662877.71</v>
      </c>
      <c r="I6" s="15">
        <v>7.57</v>
      </c>
      <c r="J6" s="10"/>
      <c r="K6" s="15">
        <f>Table246789[[#This Row],[elevation_ft]]-Table246789[[#This Row],[flange_ft]]</f>
        <v>7.57</v>
      </c>
      <c r="L6" s="32">
        <v>44894</v>
      </c>
      <c r="M6" s="31">
        <f>Table246789[[#This Row],[excel_date]]</f>
        <v>44894</v>
      </c>
      <c r="N6" s="10" t="s">
        <v>86</v>
      </c>
      <c r="O6" s="10"/>
      <c r="P6" s="10" t="s">
        <v>8</v>
      </c>
      <c r="Q6" s="10">
        <v>19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13">
        <v>3288723.0049999999</v>
      </c>
      <c r="H7" s="13">
        <v>662755.924</v>
      </c>
      <c r="I7" s="15">
        <v>3.77</v>
      </c>
      <c r="J7" s="15"/>
      <c r="K7" s="15">
        <f>Table246789[[#This Row],[elevation_ft]]-Table246789[[#This Row],[flange_ft]]</f>
        <v>3.77</v>
      </c>
      <c r="L7" s="32">
        <v>44894</v>
      </c>
      <c r="M7" s="31">
        <f>Table246789[[#This Row],[excel_date]]</f>
        <v>44894</v>
      </c>
      <c r="N7" s="10" t="s">
        <v>86</v>
      </c>
      <c r="O7" s="10"/>
      <c r="P7" s="10"/>
      <c r="Q7" s="10">
        <v>19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13">
        <v>3288395.3089999999</v>
      </c>
      <c r="H8" s="13">
        <v>662104.84499999997</v>
      </c>
      <c r="I8" s="15">
        <v>4.1849999999999996</v>
      </c>
      <c r="J8" s="15"/>
      <c r="K8" s="15">
        <f>Table246789[[#This Row],[elevation_ft]]-Table246789[[#This Row],[flange_ft]]</f>
        <v>4.1849999999999996</v>
      </c>
      <c r="L8" s="32">
        <v>44895</v>
      </c>
      <c r="M8" s="31">
        <f>Table246789[[#This Row],[excel_date]]</f>
        <v>44895</v>
      </c>
      <c r="N8" s="10" t="s">
        <v>86</v>
      </c>
      <c r="O8" s="10"/>
      <c r="P8" s="10"/>
      <c r="Q8" s="10">
        <v>19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13">
        <v>3288870.7409999999</v>
      </c>
      <c r="H9" s="13">
        <v>662429.06499999994</v>
      </c>
      <c r="I9" s="15">
        <v>6.4980000000000002</v>
      </c>
      <c r="J9" s="15"/>
      <c r="K9" s="15">
        <f>Table246789[[#This Row],[elevation_ft]]-Table246789[[#This Row],[flange_ft]]</f>
        <v>6.4980000000000002</v>
      </c>
      <c r="L9" s="32">
        <v>44894</v>
      </c>
      <c r="M9" s="31">
        <f>Table246789[[#This Row],[excel_date]]</f>
        <v>44894</v>
      </c>
      <c r="N9" s="10" t="s">
        <v>86</v>
      </c>
      <c r="O9" s="10"/>
      <c r="P9" s="10"/>
      <c r="Q9" s="10">
        <v>19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13">
        <v>3289071.0410000002</v>
      </c>
      <c r="H10" s="13">
        <v>661922.95499999996</v>
      </c>
      <c r="I10" s="15">
        <v>6.7720000000000002</v>
      </c>
      <c r="J10" s="15"/>
      <c r="K10" s="15">
        <f>Table246789[[#This Row],[elevation_ft]]-Table246789[[#This Row],[flange_ft]]</f>
        <v>6.7720000000000002</v>
      </c>
      <c r="L10" s="32">
        <v>44895</v>
      </c>
      <c r="M10" s="31">
        <f>Table246789[[#This Row],[excel_date]]</f>
        <v>44895</v>
      </c>
      <c r="N10" s="10" t="s">
        <v>86</v>
      </c>
      <c r="O10" s="10"/>
      <c r="P10" s="10"/>
      <c r="Q10" s="10">
        <v>19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13">
        <v>3288220.1009999998</v>
      </c>
      <c r="H11" s="13">
        <v>661492.98300000001</v>
      </c>
      <c r="I11" s="15">
        <v>5.2050000000000001</v>
      </c>
      <c r="J11" s="15"/>
      <c r="K11" s="15">
        <f>Table246789[[#This Row],[elevation_ft]]-Table246789[[#This Row],[flange_ft]]</f>
        <v>5.2050000000000001</v>
      </c>
      <c r="L11" s="32">
        <v>44895</v>
      </c>
      <c r="M11" s="31">
        <f>Table246789[[#This Row],[excel_date]]</f>
        <v>44895</v>
      </c>
      <c r="N11" s="10" t="s">
        <v>86</v>
      </c>
      <c r="O11" s="10"/>
      <c r="P11" s="10"/>
      <c r="Q11" s="10">
        <v>19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13">
        <v>3289979.423</v>
      </c>
      <c r="H12" s="13">
        <v>660991.42700000003</v>
      </c>
      <c r="I12" s="15">
        <v>5.85</v>
      </c>
      <c r="J12" s="15"/>
      <c r="K12" s="15">
        <f>Table246789[[#This Row],[elevation_ft]]-Table246789[[#This Row],[flange_ft]]</f>
        <v>5.85</v>
      </c>
      <c r="L12" s="32">
        <v>44896</v>
      </c>
      <c r="M12" s="31">
        <f>Table246789[[#This Row],[excel_date]]</f>
        <v>44896</v>
      </c>
      <c r="N12" s="10" t="s">
        <v>86</v>
      </c>
      <c r="O12" s="10"/>
      <c r="P12" s="10"/>
      <c r="Q12" s="10">
        <v>19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13">
        <v>3288063.8450000002</v>
      </c>
      <c r="H13" s="13">
        <v>660939.45700000005</v>
      </c>
      <c r="I13" s="15">
        <v>6.4189999999999996</v>
      </c>
      <c r="J13" s="15"/>
      <c r="K13" s="15">
        <f>Table246789[[#This Row],[elevation_ft]]-Table246789[[#This Row],[flange_ft]]</f>
        <v>6.4189999999999996</v>
      </c>
      <c r="L13" s="32">
        <v>44895</v>
      </c>
      <c r="M13" s="31">
        <f>Table246789[[#This Row],[excel_date]]</f>
        <v>44895</v>
      </c>
      <c r="N13" s="10" t="s">
        <v>86</v>
      </c>
      <c r="O13" s="10"/>
      <c r="P13" s="10"/>
      <c r="Q13" s="10">
        <v>19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13">
        <v>3290241.9010000001</v>
      </c>
      <c r="H14" s="13">
        <v>660566.74</v>
      </c>
      <c r="I14" s="15">
        <v>3.3279999999999998</v>
      </c>
      <c r="J14" s="15"/>
      <c r="K14" s="15">
        <f>Table246789[[#This Row],[elevation_ft]]-Table246789[[#This Row],[flange_ft]]</f>
        <v>3.3279999999999998</v>
      </c>
      <c r="L14" s="32">
        <v>44896</v>
      </c>
      <c r="M14" s="31">
        <f>Table246789[[#This Row],[excel_date]]</f>
        <v>44896</v>
      </c>
      <c r="N14" s="10" t="s">
        <v>86</v>
      </c>
      <c r="O14" s="10"/>
      <c r="P14" s="10"/>
      <c r="Q14" s="10">
        <v>19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13">
        <v>3290336.594</v>
      </c>
      <c r="H15" s="13">
        <v>659768.14500000002</v>
      </c>
      <c r="I15" s="15">
        <v>7.7530000000000001</v>
      </c>
      <c r="J15" s="15"/>
      <c r="K15" s="15">
        <f>Table246789[[#This Row],[elevation_ft]]-Table246789[[#This Row],[flange_ft]]</f>
        <v>7.7530000000000001</v>
      </c>
      <c r="L15" s="32">
        <v>44896</v>
      </c>
      <c r="M15" s="31">
        <f>Table246789[[#This Row],[excel_date]]</f>
        <v>44896</v>
      </c>
      <c r="N15" s="10" t="s">
        <v>86</v>
      </c>
      <c r="O15" s="10"/>
      <c r="P15" s="10"/>
      <c r="Q15" s="10">
        <v>19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13">
        <v>3288538.7650000001</v>
      </c>
      <c r="H16" s="13">
        <v>659361.95400000003</v>
      </c>
      <c r="I16" s="15">
        <v>7.5990000000000002</v>
      </c>
      <c r="J16" s="15"/>
      <c r="K16" s="15">
        <f>Table246789[[#This Row],[elevation_ft]]-Table246789[[#This Row],[flange_ft]]</f>
        <v>7.5990000000000002</v>
      </c>
      <c r="L16" s="32">
        <v>44897</v>
      </c>
      <c r="M16" s="31">
        <f>Table246789[[#This Row],[excel_date]]</f>
        <v>44897</v>
      </c>
      <c r="N16" s="10" t="s">
        <v>86</v>
      </c>
      <c r="O16" s="10"/>
      <c r="P16" s="10"/>
      <c r="Q16" s="10">
        <v>19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13">
        <v>3289030.1540000001</v>
      </c>
      <c r="H17" s="13">
        <v>659282.21400000004</v>
      </c>
      <c r="I17" s="15">
        <v>3.9670000000000001</v>
      </c>
      <c r="J17" s="15"/>
      <c r="K17" s="15">
        <f>Table246789[[#This Row],[elevation_ft]]-Table246789[[#This Row],[flange_ft]]</f>
        <v>3.9670000000000001</v>
      </c>
      <c r="L17" s="32">
        <v>44897</v>
      </c>
      <c r="M17" s="31">
        <f>Table246789[[#This Row],[excel_date]]</f>
        <v>44897</v>
      </c>
      <c r="N17" s="10" t="s">
        <v>86</v>
      </c>
      <c r="O17" s="15"/>
      <c r="P17" s="10"/>
      <c r="Q17" s="10">
        <v>19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13">
        <v>3289792.8050000002</v>
      </c>
      <c r="H18" s="13">
        <v>658966.00300000003</v>
      </c>
      <c r="I18" s="15">
        <v>5.0640000000000001</v>
      </c>
      <c r="J18" s="15"/>
      <c r="K18" s="15">
        <f>Table246789[[#This Row],[elevation_ft]]-Table246789[[#This Row],[flange_ft]]</f>
        <v>5.0640000000000001</v>
      </c>
      <c r="L18" s="32">
        <v>44896</v>
      </c>
      <c r="M18" s="31">
        <f>Table246789[[#This Row],[excel_date]]</f>
        <v>44896</v>
      </c>
      <c r="N18" s="10" t="s">
        <v>86</v>
      </c>
      <c r="O18" s="10"/>
      <c r="P18" s="10"/>
      <c r="Q18" s="10">
        <v>19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13">
        <v>3290187.0929999999</v>
      </c>
      <c r="H19" s="13">
        <v>659090.44499999995</v>
      </c>
      <c r="I19" s="15">
        <v>6.5519999999999996</v>
      </c>
      <c r="J19" s="15"/>
      <c r="K19" s="15">
        <f>Table246789[[#This Row],[elevation_ft]]-Table246789[[#This Row],[flange_ft]]</f>
        <v>6.5519999999999996</v>
      </c>
      <c r="L19" s="32">
        <v>44896</v>
      </c>
      <c r="M19" s="31">
        <f>Table246789[[#This Row],[excel_date]]</f>
        <v>44896</v>
      </c>
      <c r="N19" s="10" t="s">
        <v>86</v>
      </c>
      <c r="O19" s="10"/>
      <c r="P19" s="10"/>
      <c r="Q19" s="10">
        <v>19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13">
        <v>3289253.122</v>
      </c>
      <c r="H20" s="13">
        <v>658320.09299999999</v>
      </c>
      <c r="I20" s="15">
        <v>5.8330000000000002</v>
      </c>
      <c r="J20" s="15"/>
      <c r="K20" s="15">
        <f>Table246789[[#This Row],[elevation_ft]]-Table246789[[#This Row],[flange_ft]]</f>
        <v>5.8330000000000002</v>
      </c>
      <c r="L20" s="32">
        <v>44896</v>
      </c>
      <c r="M20" s="31">
        <f>Table246789[[#This Row],[excel_date]]</f>
        <v>44896</v>
      </c>
      <c r="N20" s="10" t="s">
        <v>86</v>
      </c>
      <c r="O20" s="10"/>
      <c r="P20" s="10"/>
      <c r="Q20" s="10">
        <v>19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13">
        <v>3288829.898</v>
      </c>
      <c r="H21" s="13">
        <v>661362.88300000003</v>
      </c>
      <c r="I21" s="15">
        <v>5.8380000000000001</v>
      </c>
      <c r="J21" s="15"/>
      <c r="K21" s="15">
        <f>Table246789[[#This Row],[elevation_ft]]-Table246789[[#This Row],[flange_ft]]</f>
        <v>5.8380000000000001</v>
      </c>
      <c r="L21" s="32">
        <v>44895</v>
      </c>
      <c r="M21" s="31">
        <f>Table246789[[#This Row],[excel_date]]</f>
        <v>44895</v>
      </c>
      <c r="N21" s="10" t="s">
        <v>86</v>
      </c>
      <c r="O21" s="15"/>
      <c r="P21" s="10"/>
      <c r="Q21" s="10">
        <v>19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60">
        <v>3289042.61</v>
      </c>
      <c r="H22" s="60">
        <v>661371.97</v>
      </c>
      <c r="I22" s="15">
        <v>10.282999999999999</v>
      </c>
      <c r="J22" s="15">
        <v>0.88800000000000001</v>
      </c>
      <c r="K22" s="15">
        <f>Table246789[[#This Row],[elevation_ft]]-Table246789[[#This Row],[flange_ft]]</f>
        <v>9.3949999999999996</v>
      </c>
      <c r="L22" s="15" t="s">
        <v>752</v>
      </c>
      <c r="M22" s="31">
        <f>DATEVALUE(Table246789[[#This Row],[excel_date]])</f>
        <v>44895</v>
      </c>
      <c r="N22" s="10" t="s">
        <v>87</v>
      </c>
      <c r="O22" s="16"/>
      <c r="P22" s="10" t="s">
        <v>88</v>
      </c>
      <c r="Q22" s="10">
        <v>19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60">
        <v>3288581.74</v>
      </c>
      <c r="H23" s="60">
        <v>661830.37</v>
      </c>
      <c r="I23" s="15">
        <v>9.4979999999999993</v>
      </c>
      <c r="J23" s="15">
        <v>0.878</v>
      </c>
      <c r="K23" s="15">
        <f>Table246789[[#This Row],[elevation_ft]]-Table246789[[#This Row],[flange_ft]]</f>
        <v>8.6199999999999992</v>
      </c>
      <c r="L23" s="32" t="s">
        <v>752</v>
      </c>
      <c r="M23" s="31">
        <f>DATEVALUE(Table246789[[#This Row],[excel_date]])</f>
        <v>44895</v>
      </c>
      <c r="N23" s="10" t="s">
        <v>87</v>
      </c>
      <c r="O23" s="16"/>
      <c r="P23" s="10" t="s">
        <v>89</v>
      </c>
      <c r="Q23" s="10">
        <v>19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60">
        <v>3289032.23</v>
      </c>
      <c r="H24" s="60">
        <v>661835.32999999996</v>
      </c>
      <c r="I24" s="15">
        <v>11.007999999999999</v>
      </c>
      <c r="J24" s="15">
        <v>0.80500000000000005</v>
      </c>
      <c r="K24" s="15">
        <f>Table246789[[#This Row],[elevation_ft]]-Table246789[[#This Row],[flange_ft]]</f>
        <v>10.202999999999999</v>
      </c>
      <c r="L24" s="32" t="s">
        <v>752</v>
      </c>
      <c r="M24" s="31">
        <f>DATEVALUE(Table246789[[#This Row],[excel_date]])</f>
        <v>44895</v>
      </c>
      <c r="N24" s="10" t="s">
        <v>87</v>
      </c>
      <c r="O24" s="16"/>
      <c r="P24" s="10" t="s">
        <v>90</v>
      </c>
      <c r="Q24" s="10">
        <v>19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60">
        <v>3288385.59</v>
      </c>
      <c r="H25" s="60">
        <v>661338.53</v>
      </c>
      <c r="I25" s="15">
        <v>11.661</v>
      </c>
      <c r="J25" s="15">
        <v>0.68799999999999994</v>
      </c>
      <c r="K25" s="15">
        <f>Table246789[[#This Row],[elevation_ft]]-Table246789[[#This Row],[flange_ft]]</f>
        <v>10.972999999999999</v>
      </c>
      <c r="L25" s="32" t="s">
        <v>752</v>
      </c>
      <c r="M25" s="31">
        <f>DATEVALUE(Table246789[[#This Row],[excel_date]])</f>
        <v>44895</v>
      </c>
      <c r="N25" s="10" t="s">
        <v>87</v>
      </c>
      <c r="O25" s="16"/>
      <c r="P25" s="10" t="s">
        <v>49</v>
      </c>
      <c r="Q25" s="10">
        <v>19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60">
        <v>3288608.86</v>
      </c>
      <c r="H26" s="60">
        <v>659443.87</v>
      </c>
      <c r="I26" s="15">
        <v>9.8740000000000006</v>
      </c>
      <c r="J26" s="15">
        <v>0.68</v>
      </c>
      <c r="K26" s="15">
        <f>Table246789[[#This Row],[elevation_ft]]-Table246789[[#This Row],[flange_ft]]</f>
        <v>9.1940000000000008</v>
      </c>
      <c r="L26" s="32" t="s">
        <v>753</v>
      </c>
      <c r="M26" s="31">
        <f>DATEVALUE(Table246789[[#This Row],[excel_date]])</f>
        <v>44897</v>
      </c>
      <c r="N26" s="10" t="s">
        <v>87</v>
      </c>
      <c r="O26" s="16"/>
      <c r="P26" s="10" t="s">
        <v>50</v>
      </c>
      <c r="Q26" s="10">
        <v>19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60">
        <v>3289339.25</v>
      </c>
      <c r="H27" s="60">
        <v>659351.64</v>
      </c>
      <c r="I27" s="15">
        <v>9.3689999999999998</v>
      </c>
      <c r="J27" s="15">
        <v>1.262</v>
      </c>
      <c r="K27" s="15">
        <f>Table246789[[#This Row],[elevation_ft]]-Table246789[[#This Row],[flange_ft]]</f>
        <v>8.1069999999999993</v>
      </c>
      <c r="L27" s="32" t="s">
        <v>753</v>
      </c>
      <c r="M27" s="31">
        <f>DATEVALUE(Table246789[[#This Row],[excel_date]])</f>
        <v>44897</v>
      </c>
      <c r="N27" s="10" t="s">
        <v>87</v>
      </c>
      <c r="O27" s="16"/>
      <c r="P27" s="10" t="s">
        <v>29</v>
      </c>
      <c r="Q27" s="10">
        <v>19</v>
      </c>
    </row>
    <row r="28" spans="1:17" s="48" customFormat="1" x14ac:dyDescent="0.3">
      <c r="A28" s="43" t="s">
        <v>107</v>
      </c>
      <c r="B28" s="43" t="s">
        <v>80</v>
      </c>
      <c r="C28" s="43" t="s">
        <v>69</v>
      </c>
      <c r="D28" s="43" t="s">
        <v>62</v>
      </c>
      <c r="E28" s="43" t="s">
        <v>62</v>
      </c>
      <c r="F28" s="44">
        <v>160466</v>
      </c>
      <c r="G28" s="61">
        <v>3289148.42</v>
      </c>
      <c r="H28" s="61">
        <v>658895.61</v>
      </c>
      <c r="I28" s="45">
        <v>9.4250000000000007</v>
      </c>
      <c r="J28" s="45">
        <v>1.2709999999999999</v>
      </c>
      <c r="K28" s="45">
        <f>Table246789[[#This Row],[elevation_ft]]-Table246789[[#This Row],[flange_ft]]</f>
        <v>8.1539999999999999</v>
      </c>
      <c r="L28" s="46" t="s">
        <v>753</v>
      </c>
      <c r="M28" s="31">
        <f>DATEVALUE(Table246789[[#This Row],[excel_date]])</f>
        <v>44897</v>
      </c>
      <c r="N28" s="43" t="s">
        <v>87</v>
      </c>
      <c r="O28" s="44"/>
      <c r="P28" s="43" t="s">
        <v>30</v>
      </c>
      <c r="Q28" s="10">
        <v>19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60">
        <v>3289421.57</v>
      </c>
      <c r="H29" s="60">
        <v>661817.92000000004</v>
      </c>
      <c r="I29" s="15">
        <v>8.1950000000000003</v>
      </c>
      <c r="J29" s="15">
        <v>1.244</v>
      </c>
      <c r="K29" s="15">
        <f>Table246789[[#This Row],[elevation_ft]]-Table246789[[#This Row],[flange_ft]]</f>
        <v>6.9510000000000005</v>
      </c>
      <c r="L29" s="32" t="s">
        <v>752</v>
      </c>
      <c r="M29" s="31">
        <f>DATEVALUE(Table246789[[#This Row],[excel_date]])</f>
        <v>44895</v>
      </c>
      <c r="N29" s="10" t="s">
        <v>87</v>
      </c>
      <c r="O29" s="16" t="s">
        <v>113</v>
      </c>
      <c r="P29" s="10" t="s">
        <v>91</v>
      </c>
      <c r="Q29" s="10">
        <v>19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60">
        <v>3290026.91</v>
      </c>
      <c r="H30" s="60">
        <v>660884.89</v>
      </c>
      <c r="I30" s="15">
        <v>8.1270000000000007</v>
      </c>
      <c r="J30" s="15">
        <v>0.67400000000000004</v>
      </c>
      <c r="K30" s="15">
        <f>Table246789[[#This Row],[elevation_ft]]-Table246789[[#This Row],[flange_ft]]</f>
        <v>7.4530000000000003</v>
      </c>
      <c r="L30" s="32" t="s">
        <v>754</v>
      </c>
      <c r="M30" s="31">
        <f>DATEVALUE(Table246789[[#This Row],[excel_date]])</f>
        <v>44896</v>
      </c>
      <c r="N30" s="10" t="s">
        <v>87</v>
      </c>
      <c r="O30" s="16"/>
      <c r="P30" s="10" t="s">
        <v>92</v>
      </c>
      <c r="Q30" s="10">
        <v>19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60">
        <v>3289998.17</v>
      </c>
      <c r="H31" s="60">
        <v>660825.09</v>
      </c>
      <c r="I31" s="15">
        <v>7.9210000000000003</v>
      </c>
      <c r="J31" s="15">
        <v>0.67600000000000005</v>
      </c>
      <c r="K31" s="15">
        <f>Table246789[[#This Row],[elevation_ft]]-Table246789[[#This Row],[flange_ft]]</f>
        <v>7.2450000000000001</v>
      </c>
      <c r="L31" s="32" t="s">
        <v>754</v>
      </c>
      <c r="M31" s="31">
        <f>DATEVALUE(Table246789[[#This Row],[excel_date]])</f>
        <v>44896</v>
      </c>
      <c r="N31" s="10" t="s">
        <v>87</v>
      </c>
      <c r="O31" s="16"/>
      <c r="P31" s="10" t="s">
        <v>93</v>
      </c>
      <c r="Q31" s="10">
        <v>19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60">
        <v>3290143.15</v>
      </c>
      <c r="H32" s="60">
        <v>659892.43000000005</v>
      </c>
      <c r="I32" s="15">
        <v>12.02</v>
      </c>
      <c r="J32" s="15">
        <v>1.0720000000000001</v>
      </c>
      <c r="K32" s="15">
        <f>Table246789[[#This Row],[elevation_ft]]-Table246789[[#This Row],[flange_ft]]</f>
        <v>10.948</v>
      </c>
      <c r="L32" s="32" t="s">
        <v>754</v>
      </c>
      <c r="M32" s="31">
        <f>DATEVALUE(Table246789[[#This Row],[excel_date]])</f>
        <v>44896</v>
      </c>
      <c r="N32" s="10" t="s">
        <v>87</v>
      </c>
      <c r="O32" s="16"/>
      <c r="P32" s="10">
        <v>29</v>
      </c>
      <c r="Q32" s="10">
        <v>19</v>
      </c>
    </row>
    <row r="33" spans="1:17" s="48" customFormat="1" x14ac:dyDescent="0.3">
      <c r="A33" s="49" t="s">
        <v>711</v>
      </c>
      <c r="B33" s="43" t="s">
        <v>84</v>
      </c>
      <c r="C33" s="43" t="s">
        <v>73</v>
      </c>
      <c r="D33" s="43" t="s">
        <v>62</v>
      </c>
      <c r="E33" s="43" t="s">
        <v>62</v>
      </c>
      <c r="F33" s="44">
        <v>973844</v>
      </c>
      <c r="G33" s="61">
        <v>3289803.52</v>
      </c>
      <c r="H33" s="61">
        <v>659451.80000000005</v>
      </c>
      <c r="I33" s="45">
        <v>8.8330000000000002</v>
      </c>
      <c r="J33" s="45">
        <v>1.222</v>
      </c>
      <c r="K33" s="45">
        <f>Table246789[[#This Row],[elevation_ft]]-Table246789[[#This Row],[flange_ft]]</f>
        <v>7.6110000000000007</v>
      </c>
      <c r="L33" s="46" t="s">
        <v>754</v>
      </c>
      <c r="M33" s="31">
        <f>DATEVALUE(Table246789[[#This Row],[excel_date]])</f>
        <v>44896</v>
      </c>
      <c r="N33" s="43" t="s">
        <v>87</v>
      </c>
      <c r="O33" s="43"/>
      <c r="P33" s="43" t="s">
        <v>94</v>
      </c>
      <c r="Q33" s="10">
        <v>19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60">
        <v>3289525.5</v>
      </c>
      <c r="H34" s="60">
        <v>659091.6</v>
      </c>
      <c r="I34" s="15">
        <v>13.141999999999999</v>
      </c>
      <c r="J34" s="15">
        <v>1.0760000000000001</v>
      </c>
      <c r="K34" s="15">
        <f>Table246789[[#This Row],[elevation_ft]]-Table246789[[#This Row],[flange_ft]]</f>
        <v>12.065999999999999</v>
      </c>
      <c r="L34" s="32" t="s">
        <v>754</v>
      </c>
      <c r="M34" s="31">
        <f>DATEVALUE(Table246789[[#This Row],[excel_date]])</f>
        <v>44896</v>
      </c>
      <c r="N34" s="10" t="s">
        <v>87</v>
      </c>
      <c r="O34" s="10" t="s">
        <v>168</v>
      </c>
      <c r="P34" s="10">
        <v>31</v>
      </c>
      <c r="Q34" s="10">
        <v>19</v>
      </c>
    </row>
    <row r="35" spans="1:17" x14ac:dyDescent="0.3">
      <c r="A35" s="10" t="s">
        <v>716</v>
      </c>
      <c r="B35" s="12" t="s">
        <v>717</v>
      </c>
      <c r="C35" s="10" t="s">
        <v>664</v>
      </c>
      <c r="D35" s="10" t="s">
        <v>62</v>
      </c>
      <c r="E35" s="10" t="s">
        <v>62</v>
      </c>
      <c r="F35" s="10">
        <v>975714</v>
      </c>
      <c r="G35" s="60">
        <v>3289020</v>
      </c>
      <c r="H35" s="60">
        <v>662133</v>
      </c>
      <c r="I35" s="15">
        <v>11.942</v>
      </c>
      <c r="J35" s="15">
        <v>1.0760000000000001</v>
      </c>
      <c r="K35" s="15">
        <f>Table246789[[#This Row],[elevation_ft]]-Table246789[[#This Row],[flange_ft]]</f>
        <v>10.866</v>
      </c>
      <c r="L35" s="41" t="s">
        <v>752</v>
      </c>
      <c r="M35" s="31">
        <f>DATEVALUE(Table246789[[#This Row],[excel_date]])</f>
        <v>44895</v>
      </c>
      <c r="N35" s="10" t="s">
        <v>87</v>
      </c>
      <c r="O35" s="10"/>
      <c r="P35" s="10"/>
      <c r="Q35" s="10">
        <v>19</v>
      </c>
    </row>
    <row r="36" spans="1:17" x14ac:dyDescent="0.3">
      <c r="A36" s="10" t="s">
        <v>748</v>
      </c>
      <c r="B36" s="12" t="s">
        <v>750</v>
      </c>
      <c r="C36" s="10" t="s">
        <v>665</v>
      </c>
      <c r="D36" s="10" t="s">
        <v>62</v>
      </c>
      <c r="E36" s="10" t="s">
        <v>62</v>
      </c>
      <c r="F36" s="10">
        <v>975715</v>
      </c>
      <c r="G36" s="13">
        <v>3289490</v>
      </c>
      <c r="H36" s="13">
        <v>661472</v>
      </c>
      <c r="I36" s="15">
        <v>11.717000000000001</v>
      </c>
      <c r="J36" s="15">
        <v>1.075</v>
      </c>
      <c r="K36" s="15">
        <f>Table246789[[#This Row],[elevation_ft]]-Table246789[[#This Row],[flange_ft]]</f>
        <v>10.642000000000001</v>
      </c>
      <c r="L36" s="41" t="s">
        <v>752</v>
      </c>
      <c r="M36" s="31">
        <f>DATEVALUE(Table246789[[#This Row],[excel_date]])</f>
        <v>44895</v>
      </c>
      <c r="N36" s="10" t="s">
        <v>87</v>
      </c>
      <c r="O36" s="10" t="s">
        <v>755</v>
      </c>
      <c r="P36" s="10"/>
      <c r="Q36" s="10">
        <v>19</v>
      </c>
    </row>
    <row r="37" spans="1:17" x14ac:dyDescent="0.3">
      <c r="A37" s="10" t="s">
        <v>749</v>
      </c>
      <c r="B37" s="12" t="s">
        <v>751</v>
      </c>
      <c r="C37" s="10" t="s">
        <v>666</v>
      </c>
      <c r="D37" s="10" t="s">
        <v>62</v>
      </c>
      <c r="E37" s="10" t="s">
        <v>62</v>
      </c>
      <c r="F37" s="10">
        <v>975851</v>
      </c>
      <c r="G37" s="13">
        <v>3289696</v>
      </c>
      <c r="H37" s="13">
        <v>661918</v>
      </c>
      <c r="I37" s="15">
        <v>11.212999999999999</v>
      </c>
      <c r="J37" s="15">
        <v>1.0720000000000001</v>
      </c>
      <c r="K37" s="15">
        <f>Table246789[[#This Row],[elevation_ft]]-Table246789[[#This Row],[flange_ft]]</f>
        <v>10.140999999999998</v>
      </c>
      <c r="L37" s="41" t="s">
        <v>752</v>
      </c>
      <c r="M37" s="31">
        <f>DATEVALUE(Table246789[[#This Row],[excel_date]])</f>
        <v>44895</v>
      </c>
      <c r="N37" s="10" t="s">
        <v>87</v>
      </c>
      <c r="O37" s="10" t="s">
        <v>755</v>
      </c>
      <c r="P37" s="10"/>
      <c r="Q37" s="10">
        <v>19</v>
      </c>
    </row>
    <row r="38" spans="1:17" x14ac:dyDescent="0.3">
      <c r="B38" s="1"/>
      <c r="C38" s="1"/>
      <c r="G38" s="62"/>
      <c r="H38" s="62"/>
      <c r="I38" s="3"/>
      <c r="J38" s="3"/>
      <c r="K38" s="3"/>
      <c r="L38" s="7"/>
      <c r="M38" s="4"/>
    </row>
    <row r="39" spans="1:17" x14ac:dyDescent="0.3">
      <c r="B39" s="1"/>
      <c r="C39" s="1"/>
      <c r="G39" s="62"/>
      <c r="H39" s="62"/>
      <c r="I39" s="3"/>
      <c r="J39" s="3"/>
      <c r="K39" s="3"/>
      <c r="L39" s="7"/>
      <c r="M39" s="4"/>
    </row>
    <row r="40" spans="1:17" x14ac:dyDescent="0.3">
      <c r="B40" s="1"/>
      <c r="C40" s="1"/>
      <c r="I40" s="3"/>
      <c r="J40" s="3"/>
      <c r="K40" s="3"/>
      <c r="L40" s="7"/>
      <c r="M40" s="4"/>
    </row>
    <row r="41" spans="1:17" x14ac:dyDescent="0.3">
      <c r="B41" s="1"/>
      <c r="C41" s="1"/>
      <c r="I41" s="3"/>
      <c r="J41" s="3"/>
      <c r="K41" s="3"/>
      <c r="L41" s="7"/>
      <c r="M41" s="4"/>
    </row>
    <row r="42" spans="1:17" x14ac:dyDescent="0.3">
      <c r="B42" s="1"/>
      <c r="C42" s="1"/>
      <c r="G42" s="62"/>
      <c r="H42" s="62"/>
      <c r="I42" s="3"/>
      <c r="J42" s="3"/>
      <c r="K42" s="3"/>
      <c r="L42" s="7"/>
      <c r="M42" s="4"/>
    </row>
    <row r="43" spans="1:17" x14ac:dyDescent="0.3">
      <c r="B43" s="1"/>
      <c r="C43" s="1"/>
      <c r="G43" s="62"/>
      <c r="H43" s="62"/>
      <c r="I43" s="3"/>
      <c r="J43" s="3"/>
      <c r="K43" s="3"/>
      <c r="L43" s="7"/>
      <c r="M43" s="4"/>
    </row>
    <row r="44" spans="1:17" x14ac:dyDescent="0.3">
      <c r="B44" s="1"/>
      <c r="C44" s="1"/>
      <c r="G44" s="62"/>
      <c r="H44" s="62"/>
      <c r="I44" s="3"/>
      <c r="J44" s="3"/>
      <c r="K44" s="3"/>
      <c r="L44" s="7"/>
      <c r="M44" s="4"/>
    </row>
    <row r="45" spans="1:17" x14ac:dyDescent="0.3">
      <c r="B45" s="1"/>
      <c r="C45" s="1"/>
      <c r="G45" s="62"/>
      <c r="H45" s="62"/>
      <c r="I45" s="3"/>
      <c r="J45" s="3"/>
      <c r="K45" s="3"/>
      <c r="L45" s="7"/>
      <c r="M45" s="4"/>
    </row>
    <row r="46" spans="1:17" x14ac:dyDescent="0.3">
      <c r="B46" s="1"/>
      <c r="C46" s="1"/>
      <c r="I46" s="3"/>
      <c r="J46" s="3"/>
      <c r="K46" s="3"/>
      <c r="L46" s="7"/>
      <c r="M46" s="4"/>
    </row>
    <row r="47" spans="1:17" x14ac:dyDescent="0.3">
      <c r="B47" s="1"/>
      <c r="C47" s="1"/>
      <c r="I47" s="3"/>
      <c r="J47" s="3"/>
      <c r="K47" s="3"/>
      <c r="L47" s="7"/>
      <c r="M47" s="4"/>
    </row>
    <row r="48" spans="1:17" x14ac:dyDescent="0.3">
      <c r="B48" s="1"/>
      <c r="C48" s="1"/>
      <c r="G48" s="62"/>
      <c r="H48" s="62"/>
      <c r="I48" s="3"/>
      <c r="J48" s="3"/>
      <c r="K48" s="3"/>
      <c r="L48" s="7"/>
      <c r="M48" s="4"/>
    </row>
    <row r="49" spans="2:15" x14ac:dyDescent="0.3">
      <c r="B49" s="1"/>
      <c r="C49" s="1"/>
      <c r="G49" s="62"/>
      <c r="H49" s="62"/>
      <c r="I49" s="3"/>
      <c r="J49" s="3"/>
      <c r="K49" s="3"/>
      <c r="L49" s="7"/>
      <c r="M49" s="4"/>
    </row>
    <row r="50" spans="2:15" x14ac:dyDescent="0.3">
      <c r="B50" s="1"/>
      <c r="C50" s="1"/>
      <c r="G50" s="62"/>
      <c r="H50" s="62"/>
      <c r="I50" s="3"/>
      <c r="J50" s="3"/>
      <c r="K50" s="3"/>
      <c r="L50" s="7"/>
      <c r="M50" s="4"/>
    </row>
    <row r="51" spans="2:15" x14ac:dyDescent="0.3">
      <c r="B51" s="1"/>
      <c r="C51" s="1"/>
      <c r="G51" s="62"/>
      <c r="H51" s="62"/>
      <c r="I51" s="3"/>
      <c r="J51" s="3"/>
      <c r="K51" s="3"/>
      <c r="L51" s="7"/>
      <c r="M51" s="4"/>
    </row>
    <row r="52" spans="2:15" x14ac:dyDescent="0.3">
      <c r="B52" s="1"/>
      <c r="C52" s="1"/>
      <c r="G52" s="62"/>
      <c r="H52" s="62"/>
      <c r="I52" s="3"/>
      <c r="J52" s="3"/>
      <c r="K52" s="3"/>
      <c r="L52" s="7"/>
      <c r="M52" s="4"/>
    </row>
    <row r="53" spans="2:15" x14ac:dyDescent="0.3">
      <c r="B53" s="1"/>
      <c r="C53" s="1"/>
      <c r="G53" s="62"/>
      <c r="H53" s="62"/>
      <c r="I53" s="3"/>
      <c r="J53" s="3"/>
      <c r="K53" s="3"/>
      <c r="L53" s="7"/>
      <c r="M53" s="4"/>
    </row>
    <row r="54" spans="2:15" x14ac:dyDescent="0.3">
      <c r="B54" s="1"/>
      <c r="C54" s="1"/>
      <c r="G54" s="62"/>
      <c r="H54" s="62"/>
      <c r="I54" s="3"/>
      <c r="J54" s="3"/>
      <c r="K54" s="3"/>
      <c r="L54" s="7"/>
      <c r="M54" s="4"/>
    </row>
    <row r="55" spans="2:15" x14ac:dyDescent="0.3">
      <c r="B55" s="1"/>
      <c r="C55" s="1"/>
      <c r="G55" s="62"/>
      <c r="H55" s="62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2"/>
      <c r="H56" s="62"/>
      <c r="I56" s="3"/>
      <c r="J56" s="3"/>
      <c r="K56" s="3"/>
      <c r="L56" s="7"/>
      <c r="M56" s="4"/>
    </row>
    <row r="57" spans="2:15" x14ac:dyDescent="0.3">
      <c r="B57" s="1"/>
      <c r="C57" s="1"/>
      <c r="G57" s="62"/>
      <c r="H57" s="62"/>
      <c r="I57" s="3"/>
      <c r="J57" s="3"/>
      <c r="K57" s="3"/>
      <c r="L57" s="7"/>
      <c r="M57" s="4"/>
    </row>
    <row r="58" spans="2:15" x14ac:dyDescent="0.3">
      <c r="B58" s="1"/>
      <c r="C58" s="1"/>
      <c r="G58" s="62"/>
      <c r="H58" s="62"/>
      <c r="I58" s="3"/>
      <c r="J58" s="3"/>
      <c r="K58" s="3"/>
      <c r="L58" s="7"/>
      <c r="M58" s="4"/>
    </row>
    <row r="59" spans="2:15" x14ac:dyDescent="0.3">
      <c r="B59" s="1"/>
      <c r="C59" s="1"/>
      <c r="G59" s="62"/>
      <c r="H59" s="62"/>
      <c r="I59" s="3"/>
      <c r="J59" s="3"/>
      <c r="K59" s="3"/>
      <c r="L59" s="7"/>
      <c r="M59" s="4"/>
    </row>
    <row r="60" spans="2:15" x14ac:dyDescent="0.3">
      <c r="B60" s="1"/>
      <c r="C60" s="1"/>
      <c r="G60" s="62"/>
      <c r="H60" s="62"/>
      <c r="I60" s="3"/>
      <c r="J60" s="3"/>
      <c r="K60" s="3"/>
      <c r="L60" s="7"/>
      <c r="M60" s="4"/>
    </row>
    <row r="61" spans="2:15" x14ac:dyDescent="0.3">
      <c r="B61" s="1"/>
      <c r="C61" s="1"/>
      <c r="G61" s="62"/>
      <c r="H61" s="62"/>
      <c r="I61" s="3"/>
      <c r="J61" s="3"/>
      <c r="K61" s="3"/>
      <c r="L61" s="7"/>
      <c r="M61" s="4"/>
    </row>
    <row r="62" spans="2:15" x14ac:dyDescent="0.3">
      <c r="B62" s="1"/>
      <c r="C62" s="1"/>
      <c r="G62" s="62"/>
      <c r="H62" s="62"/>
      <c r="I62" s="3"/>
      <c r="J62" s="3"/>
      <c r="K62" s="3"/>
      <c r="L62" s="7"/>
      <c r="M62" s="4"/>
    </row>
    <row r="63" spans="2:15" x14ac:dyDescent="0.3">
      <c r="B63" s="1"/>
      <c r="C63" s="1"/>
      <c r="G63" s="62"/>
      <c r="H63" s="62"/>
      <c r="I63" s="3"/>
      <c r="J63" s="3"/>
      <c r="K63" s="3"/>
      <c r="L63" s="7"/>
      <c r="M63" s="4"/>
    </row>
    <row r="64" spans="2:15" x14ac:dyDescent="0.3">
      <c r="B64" s="1"/>
      <c r="C64" s="1"/>
      <c r="G64" s="62"/>
      <c r="H64" s="62"/>
      <c r="I64" s="3"/>
      <c r="J64" s="3"/>
      <c r="K64" s="3"/>
      <c r="L64" s="7"/>
      <c r="M64" s="4"/>
    </row>
    <row r="65" spans="1:13" x14ac:dyDescent="0.3">
      <c r="B65" s="1"/>
      <c r="C65" s="1"/>
      <c r="G65" s="62"/>
      <c r="H65" s="62"/>
      <c r="I65" s="3"/>
      <c r="J65" s="3"/>
      <c r="K65" s="3"/>
      <c r="L65" s="7"/>
      <c r="M65" s="4"/>
    </row>
    <row r="66" spans="1:13" x14ac:dyDescent="0.3">
      <c r="B66" s="1"/>
      <c r="C66" s="1"/>
      <c r="G66" s="62"/>
      <c r="H66" s="62"/>
      <c r="I66" s="3"/>
      <c r="J66" s="3"/>
      <c r="K66" s="3"/>
      <c r="L66" s="7"/>
      <c r="M66" s="4"/>
    </row>
    <row r="67" spans="1:13" x14ac:dyDescent="0.3">
      <c r="B67" s="1"/>
      <c r="C67" s="1"/>
      <c r="G67" s="62"/>
      <c r="H67" s="62"/>
      <c r="I67" s="3"/>
      <c r="J67" s="3"/>
      <c r="K67" s="3"/>
      <c r="L67" s="7"/>
      <c r="M67" s="4"/>
    </row>
    <row r="68" spans="1:13" x14ac:dyDescent="0.3">
      <c r="B68" s="1"/>
      <c r="C68" s="1"/>
      <c r="G68" s="62"/>
      <c r="H68" s="62"/>
      <c r="I68" s="3"/>
      <c r="J68" s="3"/>
      <c r="K68" s="3"/>
      <c r="L68" s="7"/>
      <c r="M68" s="4"/>
    </row>
    <row r="69" spans="1:13" x14ac:dyDescent="0.3">
      <c r="B69" s="1"/>
      <c r="C69" s="1"/>
      <c r="G69" s="62"/>
      <c r="H69" s="62"/>
      <c r="I69" s="3"/>
      <c r="J69" s="3"/>
      <c r="K69" s="3"/>
      <c r="L69" s="7"/>
      <c r="M69" s="4"/>
    </row>
    <row r="70" spans="1:13" x14ac:dyDescent="0.3">
      <c r="B70" s="1"/>
      <c r="C70" s="1"/>
      <c r="G70" s="62"/>
      <c r="H70" s="62"/>
      <c r="I70" s="3"/>
      <c r="J70" s="3"/>
      <c r="K70" s="3"/>
      <c r="L70" s="7"/>
      <c r="M70" s="4"/>
    </row>
    <row r="71" spans="1:13" x14ac:dyDescent="0.3">
      <c r="C71" s="1"/>
      <c r="G71" s="62"/>
      <c r="H71" s="62"/>
      <c r="I71" s="3"/>
      <c r="J71" s="3"/>
      <c r="K71" s="3"/>
      <c r="L71" s="7"/>
      <c r="M71" s="4"/>
    </row>
    <row r="72" spans="1:13" x14ac:dyDescent="0.3">
      <c r="C72" s="1"/>
      <c r="G72" s="62"/>
      <c r="H72" s="62"/>
      <c r="I72" s="3"/>
      <c r="J72" s="3"/>
      <c r="K72" s="3"/>
      <c r="L72" s="7"/>
      <c r="M72" s="4"/>
    </row>
    <row r="73" spans="1:13" x14ac:dyDescent="0.3">
      <c r="A73" s="1"/>
      <c r="C73" s="1"/>
      <c r="G73" s="62"/>
      <c r="H73" s="62"/>
      <c r="I73" s="3"/>
      <c r="J73" s="3"/>
      <c r="K73" s="3"/>
      <c r="L73" s="7"/>
      <c r="M73" s="4"/>
    </row>
    <row r="74" spans="1:13" x14ac:dyDescent="0.3">
      <c r="A74" s="1"/>
      <c r="C74" s="1"/>
      <c r="G74" s="62"/>
      <c r="H74" s="62"/>
      <c r="I74" s="3"/>
      <c r="J74" s="3"/>
      <c r="K74" s="3"/>
      <c r="L74" s="7"/>
      <c r="M74" s="4"/>
    </row>
    <row r="75" spans="1:13" x14ac:dyDescent="0.3">
      <c r="A75" s="1"/>
      <c r="C75" s="1"/>
      <c r="G75" s="62"/>
      <c r="H75" s="62"/>
      <c r="I75" s="3"/>
      <c r="J75" s="3"/>
      <c r="K75" s="3"/>
      <c r="L75" s="7"/>
      <c r="M75" s="4"/>
    </row>
    <row r="76" spans="1:13" x14ac:dyDescent="0.3">
      <c r="A76" s="1"/>
      <c r="C76" s="1"/>
      <c r="G76" s="62"/>
      <c r="H76" s="62"/>
      <c r="I76" s="3"/>
      <c r="J76" s="3"/>
      <c r="K76" s="3"/>
      <c r="L76" s="7"/>
      <c r="M76" s="4"/>
    </row>
    <row r="77" spans="1:13" x14ac:dyDescent="0.3">
      <c r="A77" s="1"/>
      <c r="C77" s="1"/>
      <c r="G77" s="62"/>
      <c r="H77" s="62"/>
      <c r="I77" s="3"/>
      <c r="J77" s="3"/>
      <c r="K77" s="3"/>
      <c r="L77" s="7"/>
      <c r="M77" s="4"/>
    </row>
    <row r="78" spans="1:13" x14ac:dyDescent="0.3">
      <c r="A78" s="1"/>
      <c r="C78" s="1"/>
      <c r="G78" s="62"/>
      <c r="H78" s="62"/>
      <c r="I78" s="3"/>
      <c r="J78" s="3"/>
      <c r="K78" s="3"/>
      <c r="L78" s="7"/>
      <c r="M78" s="4"/>
    </row>
    <row r="79" spans="1:13" x14ac:dyDescent="0.3">
      <c r="A79" s="1"/>
      <c r="C79" s="1"/>
      <c r="G79" s="62"/>
      <c r="H79" s="62"/>
      <c r="I79" s="3"/>
      <c r="J79" s="3"/>
      <c r="K79" s="3"/>
      <c r="L79" s="7"/>
      <c r="M79" s="4"/>
    </row>
    <row r="80" spans="1:13" x14ac:dyDescent="0.3">
      <c r="A80" s="1"/>
      <c r="C80" s="1"/>
      <c r="G80" s="62"/>
      <c r="H80" s="62"/>
      <c r="I80" s="3"/>
      <c r="J80" s="3"/>
      <c r="K80" s="3"/>
      <c r="L80" s="7"/>
      <c r="M80" s="4"/>
    </row>
    <row r="81" spans="1:13" x14ac:dyDescent="0.3">
      <c r="A81" s="1"/>
      <c r="C81" s="1"/>
      <c r="G81" s="62"/>
      <c r="H81" s="62"/>
      <c r="I81" s="3"/>
      <c r="J81" s="3"/>
      <c r="K81" s="3"/>
      <c r="L81" s="7"/>
      <c r="M81" s="4"/>
    </row>
    <row r="82" spans="1:13" x14ac:dyDescent="0.3">
      <c r="A82" s="1"/>
      <c r="C82" s="1"/>
      <c r="G82" s="62"/>
      <c r="H82" s="62"/>
      <c r="I82" s="3"/>
      <c r="J82" s="3"/>
      <c r="K82" s="3"/>
      <c r="L82" s="7"/>
      <c r="M82" s="4"/>
    </row>
    <row r="83" spans="1:13" x14ac:dyDescent="0.3">
      <c r="A83" s="1"/>
      <c r="C83" s="1"/>
      <c r="G83" s="62"/>
      <c r="H83" s="62"/>
      <c r="I83" s="3"/>
      <c r="J83" s="3"/>
      <c r="K83" s="3"/>
      <c r="L83" s="7"/>
      <c r="M83" s="4"/>
    </row>
    <row r="84" spans="1:13" x14ac:dyDescent="0.3">
      <c r="A84" s="1"/>
      <c r="C84" s="1"/>
      <c r="G84" s="62"/>
      <c r="H84" s="62"/>
      <c r="I84" s="3"/>
      <c r="J84" s="3"/>
      <c r="K84" s="3"/>
      <c r="L84" s="7"/>
      <c r="M84" s="4"/>
    </row>
    <row r="85" spans="1:13" x14ac:dyDescent="0.3">
      <c r="A85" s="1"/>
      <c r="C85" s="1"/>
      <c r="G85" s="62"/>
      <c r="H85" s="62"/>
      <c r="I85" s="3"/>
      <c r="J85" s="3"/>
      <c r="K85" s="3"/>
      <c r="L85" s="7"/>
      <c r="M85" s="4"/>
    </row>
    <row r="86" spans="1:13" x14ac:dyDescent="0.3">
      <c r="A86" s="1"/>
      <c r="C86" s="1"/>
      <c r="G86" s="62"/>
      <c r="H86" s="62"/>
      <c r="I86" s="3"/>
      <c r="J86" s="3"/>
      <c r="K86" s="3"/>
      <c r="L86" s="7"/>
      <c r="M86" s="4"/>
    </row>
    <row r="87" spans="1:13" x14ac:dyDescent="0.3">
      <c r="A87" s="1"/>
      <c r="C87" s="1"/>
      <c r="G87" s="62"/>
      <c r="H87" s="62"/>
      <c r="I87" s="3"/>
      <c r="J87" s="3"/>
      <c r="K87" s="3"/>
      <c r="L87" s="7"/>
      <c r="M87" s="4"/>
    </row>
    <row r="88" spans="1:13" x14ac:dyDescent="0.3">
      <c r="A88" s="1"/>
      <c r="C88" s="1"/>
      <c r="G88" s="62"/>
      <c r="H88" s="62"/>
      <c r="I88" s="3"/>
      <c r="J88" s="3"/>
      <c r="K88" s="3"/>
      <c r="L88" s="7"/>
      <c r="M88" s="4"/>
    </row>
    <row r="89" spans="1:13" x14ac:dyDescent="0.3">
      <c r="A89" s="1"/>
      <c r="C89" s="1"/>
      <c r="G89" s="62"/>
      <c r="H89" s="62"/>
      <c r="I89" s="3"/>
      <c r="J89" s="3"/>
      <c r="K89" s="3"/>
      <c r="L89" s="7"/>
      <c r="M89" s="4"/>
    </row>
    <row r="90" spans="1:13" x14ac:dyDescent="0.3">
      <c r="A90" s="1"/>
      <c r="C90" s="1"/>
      <c r="G90" s="62"/>
      <c r="H90" s="62"/>
      <c r="I90" s="3"/>
      <c r="J90" s="3"/>
      <c r="K90" s="3"/>
      <c r="L90" s="7"/>
      <c r="M90" s="4"/>
    </row>
    <row r="91" spans="1:13" x14ac:dyDescent="0.3">
      <c r="A91" s="1"/>
      <c r="C91" s="1"/>
      <c r="G91" s="62"/>
      <c r="H91" s="62"/>
      <c r="I91" s="3"/>
      <c r="J91" s="3"/>
      <c r="K91" s="3"/>
      <c r="L91" s="7"/>
      <c r="M91" s="4"/>
    </row>
    <row r="92" spans="1:13" x14ac:dyDescent="0.3">
      <c r="C92" s="1"/>
      <c r="G92" s="62"/>
      <c r="H92" s="62"/>
      <c r="I92" s="3"/>
      <c r="J92" s="3"/>
      <c r="K92" s="3"/>
      <c r="L92" s="7"/>
      <c r="M92" s="4"/>
    </row>
    <row r="93" spans="1:13" x14ac:dyDescent="0.3">
      <c r="C93" s="1"/>
      <c r="G93" s="62"/>
      <c r="H93" s="62"/>
      <c r="I93" s="3"/>
      <c r="J93" s="3"/>
      <c r="K93" s="3"/>
      <c r="L93" s="7"/>
      <c r="M93" s="4"/>
    </row>
    <row r="94" spans="1:13" x14ac:dyDescent="0.3">
      <c r="C94" s="1"/>
      <c r="G94" s="62"/>
      <c r="H94" s="62"/>
      <c r="I94" s="3"/>
      <c r="J94" s="3"/>
      <c r="K94" s="3"/>
      <c r="L94" s="7"/>
      <c r="M94" s="4"/>
    </row>
    <row r="95" spans="1:13" x14ac:dyDescent="0.3">
      <c r="C95" s="1"/>
      <c r="G95" s="62"/>
      <c r="H95" s="62"/>
      <c r="I95" s="3"/>
      <c r="J95" s="3"/>
      <c r="K95" s="3"/>
      <c r="L95" s="7"/>
      <c r="M95" s="4"/>
    </row>
    <row r="96" spans="1:13" x14ac:dyDescent="0.3">
      <c r="C96" s="1"/>
      <c r="G96" s="62"/>
      <c r="H96" s="62"/>
      <c r="I96" s="3"/>
      <c r="J96" s="3"/>
      <c r="K96" s="3"/>
      <c r="L96" s="7"/>
      <c r="M96" s="4"/>
    </row>
    <row r="97" spans="3:13" x14ac:dyDescent="0.3">
      <c r="C97" s="1"/>
      <c r="G97" s="62"/>
      <c r="H97" s="62"/>
      <c r="I97" s="3"/>
      <c r="J97" s="3"/>
      <c r="K97" s="3"/>
      <c r="L97" s="7"/>
      <c r="M97" s="4"/>
    </row>
    <row r="98" spans="3:13" x14ac:dyDescent="0.3">
      <c r="C98" s="1"/>
      <c r="G98" s="62"/>
      <c r="H98" s="62"/>
      <c r="I98" s="3"/>
      <c r="J98" s="3"/>
      <c r="K98" s="3"/>
      <c r="L98" s="7"/>
      <c r="M98" s="4"/>
    </row>
    <row r="99" spans="3:13" x14ac:dyDescent="0.3">
      <c r="C99" s="1"/>
      <c r="G99" s="62"/>
      <c r="H99" s="62"/>
      <c r="I99" s="3"/>
      <c r="J99" s="3"/>
      <c r="K99" s="3"/>
      <c r="L99" s="7"/>
      <c r="M99" s="4"/>
    </row>
    <row r="100" spans="3:13" x14ac:dyDescent="0.3">
      <c r="C100" s="1"/>
      <c r="G100" s="62"/>
      <c r="H100" s="62"/>
      <c r="I100" s="3"/>
      <c r="J100" s="3"/>
      <c r="K100" s="3"/>
      <c r="L100" s="7"/>
      <c r="M100" s="4"/>
    </row>
    <row r="101" spans="3:13" x14ac:dyDescent="0.3">
      <c r="C101" s="1"/>
      <c r="G101" s="62"/>
      <c r="H101" s="62"/>
      <c r="I101" s="3"/>
      <c r="J101" s="3"/>
      <c r="K101" s="3"/>
      <c r="L101" s="7"/>
      <c r="M101" s="4"/>
    </row>
    <row r="102" spans="3:13" x14ac:dyDescent="0.3">
      <c r="C102" s="1"/>
      <c r="G102" s="62"/>
      <c r="H102" s="62"/>
      <c r="I102" s="3"/>
      <c r="J102" s="3"/>
      <c r="K102" s="3"/>
      <c r="L102" s="7"/>
      <c r="M102" s="4"/>
    </row>
    <row r="103" spans="3:13" x14ac:dyDescent="0.3">
      <c r="C103" s="1"/>
      <c r="G103" s="62"/>
      <c r="H103" s="62"/>
      <c r="I103" s="3"/>
      <c r="J103" s="3"/>
      <c r="K103" s="3"/>
      <c r="L103" s="7"/>
      <c r="M103" s="4"/>
    </row>
    <row r="104" spans="3:13" x14ac:dyDescent="0.3">
      <c r="C104" s="1"/>
      <c r="G104" s="62"/>
      <c r="H104" s="62"/>
      <c r="I104" s="3"/>
      <c r="J104" s="3"/>
      <c r="K104" s="3"/>
      <c r="L104" s="7"/>
      <c r="M104" s="4"/>
    </row>
    <row r="105" spans="3:13" x14ac:dyDescent="0.3">
      <c r="C105" s="1"/>
      <c r="G105" s="62"/>
      <c r="H105" s="62"/>
      <c r="I105" s="3"/>
      <c r="J105" s="3"/>
      <c r="K105" s="3"/>
      <c r="L105" s="7"/>
      <c r="M105" s="4"/>
    </row>
    <row r="106" spans="3:13" x14ac:dyDescent="0.3">
      <c r="C106" s="1"/>
      <c r="G106" s="62"/>
      <c r="H106" s="62"/>
      <c r="I106" s="3"/>
      <c r="J106" s="3"/>
      <c r="K106" s="3"/>
      <c r="L106" s="7"/>
      <c r="M106" s="4"/>
    </row>
    <row r="107" spans="3:13" x14ac:dyDescent="0.3">
      <c r="C107" s="1"/>
      <c r="G107" s="62"/>
      <c r="H107" s="62"/>
      <c r="I107" s="3"/>
      <c r="J107" s="3"/>
      <c r="K107" s="3"/>
      <c r="L107" s="7"/>
      <c r="M107" s="4"/>
    </row>
    <row r="108" spans="3:13" x14ac:dyDescent="0.3">
      <c r="C108" s="1"/>
      <c r="G108" s="62"/>
      <c r="H108" s="62"/>
      <c r="I108" s="3"/>
      <c r="J108" s="3"/>
      <c r="K108" s="3"/>
      <c r="L108" s="7"/>
      <c r="M108" s="4"/>
    </row>
    <row r="109" spans="3:13" x14ac:dyDescent="0.3">
      <c r="C109" s="1"/>
      <c r="G109" s="62"/>
      <c r="H109" s="62"/>
      <c r="I109" s="3"/>
      <c r="J109" s="3"/>
      <c r="K109" s="3"/>
      <c r="L109" s="7"/>
      <c r="M109" s="4"/>
    </row>
    <row r="110" spans="3:13" x14ac:dyDescent="0.3">
      <c r="C110" s="1"/>
      <c r="G110" s="62"/>
      <c r="H110" s="62"/>
      <c r="I110" s="3"/>
      <c r="J110" s="3"/>
      <c r="K110" s="3"/>
      <c r="L110" s="7"/>
      <c r="M110" s="4"/>
    </row>
    <row r="111" spans="3:13" x14ac:dyDescent="0.3">
      <c r="C111" s="1"/>
      <c r="G111" s="62"/>
      <c r="H111" s="62"/>
      <c r="I111" s="3"/>
      <c r="J111" s="3"/>
      <c r="K111" s="3"/>
      <c r="L111" s="7"/>
      <c r="M111" s="4"/>
    </row>
    <row r="112" spans="3:13" x14ac:dyDescent="0.3">
      <c r="C112" s="1"/>
      <c r="G112" s="62"/>
      <c r="H112" s="62"/>
      <c r="I112" s="3"/>
      <c r="J112" s="3"/>
      <c r="K112" s="3"/>
      <c r="L112" s="7"/>
      <c r="M112" s="4"/>
    </row>
    <row r="113" spans="3:13" x14ac:dyDescent="0.3">
      <c r="C113" s="1"/>
      <c r="G113" s="62"/>
      <c r="H113" s="62"/>
      <c r="I113" s="3"/>
      <c r="J113" s="3"/>
      <c r="K113" s="3"/>
      <c r="L113" s="7"/>
      <c r="M113" s="4"/>
    </row>
    <row r="114" spans="3:13" x14ac:dyDescent="0.3">
      <c r="C114" s="1"/>
      <c r="G114" s="62"/>
      <c r="H114" s="62"/>
      <c r="I114" s="3"/>
      <c r="J114" s="3"/>
      <c r="K114" s="3"/>
      <c r="L114" s="7"/>
      <c r="M114" s="4"/>
    </row>
    <row r="115" spans="3:13" x14ac:dyDescent="0.3">
      <c r="C115" s="1"/>
      <c r="G115" s="62"/>
      <c r="H115" s="62"/>
      <c r="I115" s="3"/>
      <c r="J115" s="3"/>
      <c r="K115" s="3"/>
      <c r="L115" s="7"/>
      <c r="M115" s="4"/>
    </row>
    <row r="116" spans="3:13" x14ac:dyDescent="0.3">
      <c r="C116" s="1"/>
      <c r="G116" s="62"/>
      <c r="H116" s="62"/>
      <c r="I116" s="3"/>
      <c r="J116" s="3"/>
      <c r="K116" s="3"/>
      <c r="L116" s="7"/>
      <c r="M116" s="4"/>
    </row>
    <row r="117" spans="3:13" x14ac:dyDescent="0.3">
      <c r="C117" s="1"/>
      <c r="G117" s="62"/>
      <c r="H117" s="62"/>
      <c r="I117" s="3"/>
      <c r="J117" s="3"/>
      <c r="K117" s="3"/>
      <c r="L117" s="7"/>
      <c r="M117" s="4"/>
    </row>
    <row r="118" spans="3:13" x14ac:dyDescent="0.3">
      <c r="C118" s="1"/>
      <c r="G118" s="62"/>
      <c r="H118" s="62"/>
      <c r="I118" s="3"/>
      <c r="J118" s="3"/>
      <c r="K118" s="3"/>
      <c r="L118" s="7"/>
      <c r="M118" s="4"/>
    </row>
    <row r="119" spans="3:13" x14ac:dyDescent="0.3">
      <c r="C119" s="1"/>
      <c r="G119" s="62"/>
      <c r="H119" s="62"/>
      <c r="I119" s="3"/>
      <c r="J119" s="3"/>
      <c r="K119" s="3"/>
      <c r="L119" s="7"/>
      <c r="M119" s="4"/>
    </row>
    <row r="120" spans="3:13" x14ac:dyDescent="0.3">
      <c r="C120" s="1"/>
      <c r="G120" s="62"/>
      <c r="H120" s="62"/>
      <c r="I120" s="3"/>
      <c r="J120" s="3"/>
      <c r="K120" s="3"/>
      <c r="L120" s="7"/>
      <c r="M120" s="4"/>
    </row>
    <row r="121" spans="3:13" x14ac:dyDescent="0.3">
      <c r="C121" s="1"/>
      <c r="G121" s="62"/>
      <c r="H121" s="62"/>
      <c r="I121" s="3"/>
      <c r="J121" s="3"/>
      <c r="K121" s="3"/>
      <c r="L121" s="7"/>
      <c r="M121" s="4"/>
    </row>
    <row r="122" spans="3:13" x14ac:dyDescent="0.3">
      <c r="C122" s="1"/>
      <c r="G122" s="62"/>
      <c r="H122" s="62"/>
      <c r="I122" s="3"/>
      <c r="J122" s="3"/>
      <c r="K122" s="3"/>
      <c r="L122" s="7"/>
      <c r="M122" s="4"/>
    </row>
    <row r="123" spans="3:13" x14ac:dyDescent="0.3">
      <c r="C123" s="1"/>
      <c r="G123" s="62"/>
      <c r="H123" s="62"/>
      <c r="I123" s="3"/>
      <c r="J123" s="3"/>
      <c r="K123" s="3"/>
      <c r="L123" s="7"/>
      <c r="M123" s="4"/>
    </row>
    <row r="124" spans="3:13" x14ac:dyDescent="0.3">
      <c r="C124" s="1"/>
      <c r="G124" s="62"/>
      <c r="H124" s="62"/>
      <c r="I124" s="3"/>
      <c r="J124" s="3"/>
      <c r="K124" s="3"/>
      <c r="L124" s="7"/>
      <c r="M124" s="4"/>
    </row>
    <row r="125" spans="3:13" x14ac:dyDescent="0.3">
      <c r="C125" s="1"/>
      <c r="G125" s="62"/>
      <c r="H125" s="62"/>
      <c r="I125" s="3"/>
      <c r="J125" s="3"/>
      <c r="K125" s="3"/>
      <c r="L125" s="7"/>
      <c r="M125" s="4"/>
    </row>
  </sheetData>
  <phoneticPr fontId="7" type="noConversion"/>
  <conditionalFormatting sqref="C19:C34">
    <cfRule type="duplicateValues" dxfId="5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3A249-0F41-4AD3-8B78-1E5509A23254}">
  <dimension ref="A1:S125"/>
  <sheetViews>
    <sheetView zoomScaleNormal="100" workbookViewId="0">
      <pane xSplit="1" topLeftCell="C1" activePane="topRight" state="frozen"/>
      <selection pane="topRight" activeCell="G50" sqref="G50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customWidth="1"/>
    <col min="8" max="8" width="20.88671875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33">
        <v>3293871.62</v>
      </c>
      <c r="H2" s="33">
        <v>662856.61499999999</v>
      </c>
      <c r="I2" s="15">
        <v>10.551</v>
      </c>
      <c r="J2" s="15"/>
      <c r="K2" s="15">
        <f>Table24678[[#This Row],[elevation_ft]]-Table24678[[#This Row],[flange_ft]]</f>
        <v>10.551</v>
      </c>
      <c r="L2" s="17">
        <v>44778</v>
      </c>
      <c r="M2" s="31">
        <f>Table24678[[#This Row],[excel_date]]</f>
        <v>44778</v>
      </c>
      <c r="N2" s="10" t="s">
        <v>654</v>
      </c>
      <c r="O2" s="10" t="s">
        <v>684</v>
      </c>
      <c r="P2" s="10"/>
      <c r="Q2" s="10">
        <v>18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34">
        <v>3292891.45</v>
      </c>
      <c r="H3" s="34">
        <v>659908.76</v>
      </c>
      <c r="I3" s="15">
        <v>10.349</v>
      </c>
      <c r="J3" s="10"/>
      <c r="K3" s="15">
        <f>Table24678[[#This Row],[elevation_ft]]-Table24678[[#This Row],[flange_ft]]</f>
        <v>10.349</v>
      </c>
      <c r="L3" s="17">
        <v>44778</v>
      </c>
      <c r="M3" s="31">
        <f>Table24678[[#This Row],[excel_date]]</f>
        <v>44778</v>
      </c>
      <c r="N3" s="10" t="s">
        <v>86</v>
      </c>
      <c r="O3" s="10"/>
      <c r="P3" s="10" t="s">
        <v>8</v>
      </c>
      <c r="Q3" s="10">
        <v>18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34">
        <v>3292225.75</v>
      </c>
      <c r="H4" s="34">
        <v>659567.89</v>
      </c>
      <c r="I4" s="15">
        <v>6.75</v>
      </c>
      <c r="J4" s="10"/>
      <c r="K4" s="15">
        <f>Table24678[[#This Row],[elevation_ft]]-Table24678[[#This Row],[flange_ft]]</f>
        <v>6.75</v>
      </c>
      <c r="L4" s="17">
        <v>44778</v>
      </c>
      <c r="M4" s="31">
        <f>Table24678[[#This Row],[excel_date]]</f>
        <v>44778</v>
      </c>
      <c r="N4" s="10" t="s">
        <v>86</v>
      </c>
      <c r="O4" s="10"/>
      <c r="P4" s="10" t="s">
        <v>8</v>
      </c>
      <c r="Q4" s="10">
        <v>18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34">
        <v>3291855.78</v>
      </c>
      <c r="H5" s="34">
        <v>662742.44999999995</v>
      </c>
      <c r="I5" s="15">
        <v>8.4090000000000007</v>
      </c>
      <c r="J5" s="10"/>
      <c r="K5" s="15">
        <f>Table24678[[#This Row],[elevation_ft]]-Table24678[[#This Row],[flange_ft]]</f>
        <v>8.4090000000000007</v>
      </c>
      <c r="L5" s="32">
        <v>44784</v>
      </c>
      <c r="M5" s="31">
        <f>Table24678[[#This Row],[excel_date]]</f>
        <v>44784</v>
      </c>
      <c r="N5" s="10" t="s">
        <v>86</v>
      </c>
      <c r="O5" s="10"/>
      <c r="P5" s="10" t="s">
        <v>8</v>
      </c>
      <c r="Q5" s="10">
        <v>18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34">
        <v>3292655.91</v>
      </c>
      <c r="H6" s="34">
        <v>662877.71</v>
      </c>
      <c r="I6" s="15">
        <v>7.5759999999999996</v>
      </c>
      <c r="J6" s="10"/>
      <c r="K6" s="15">
        <f>Table24678[[#This Row],[elevation_ft]]-Table24678[[#This Row],[flange_ft]]</f>
        <v>7.5759999999999996</v>
      </c>
      <c r="L6" s="32">
        <v>44778</v>
      </c>
      <c r="M6" s="31">
        <f>Table24678[[#This Row],[excel_date]]</f>
        <v>44778</v>
      </c>
      <c r="N6" s="10" t="s">
        <v>86</v>
      </c>
      <c r="O6" s="10"/>
      <c r="P6" s="10" t="s">
        <v>8</v>
      </c>
      <c r="Q6" s="10">
        <v>18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33">
        <v>3288723.0049999999</v>
      </c>
      <c r="H7" s="33">
        <v>662755.924</v>
      </c>
      <c r="I7" s="15">
        <v>3.7690000000000001</v>
      </c>
      <c r="J7" s="15"/>
      <c r="K7" s="15">
        <f>Table24678[[#This Row],[elevation_ft]]-Table24678[[#This Row],[flange_ft]]</f>
        <v>3.7690000000000001</v>
      </c>
      <c r="L7" s="32">
        <v>44784</v>
      </c>
      <c r="M7" s="31">
        <f>Table24678[[#This Row],[excel_date]]</f>
        <v>44784</v>
      </c>
      <c r="N7" s="10" t="s">
        <v>86</v>
      </c>
      <c r="O7" s="10"/>
      <c r="P7" s="10"/>
      <c r="Q7" s="10">
        <v>18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33">
        <v>3288395.3089999999</v>
      </c>
      <c r="H8" s="33">
        <v>662104.84499999997</v>
      </c>
      <c r="I8" s="15">
        <v>4.1760000000000002</v>
      </c>
      <c r="J8" s="15"/>
      <c r="K8" s="15">
        <f>Table24678[[#This Row],[elevation_ft]]-Table24678[[#This Row],[flange_ft]]</f>
        <v>4.1760000000000002</v>
      </c>
      <c r="L8" s="32">
        <v>44785</v>
      </c>
      <c r="M8" s="31">
        <f>Table24678[[#This Row],[excel_date]]</f>
        <v>44785</v>
      </c>
      <c r="N8" s="10" t="s">
        <v>86</v>
      </c>
      <c r="O8" s="10"/>
      <c r="P8" s="10"/>
      <c r="Q8" s="10">
        <v>18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33">
        <v>3288870.7409999999</v>
      </c>
      <c r="H9" s="33">
        <v>662429.06499999994</v>
      </c>
      <c r="I9" s="15">
        <v>6.4950000000000001</v>
      </c>
      <c r="J9" s="15"/>
      <c r="K9" s="15">
        <f>Table24678[[#This Row],[elevation_ft]]-Table24678[[#This Row],[flange_ft]]</f>
        <v>6.4950000000000001</v>
      </c>
      <c r="L9" s="32">
        <v>44784</v>
      </c>
      <c r="M9" s="31">
        <f>Table24678[[#This Row],[excel_date]]</f>
        <v>44784</v>
      </c>
      <c r="N9" s="10" t="s">
        <v>86</v>
      </c>
      <c r="O9" s="10"/>
      <c r="P9" s="10"/>
      <c r="Q9" s="10">
        <v>18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33">
        <v>3289071.0410000002</v>
      </c>
      <c r="H10" s="33">
        <v>661922.95499999996</v>
      </c>
      <c r="I10" s="15">
        <v>6.7679999999999998</v>
      </c>
      <c r="J10" s="15"/>
      <c r="K10" s="15">
        <f>Table24678[[#This Row],[elevation_ft]]-Table24678[[#This Row],[flange_ft]]</f>
        <v>6.7679999999999998</v>
      </c>
      <c r="L10" s="32">
        <v>44784</v>
      </c>
      <c r="M10" s="31">
        <f>Table24678[[#This Row],[excel_date]]</f>
        <v>44784</v>
      </c>
      <c r="N10" s="10" t="s">
        <v>86</v>
      </c>
      <c r="O10" s="10"/>
      <c r="P10" s="10"/>
      <c r="Q10" s="10">
        <v>18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33">
        <v>3288220.1009999998</v>
      </c>
      <c r="H11" s="33">
        <v>661492.98300000001</v>
      </c>
      <c r="I11" s="15">
        <v>5.1970000000000001</v>
      </c>
      <c r="J11" s="15"/>
      <c r="K11" s="15">
        <f>Table24678[[#This Row],[elevation_ft]]-Table24678[[#This Row],[flange_ft]]</f>
        <v>5.1970000000000001</v>
      </c>
      <c r="L11" s="32">
        <v>44785</v>
      </c>
      <c r="M11" s="31">
        <f>Table24678[[#This Row],[excel_date]]</f>
        <v>44785</v>
      </c>
      <c r="N11" s="10" t="s">
        <v>86</v>
      </c>
      <c r="O11" s="10"/>
      <c r="P11" s="10"/>
      <c r="Q11" s="10">
        <v>18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33">
        <v>3289979.423</v>
      </c>
      <c r="H12" s="33">
        <v>660991.42700000003</v>
      </c>
      <c r="I12" s="15">
        <v>5.86</v>
      </c>
      <c r="J12" s="15"/>
      <c r="K12" s="15">
        <f>Table24678[[#This Row],[elevation_ft]]-Table24678[[#This Row],[flange_ft]]</f>
        <v>5.86</v>
      </c>
      <c r="L12" s="32">
        <v>44782</v>
      </c>
      <c r="M12" s="31">
        <f>Table24678[[#This Row],[excel_date]]</f>
        <v>44782</v>
      </c>
      <c r="N12" s="10" t="s">
        <v>86</v>
      </c>
      <c r="O12" s="10"/>
      <c r="P12" s="10"/>
      <c r="Q12" s="10">
        <v>18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33">
        <v>3288063.8450000002</v>
      </c>
      <c r="H13" s="33">
        <v>660939.45700000005</v>
      </c>
      <c r="I13" s="15">
        <v>6.4119999999999999</v>
      </c>
      <c r="J13" s="15"/>
      <c r="K13" s="15">
        <f>Table24678[[#This Row],[elevation_ft]]-Table24678[[#This Row],[flange_ft]]</f>
        <v>6.4119999999999999</v>
      </c>
      <c r="L13" s="32">
        <v>44785</v>
      </c>
      <c r="M13" s="31">
        <f>Table24678[[#This Row],[excel_date]]</f>
        <v>44785</v>
      </c>
      <c r="N13" s="10" t="s">
        <v>86</v>
      </c>
      <c r="O13" s="10"/>
      <c r="P13" s="10"/>
      <c r="Q13" s="10">
        <v>18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33">
        <v>3290241.9010000001</v>
      </c>
      <c r="H14" s="33">
        <v>660566.74</v>
      </c>
      <c r="I14" s="15">
        <v>3.33</v>
      </c>
      <c r="J14" s="15"/>
      <c r="K14" s="15">
        <f>Table24678[[#This Row],[elevation_ft]]-Table24678[[#This Row],[flange_ft]]</f>
        <v>3.33</v>
      </c>
      <c r="L14" s="32">
        <v>44781</v>
      </c>
      <c r="M14" s="31">
        <f>Table24678[[#This Row],[excel_date]]</f>
        <v>44781</v>
      </c>
      <c r="N14" s="10" t="s">
        <v>86</v>
      </c>
      <c r="O14" s="10"/>
      <c r="P14" s="10"/>
      <c r="Q14" s="10">
        <v>18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33">
        <v>3290336.594</v>
      </c>
      <c r="H15" s="33">
        <v>659768.14500000002</v>
      </c>
      <c r="I15" s="15">
        <v>7.7539999999999996</v>
      </c>
      <c r="J15" s="15"/>
      <c r="K15" s="15">
        <f>Table24678[[#This Row],[elevation_ft]]-Table24678[[#This Row],[flange_ft]]</f>
        <v>7.7539999999999996</v>
      </c>
      <c r="L15" s="32">
        <v>44782</v>
      </c>
      <c r="M15" s="31">
        <f>Table24678[[#This Row],[excel_date]]</f>
        <v>44782</v>
      </c>
      <c r="N15" s="10" t="s">
        <v>86</v>
      </c>
      <c r="O15" s="10"/>
      <c r="P15" s="10"/>
      <c r="Q15" s="10">
        <v>18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33">
        <v>3288538.7650000001</v>
      </c>
      <c r="H16" s="33">
        <v>659361.95400000003</v>
      </c>
      <c r="I16" s="15">
        <v>7.6020000000000003</v>
      </c>
      <c r="J16" s="15"/>
      <c r="K16" s="15">
        <f>Table24678[[#This Row],[elevation_ft]]-Table24678[[#This Row],[flange_ft]]</f>
        <v>7.6020000000000003</v>
      </c>
      <c r="L16" s="32">
        <v>44783</v>
      </c>
      <c r="M16" s="31">
        <f>Table24678[[#This Row],[excel_date]]</f>
        <v>44783</v>
      </c>
      <c r="N16" s="10" t="s">
        <v>86</v>
      </c>
      <c r="O16" s="10"/>
      <c r="P16" s="10"/>
      <c r="Q16" s="10">
        <v>18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33">
        <v>3289030.1540000001</v>
      </c>
      <c r="H17" s="33">
        <v>659282.21400000004</v>
      </c>
      <c r="I17" s="15">
        <v>3.9660000000000002</v>
      </c>
      <c r="J17" s="15"/>
      <c r="K17" s="15">
        <f>Table24678[[#This Row],[elevation_ft]]-Table24678[[#This Row],[flange_ft]]</f>
        <v>3.9660000000000002</v>
      </c>
      <c r="L17" s="32">
        <v>44783</v>
      </c>
      <c r="M17" s="31">
        <f>Table24678[[#This Row],[excel_date]]</f>
        <v>44783</v>
      </c>
      <c r="N17" s="10" t="s">
        <v>86</v>
      </c>
      <c r="O17" s="15"/>
      <c r="P17" s="10"/>
      <c r="Q17" s="10">
        <v>18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33">
        <v>3289792.8050000002</v>
      </c>
      <c r="H18" s="33">
        <v>658966.00300000003</v>
      </c>
      <c r="I18" s="15">
        <v>5.0570000000000004</v>
      </c>
      <c r="J18" s="15"/>
      <c r="K18" s="15">
        <f>Table24678[[#This Row],[elevation_ft]]-Table24678[[#This Row],[flange_ft]]</f>
        <v>5.0570000000000004</v>
      </c>
      <c r="L18" s="32">
        <v>44783</v>
      </c>
      <c r="M18" s="31">
        <f>Table24678[[#This Row],[excel_date]]</f>
        <v>44783</v>
      </c>
      <c r="N18" s="10" t="s">
        <v>86</v>
      </c>
      <c r="O18" s="10"/>
      <c r="P18" s="10"/>
      <c r="Q18" s="10">
        <v>18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33">
        <v>3290187.0929999999</v>
      </c>
      <c r="H19" s="33">
        <v>659090.44499999995</v>
      </c>
      <c r="I19" s="15">
        <v>6.5490000000000004</v>
      </c>
      <c r="J19" s="15"/>
      <c r="K19" s="15">
        <f>Table24678[[#This Row],[elevation_ft]]-Table24678[[#This Row],[flange_ft]]</f>
        <v>6.5490000000000004</v>
      </c>
      <c r="L19" s="32">
        <v>44782</v>
      </c>
      <c r="M19" s="31">
        <f>Table24678[[#This Row],[excel_date]]</f>
        <v>44782</v>
      </c>
      <c r="N19" s="10" t="s">
        <v>86</v>
      </c>
      <c r="O19" s="10"/>
      <c r="P19" s="10"/>
      <c r="Q19" s="10">
        <v>18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33">
        <v>3289253.122</v>
      </c>
      <c r="H20" s="33">
        <v>658320.09299999999</v>
      </c>
      <c r="I20" s="15">
        <v>5.8390000000000004</v>
      </c>
      <c r="J20" s="15"/>
      <c r="K20" s="15">
        <f>Table24678[[#This Row],[elevation_ft]]-Table24678[[#This Row],[flange_ft]]</f>
        <v>5.8390000000000004</v>
      </c>
      <c r="L20" s="32">
        <v>44782</v>
      </c>
      <c r="M20" s="31">
        <f>Table24678[[#This Row],[excel_date]]</f>
        <v>44782</v>
      </c>
      <c r="N20" s="10" t="s">
        <v>86</v>
      </c>
      <c r="O20" s="10"/>
      <c r="P20" s="10"/>
      <c r="Q20" s="10">
        <v>18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33">
        <v>3288829.898</v>
      </c>
      <c r="H21" s="33">
        <v>661362.88300000003</v>
      </c>
      <c r="I21" s="15">
        <v>5.8280000000000003</v>
      </c>
      <c r="J21" s="15"/>
      <c r="K21" s="15">
        <f>Table24678[[#This Row],[elevation_ft]]-Table24678[[#This Row],[flange_ft]]</f>
        <v>5.8280000000000003</v>
      </c>
      <c r="L21" s="32">
        <v>44785</v>
      </c>
      <c r="M21" s="31">
        <f>Table24678[[#This Row],[excel_date]]</f>
        <v>44785</v>
      </c>
      <c r="N21" s="10" t="s">
        <v>86</v>
      </c>
      <c r="O21" s="15"/>
      <c r="P21" s="10"/>
      <c r="Q21" s="10">
        <v>18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34">
        <v>3289042.61</v>
      </c>
      <c r="H22" s="34">
        <v>661371.97</v>
      </c>
      <c r="I22" s="15" t="s">
        <v>8</v>
      </c>
      <c r="J22" s="15" t="s">
        <v>8</v>
      </c>
      <c r="K22" s="15" t="s">
        <v>8</v>
      </c>
      <c r="L22" s="15" t="s">
        <v>8</v>
      </c>
      <c r="M22" s="15" t="s">
        <v>8</v>
      </c>
      <c r="N22" s="10" t="s">
        <v>87</v>
      </c>
      <c r="O22" s="16"/>
      <c r="P22" s="10" t="s">
        <v>88</v>
      </c>
      <c r="Q22" s="10">
        <v>18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34">
        <v>3288581.74</v>
      </c>
      <c r="H23" s="34">
        <v>661830.37</v>
      </c>
      <c r="I23" s="15">
        <v>9.4809999999999999</v>
      </c>
      <c r="J23" s="15">
        <v>0.878</v>
      </c>
      <c r="K23" s="15">
        <f>Table24678[[#This Row],[elevation_ft]]-Table24678[[#This Row],[flange_ft]]</f>
        <v>8.6029999999999998</v>
      </c>
      <c r="L23" s="32">
        <v>44785</v>
      </c>
      <c r="M23" s="31">
        <f>Table24678[[#This Row],[excel_date]]</f>
        <v>44785</v>
      </c>
      <c r="N23" s="10" t="s">
        <v>87</v>
      </c>
      <c r="O23" s="16"/>
      <c r="P23" s="10" t="s">
        <v>89</v>
      </c>
      <c r="Q23" s="10">
        <v>18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34">
        <v>3289032.23</v>
      </c>
      <c r="H24" s="34">
        <v>661835.32999999996</v>
      </c>
      <c r="I24" s="15">
        <v>10.993</v>
      </c>
      <c r="J24" s="15">
        <v>0.80500000000000005</v>
      </c>
      <c r="K24" s="15">
        <f>Table24678[[#This Row],[elevation_ft]]-Table24678[[#This Row],[flange_ft]]</f>
        <v>10.188000000000001</v>
      </c>
      <c r="L24" s="32">
        <v>44784</v>
      </c>
      <c r="M24" s="31">
        <f>Table24678[[#This Row],[excel_date]]</f>
        <v>44784</v>
      </c>
      <c r="N24" s="10" t="s">
        <v>87</v>
      </c>
      <c r="O24" s="16"/>
      <c r="P24" s="10" t="s">
        <v>90</v>
      </c>
      <c r="Q24" s="10">
        <v>18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34">
        <v>3288385.59</v>
      </c>
      <c r="H25" s="34">
        <v>661338.53</v>
      </c>
      <c r="I25" s="15">
        <v>11.651</v>
      </c>
      <c r="J25" s="15">
        <v>0.68799999999999994</v>
      </c>
      <c r="K25" s="15">
        <f>Table24678[[#This Row],[elevation_ft]]-Table24678[[#This Row],[flange_ft]]</f>
        <v>10.962999999999999</v>
      </c>
      <c r="L25" s="32">
        <v>44785</v>
      </c>
      <c r="M25" s="31">
        <f>Table24678[[#This Row],[excel_date]]</f>
        <v>44785</v>
      </c>
      <c r="N25" s="10" t="s">
        <v>87</v>
      </c>
      <c r="O25" s="16"/>
      <c r="P25" s="10" t="s">
        <v>49</v>
      </c>
      <c r="Q25" s="10">
        <v>18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34">
        <v>3288608.86</v>
      </c>
      <c r="H26" s="34">
        <v>659443.87</v>
      </c>
      <c r="I26" s="15">
        <v>9.8659999999999997</v>
      </c>
      <c r="J26" s="15">
        <v>0.68</v>
      </c>
      <c r="K26" s="15">
        <f>Table24678[[#This Row],[elevation_ft]]-Table24678[[#This Row],[flange_ft]]</f>
        <v>9.1859999999999999</v>
      </c>
      <c r="L26" s="32">
        <v>44783</v>
      </c>
      <c r="M26" s="31">
        <f>Table24678[[#This Row],[excel_date]]</f>
        <v>44783</v>
      </c>
      <c r="N26" s="10" t="s">
        <v>87</v>
      </c>
      <c r="O26" s="16"/>
      <c r="P26" s="10" t="s">
        <v>50</v>
      </c>
      <c r="Q26" s="10">
        <v>18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34">
        <v>3289339.25</v>
      </c>
      <c r="H27" s="34">
        <v>659351.64</v>
      </c>
      <c r="I27" s="15">
        <v>9.3550000000000004</v>
      </c>
      <c r="J27" s="15">
        <v>1.26</v>
      </c>
      <c r="K27" s="15">
        <f>Table24678[[#This Row],[elevation_ft]]-Table24678[[#This Row],[flange_ft]]</f>
        <v>8.0950000000000006</v>
      </c>
      <c r="L27" s="32">
        <v>44783</v>
      </c>
      <c r="M27" s="31">
        <f>Table24678[[#This Row],[excel_date]]</f>
        <v>44783</v>
      </c>
      <c r="N27" s="10" t="s">
        <v>87</v>
      </c>
      <c r="O27" s="16"/>
      <c r="P27" s="10" t="s">
        <v>29</v>
      </c>
      <c r="Q27" s="10">
        <v>18</v>
      </c>
    </row>
    <row r="28" spans="1:17" s="48" customFormat="1" x14ac:dyDescent="0.3">
      <c r="A28" s="43" t="s">
        <v>107</v>
      </c>
      <c r="B28" s="43" t="s">
        <v>80</v>
      </c>
      <c r="C28" s="43" t="s">
        <v>69</v>
      </c>
      <c r="D28" s="43" t="s">
        <v>62</v>
      </c>
      <c r="E28" s="43" t="s">
        <v>62</v>
      </c>
      <c r="F28" s="44">
        <v>160466</v>
      </c>
      <c r="G28" s="42">
        <v>3289148.42</v>
      </c>
      <c r="H28" s="42">
        <v>658895.61</v>
      </c>
      <c r="I28" s="45">
        <v>9.4120000000000008</v>
      </c>
      <c r="J28" s="45">
        <v>1.2709999999999999</v>
      </c>
      <c r="K28" s="45">
        <f>Table24678[[#This Row],[elevation_ft]]-Table24678[[#This Row],[flange_ft]]</f>
        <v>8.1410000000000018</v>
      </c>
      <c r="L28" s="46">
        <v>44783</v>
      </c>
      <c r="M28" s="47">
        <f>Table24678[[#This Row],[excel_date]]</f>
        <v>44783</v>
      </c>
      <c r="N28" s="43" t="s">
        <v>87</v>
      </c>
      <c r="O28" s="44"/>
      <c r="P28" s="43" t="s">
        <v>30</v>
      </c>
      <c r="Q28" s="43">
        <v>18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34">
        <v>3289421.57</v>
      </c>
      <c r="H29" s="34">
        <v>661817.92000000004</v>
      </c>
      <c r="I29" s="15">
        <v>8.1760000000000002</v>
      </c>
      <c r="J29" s="15">
        <v>1.252</v>
      </c>
      <c r="K29" s="15">
        <f>Table24678[[#This Row],[elevation_ft]]-Table24678[[#This Row],[flange_ft]]</f>
        <v>6.9240000000000004</v>
      </c>
      <c r="L29" s="32">
        <v>44785</v>
      </c>
      <c r="M29" s="31">
        <f>Table24678[[#This Row],[excel_date]]</f>
        <v>44785</v>
      </c>
      <c r="N29" s="10" t="s">
        <v>87</v>
      </c>
      <c r="O29" s="16" t="s">
        <v>113</v>
      </c>
      <c r="P29" s="10" t="s">
        <v>91</v>
      </c>
      <c r="Q29" s="10">
        <v>18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34">
        <v>3290026.91</v>
      </c>
      <c r="H30" s="34">
        <v>660884.89</v>
      </c>
      <c r="I30" s="15">
        <v>8.1110000000000007</v>
      </c>
      <c r="J30" s="15">
        <v>0.67400000000000004</v>
      </c>
      <c r="K30" s="15">
        <f>Table24678[[#This Row],[elevation_ft]]-Table24678[[#This Row],[flange_ft]]</f>
        <v>7.4370000000000003</v>
      </c>
      <c r="L30" s="32">
        <v>44782</v>
      </c>
      <c r="M30" s="31">
        <f>Table24678[[#This Row],[excel_date]]</f>
        <v>44782</v>
      </c>
      <c r="N30" s="10" t="s">
        <v>87</v>
      </c>
      <c r="O30" s="16"/>
      <c r="P30" s="10" t="s">
        <v>92</v>
      </c>
      <c r="Q30" s="10">
        <v>18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34">
        <v>3289998.17</v>
      </c>
      <c r="H31" s="34">
        <v>660825.09</v>
      </c>
      <c r="I31" s="15">
        <v>7.9180000000000001</v>
      </c>
      <c r="J31" s="15">
        <v>0.67500000000000004</v>
      </c>
      <c r="K31" s="15">
        <f>Table24678[[#This Row],[elevation_ft]]-Table24678[[#This Row],[flange_ft]]</f>
        <v>7.2430000000000003</v>
      </c>
      <c r="L31" s="32">
        <v>44782</v>
      </c>
      <c r="M31" s="31">
        <f>Table24678[[#This Row],[excel_date]]</f>
        <v>44782</v>
      </c>
      <c r="N31" s="10" t="s">
        <v>87</v>
      </c>
      <c r="O31" s="16"/>
      <c r="P31" s="10" t="s">
        <v>93</v>
      </c>
      <c r="Q31" s="10">
        <v>18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34">
        <v>3290143.15</v>
      </c>
      <c r="H32" s="34">
        <v>659892.43000000005</v>
      </c>
      <c r="I32" s="15">
        <v>12.007999999999999</v>
      </c>
      <c r="J32" s="15">
        <v>1.0720000000000001</v>
      </c>
      <c r="K32" s="15">
        <f>Table24678[[#This Row],[elevation_ft]]-Table24678[[#This Row],[flange_ft]]</f>
        <v>10.936</v>
      </c>
      <c r="L32" s="32">
        <v>44782</v>
      </c>
      <c r="M32" s="31">
        <f>Table24678[[#This Row],[excel_date]]</f>
        <v>44782</v>
      </c>
      <c r="N32" s="10" t="s">
        <v>87</v>
      </c>
      <c r="O32" s="16"/>
      <c r="P32" s="10">
        <v>29</v>
      </c>
      <c r="Q32" s="10">
        <v>18</v>
      </c>
    </row>
    <row r="33" spans="1:17" s="48" customFormat="1" x14ac:dyDescent="0.3">
      <c r="A33" s="49" t="s">
        <v>711</v>
      </c>
      <c r="B33" s="43" t="s">
        <v>84</v>
      </c>
      <c r="C33" s="43" t="s">
        <v>73</v>
      </c>
      <c r="D33" s="43" t="s">
        <v>62</v>
      </c>
      <c r="E33" s="43" t="s">
        <v>62</v>
      </c>
      <c r="F33" s="44">
        <v>973844</v>
      </c>
      <c r="G33" s="42">
        <v>3289803.52</v>
      </c>
      <c r="H33" s="42">
        <v>659451.80000000005</v>
      </c>
      <c r="I33" s="45">
        <v>8.8279999999999994</v>
      </c>
      <c r="J33" s="45">
        <v>1.222</v>
      </c>
      <c r="K33" s="45">
        <f>Table24678[[#This Row],[elevation_ft]]-Table24678[[#This Row],[flange_ft]]</f>
        <v>7.6059999999999999</v>
      </c>
      <c r="L33" s="46">
        <v>44783</v>
      </c>
      <c r="M33" s="47">
        <f>Table24678[[#This Row],[excel_date]]</f>
        <v>44783</v>
      </c>
      <c r="N33" s="43" t="s">
        <v>87</v>
      </c>
      <c r="O33" s="43"/>
      <c r="P33" s="43" t="s">
        <v>94</v>
      </c>
      <c r="Q33" s="43">
        <v>18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34">
        <v>3289525.5</v>
      </c>
      <c r="H34" s="34">
        <v>659091.6</v>
      </c>
      <c r="I34" s="15">
        <v>13.127000000000001</v>
      </c>
      <c r="J34" s="15">
        <v>1.0760000000000001</v>
      </c>
      <c r="K34" s="15">
        <f>Table24678[[#This Row],[elevation_ft]]-Table24678[[#This Row],[flange_ft]]</f>
        <v>12.051</v>
      </c>
      <c r="L34" s="32">
        <v>44783</v>
      </c>
      <c r="M34" s="31">
        <f>Table24678[[#This Row],[excel_date]]</f>
        <v>44783</v>
      </c>
      <c r="N34" s="10" t="s">
        <v>87</v>
      </c>
      <c r="O34" s="10" t="s">
        <v>168</v>
      </c>
      <c r="P34" s="10">
        <v>31</v>
      </c>
      <c r="Q34" s="10">
        <v>18</v>
      </c>
    </row>
    <row r="35" spans="1:17" x14ac:dyDescent="0.3">
      <c r="A35" s="10" t="s">
        <v>716</v>
      </c>
      <c r="B35" s="12" t="s">
        <v>717</v>
      </c>
      <c r="C35" s="10" t="s">
        <v>664</v>
      </c>
      <c r="D35" s="10" t="s">
        <v>62</v>
      </c>
      <c r="E35" s="10" t="s">
        <v>62</v>
      </c>
      <c r="F35" s="10">
        <v>975714</v>
      </c>
      <c r="G35" s="34">
        <v>3289020</v>
      </c>
      <c r="H35" s="34">
        <v>662133</v>
      </c>
      <c r="I35" s="15">
        <v>11.933999999999999</v>
      </c>
      <c r="J35" s="15">
        <v>1.0760000000000001</v>
      </c>
      <c r="K35" s="15">
        <f>Table24678[[#This Row],[elevation_ft]]-Table24678[[#This Row],[flange_ft]]</f>
        <v>10.857999999999999</v>
      </c>
      <c r="L35" s="41">
        <v>44784</v>
      </c>
      <c r="M35" s="31">
        <f>Table24678[[#This Row],[excel_date]]</f>
        <v>44784</v>
      </c>
      <c r="N35" s="10" t="s">
        <v>87</v>
      </c>
      <c r="O35" s="10"/>
      <c r="P35" s="10"/>
      <c r="Q35" s="10">
        <v>18</v>
      </c>
    </row>
    <row r="36" spans="1:17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1:17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1:17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1:17" x14ac:dyDescent="0.3">
      <c r="B39" s="1"/>
      <c r="C39" s="1"/>
      <c r="G39" s="13">
        <v>661472</v>
      </c>
      <c r="H39" s="13">
        <v>3289490</v>
      </c>
      <c r="I39" s="3"/>
      <c r="J39" s="3"/>
      <c r="K39" s="3"/>
      <c r="L39" s="7"/>
      <c r="M39" s="4"/>
    </row>
    <row r="40" spans="1:17" x14ac:dyDescent="0.3">
      <c r="B40" s="1"/>
      <c r="C40" s="1"/>
      <c r="G40" s="13">
        <v>661918</v>
      </c>
      <c r="H40" s="13">
        <v>3289696</v>
      </c>
      <c r="I40" s="3"/>
      <c r="J40" s="3"/>
      <c r="K40" s="3"/>
      <c r="L40" s="7"/>
      <c r="M40" s="4"/>
    </row>
    <row r="41" spans="1:17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1:17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1:17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1:17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1:17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1:17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1:17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1:17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conditionalFormatting sqref="C19:C34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FD1-CF1D-41BC-8A10-66090207DA44}">
  <dimension ref="A1:S125"/>
  <sheetViews>
    <sheetView zoomScaleNormal="100" workbookViewId="0">
      <pane xSplit="1" topLeftCell="E1" activePane="topRight" state="frozen"/>
      <selection pane="topRight" activeCell="K57" sqref="K57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customWidth="1"/>
    <col min="8" max="8" width="20.88671875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33">
        <v>3293871.62</v>
      </c>
      <c r="H2" s="33">
        <v>662856.61499999999</v>
      </c>
      <c r="I2" s="15">
        <v>10.551</v>
      </c>
      <c r="J2" s="15"/>
      <c r="K2" s="15">
        <f>Table2467[[#This Row],[elevation_ft]]-Table2467[[#This Row],[flange_ft]]</f>
        <v>10.551</v>
      </c>
      <c r="L2" s="17">
        <v>44537</v>
      </c>
      <c r="M2" s="31">
        <f>Table2467[[#This Row],[excel_date]]</f>
        <v>44537</v>
      </c>
      <c r="N2" s="10"/>
      <c r="O2" s="10" t="s">
        <v>684</v>
      </c>
      <c r="P2" s="10"/>
      <c r="Q2" s="10">
        <v>17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34">
        <v>3292891.45</v>
      </c>
      <c r="H3" s="34">
        <v>659908.76</v>
      </c>
      <c r="I3" s="15">
        <v>10.337999999999999</v>
      </c>
      <c r="J3" s="10"/>
      <c r="K3" s="15">
        <f>Table2467[[#This Row],[elevation_ft]]-Table2467[[#This Row],[flange_ft]]</f>
        <v>10.337999999999999</v>
      </c>
      <c r="L3" s="17">
        <v>44537</v>
      </c>
      <c r="M3" s="31">
        <f>Table2467[[#This Row],[excel_date]]</f>
        <v>44537</v>
      </c>
      <c r="N3" s="10" t="s">
        <v>86</v>
      </c>
      <c r="O3" s="10"/>
      <c r="P3" s="10" t="s">
        <v>8</v>
      </c>
      <c r="Q3" s="10">
        <v>17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34">
        <v>3292225.75</v>
      </c>
      <c r="H4" s="34">
        <v>659567.89</v>
      </c>
      <c r="I4" s="15">
        <v>6.7480000000000002</v>
      </c>
      <c r="J4" s="10"/>
      <c r="K4" s="15">
        <f>Table2467[[#This Row],[elevation_ft]]-Table2467[[#This Row],[flange_ft]]</f>
        <v>6.7480000000000002</v>
      </c>
      <c r="L4" s="17">
        <v>44539</v>
      </c>
      <c r="M4" s="31">
        <f>Table2467[[#This Row],[excel_date]]</f>
        <v>44539</v>
      </c>
      <c r="N4" s="10" t="s">
        <v>86</v>
      </c>
      <c r="O4" s="10"/>
      <c r="P4" s="10" t="s">
        <v>8</v>
      </c>
      <c r="Q4" s="10">
        <v>17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34">
        <v>3291855.78</v>
      </c>
      <c r="H5" s="34">
        <v>662742.44999999995</v>
      </c>
      <c r="I5" s="15">
        <v>8.4079999999999995</v>
      </c>
      <c r="J5" s="10"/>
      <c r="K5" s="15">
        <f>Table2467[[#This Row],[elevation_ft]]-Table2467[[#This Row],[flange_ft]]</f>
        <v>8.4079999999999995</v>
      </c>
      <c r="L5" s="32">
        <v>44538</v>
      </c>
      <c r="M5" s="31">
        <f>Table2467[[#This Row],[excel_date]]</f>
        <v>44538</v>
      </c>
      <c r="N5" s="10" t="s">
        <v>86</v>
      </c>
      <c r="O5" s="10"/>
      <c r="P5" s="10" t="s">
        <v>8</v>
      </c>
      <c r="Q5" s="10">
        <v>17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34">
        <v>3292655.91</v>
      </c>
      <c r="H6" s="34">
        <v>662877.71</v>
      </c>
      <c r="I6" s="15">
        <v>7.5759999999999996</v>
      </c>
      <c r="J6" s="10"/>
      <c r="K6" s="15">
        <f>Table2467[[#This Row],[elevation_ft]]-Table2467[[#This Row],[flange_ft]]</f>
        <v>7.5759999999999996</v>
      </c>
      <c r="L6" s="32">
        <v>44537</v>
      </c>
      <c r="M6" s="31">
        <f>Table2467[[#This Row],[excel_date]]</f>
        <v>44537</v>
      </c>
      <c r="N6" s="10" t="s">
        <v>86</v>
      </c>
      <c r="O6" s="10"/>
      <c r="P6" s="10" t="s">
        <v>8</v>
      </c>
      <c r="Q6" s="10">
        <v>17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33">
        <v>3288723.0049999999</v>
      </c>
      <c r="H7" s="33">
        <v>662755.924</v>
      </c>
      <c r="I7" s="15">
        <v>3.7719999999999998</v>
      </c>
      <c r="J7" s="15"/>
      <c r="K7" s="15">
        <f>Table2467[[#This Row],[elevation_ft]]-Table2467[[#This Row],[flange_ft]]</f>
        <v>3.7719999999999998</v>
      </c>
      <c r="L7" s="32">
        <v>44538</v>
      </c>
      <c r="M7" s="31">
        <f>Table2467[[#This Row],[excel_date]]</f>
        <v>44538</v>
      </c>
      <c r="N7" s="10"/>
      <c r="O7" s="10"/>
      <c r="P7" s="10"/>
      <c r="Q7" s="10">
        <v>17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33">
        <v>3288395.3089999999</v>
      </c>
      <c r="H8" s="33">
        <v>662104.84499999997</v>
      </c>
      <c r="I8" s="15">
        <v>4.1900000000000004</v>
      </c>
      <c r="J8" s="15"/>
      <c r="K8" s="15">
        <f>Table2467[[#This Row],[elevation_ft]]-Table2467[[#This Row],[flange_ft]]</f>
        <v>4.1900000000000004</v>
      </c>
      <c r="L8" s="32">
        <v>44539</v>
      </c>
      <c r="M8" s="31">
        <f>Table2467[[#This Row],[excel_date]]</f>
        <v>44539</v>
      </c>
      <c r="N8" s="10"/>
      <c r="O8" s="10"/>
      <c r="P8" s="10"/>
      <c r="Q8" s="10">
        <v>17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33">
        <v>3288870.7409999999</v>
      </c>
      <c r="H9" s="33">
        <v>662429.06499999994</v>
      </c>
      <c r="I9" s="15">
        <v>6.5019999999999998</v>
      </c>
      <c r="J9" s="15"/>
      <c r="K9" s="15">
        <f>Table2467[[#This Row],[elevation_ft]]-Table2467[[#This Row],[flange_ft]]</f>
        <v>6.5019999999999998</v>
      </c>
      <c r="L9" s="32">
        <v>44538</v>
      </c>
      <c r="M9" s="31">
        <f>Table2467[[#This Row],[excel_date]]</f>
        <v>44538</v>
      </c>
      <c r="N9" s="10"/>
      <c r="O9" s="10"/>
      <c r="P9" s="10"/>
      <c r="Q9" s="10">
        <v>17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33">
        <v>3289071.0410000002</v>
      </c>
      <c r="H10" s="33">
        <v>661922.95499999996</v>
      </c>
      <c r="I10" s="15">
        <v>6.7770000000000001</v>
      </c>
      <c r="J10" s="15"/>
      <c r="K10" s="15">
        <f>Table2467[[#This Row],[elevation_ft]]-Table2467[[#This Row],[flange_ft]]</f>
        <v>6.7770000000000001</v>
      </c>
      <c r="L10" s="32">
        <v>44539</v>
      </c>
      <c r="M10" s="31">
        <f>Table2467[[#This Row],[excel_date]]</f>
        <v>44539</v>
      </c>
      <c r="N10" s="10"/>
      <c r="O10" s="10"/>
      <c r="P10" s="10"/>
      <c r="Q10" s="10">
        <v>17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33">
        <v>3288220.1009999998</v>
      </c>
      <c r="H11" s="33">
        <v>661492.98300000001</v>
      </c>
      <c r="I11" s="15">
        <v>5.2130000000000001</v>
      </c>
      <c r="J11" s="15"/>
      <c r="K11" s="15">
        <f>Table2467[[#This Row],[elevation_ft]]-Table2467[[#This Row],[flange_ft]]</f>
        <v>5.2130000000000001</v>
      </c>
      <c r="L11" s="32">
        <v>44540</v>
      </c>
      <c r="M11" s="31">
        <f>Table2467[[#This Row],[excel_date]]</f>
        <v>44540</v>
      </c>
      <c r="N11" s="10"/>
      <c r="O11" s="10"/>
      <c r="P11" s="10"/>
      <c r="Q11" s="10">
        <v>17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33">
        <v>3289979.423</v>
      </c>
      <c r="H12" s="33">
        <v>660991.42700000003</v>
      </c>
      <c r="I12" s="15">
        <v>5.851</v>
      </c>
      <c r="J12" s="15"/>
      <c r="K12" s="15">
        <f>Table2467[[#This Row],[elevation_ft]]-Table2467[[#This Row],[flange_ft]]</f>
        <v>5.851</v>
      </c>
      <c r="L12" s="32">
        <v>44539</v>
      </c>
      <c r="M12" s="31">
        <f>Table2467[[#This Row],[excel_date]]</f>
        <v>44539</v>
      </c>
      <c r="N12" s="10"/>
      <c r="O12" s="10"/>
      <c r="P12" s="10"/>
      <c r="Q12" s="10">
        <v>17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33">
        <v>3288063.8450000002</v>
      </c>
      <c r="H13" s="33">
        <v>660939.45700000005</v>
      </c>
      <c r="I13" s="15">
        <v>6.4249999999999998</v>
      </c>
      <c r="J13" s="15"/>
      <c r="K13" s="15">
        <f>Table2467[[#This Row],[elevation_ft]]-Table2467[[#This Row],[flange_ft]]</f>
        <v>6.4249999999999998</v>
      </c>
      <c r="L13" s="32">
        <v>44540</v>
      </c>
      <c r="M13" s="31">
        <f>Table2467[[#This Row],[excel_date]]</f>
        <v>44540</v>
      </c>
      <c r="N13" s="10"/>
      <c r="O13" s="10"/>
      <c r="P13" s="10"/>
      <c r="Q13" s="10">
        <v>17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33">
        <v>3290241.9010000001</v>
      </c>
      <c r="H14" s="33">
        <v>660566.74</v>
      </c>
      <c r="I14" s="15">
        <v>3.3220000000000001</v>
      </c>
      <c r="J14" s="15"/>
      <c r="K14" s="15">
        <f>Table2467[[#This Row],[elevation_ft]]-Table2467[[#This Row],[flange_ft]]</f>
        <v>3.3220000000000001</v>
      </c>
      <c r="L14" s="32">
        <v>44539</v>
      </c>
      <c r="M14" s="31">
        <f>Table2467[[#This Row],[excel_date]]</f>
        <v>44539</v>
      </c>
      <c r="N14" s="10"/>
      <c r="O14" s="10"/>
      <c r="P14" s="10"/>
      <c r="Q14" s="10">
        <v>17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33">
        <v>3290336.594</v>
      </c>
      <c r="H15" s="33">
        <v>659768.14500000002</v>
      </c>
      <c r="I15" s="15">
        <v>7.7489999999999997</v>
      </c>
      <c r="J15" s="15"/>
      <c r="K15" s="15">
        <f>Table2467[[#This Row],[elevation_ft]]-Table2467[[#This Row],[flange_ft]]</f>
        <v>7.7489999999999997</v>
      </c>
      <c r="L15" s="32">
        <v>44539</v>
      </c>
      <c r="M15" s="31">
        <f>Table2467[[#This Row],[excel_date]]</f>
        <v>44539</v>
      </c>
      <c r="N15" s="10"/>
      <c r="O15" s="10"/>
      <c r="P15" s="10"/>
      <c r="Q15" s="10">
        <v>17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33">
        <v>3288538.7650000001</v>
      </c>
      <c r="H16" s="33">
        <v>659361.95400000003</v>
      </c>
      <c r="I16" s="15">
        <v>7.6070000000000002</v>
      </c>
      <c r="J16" s="15"/>
      <c r="K16" s="15">
        <f>Table2467[[#This Row],[elevation_ft]]-Table2467[[#This Row],[flange_ft]]</f>
        <v>7.6070000000000002</v>
      </c>
      <c r="L16" s="32">
        <v>44540</v>
      </c>
      <c r="M16" s="31">
        <f>Table2467[[#This Row],[excel_date]]</f>
        <v>44540</v>
      </c>
      <c r="N16" s="10"/>
      <c r="O16" s="10"/>
      <c r="P16" s="10"/>
      <c r="Q16" s="10">
        <v>17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33">
        <v>3289030.1540000001</v>
      </c>
      <c r="H17" s="33">
        <v>659282.21400000004</v>
      </c>
      <c r="I17" s="15">
        <v>3.9670000000000001</v>
      </c>
      <c r="J17" s="15"/>
      <c r="K17" s="15">
        <f>Table2467[[#This Row],[elevation_ft]]-Table2467[[#This Row],[flange_ft]]</f>
        <v>3.9670000000000001</v>
      </c>
      <c r="L17" s="32">
        <v>44540</v>
      </c>
      <c r="M17" s="31">
        <f>Table2467[[#This Row],[excel_date]]</f>
        <v>44540</v>
      </c>
      <c r="N17" s="10"/>
      <c r="O17" s="15"/>
      <c r="P17" s="10"/>
      <c r="Q17" s="10">
        <v>17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33">
        <v>3289792.8050000002</v>
      </c>
      <c r="H18" s="33">
        <v>658966.00300000003</v>
      </c>
      <c r="I18" s="15">
        <v>5.0519999999999996</v>
      </c>
      <c r="J18" s="15"/>
      <c r="K18" s="15">
        <f>Table2467[[#This Row],[elevation_ft]]-Table2467[[#This Row],[flange_ft]]</f>
        <v>5.0519999999999996</v>
      </c>
      <c r="L18" s="32">
        <v>44540</v>
      </c>
      <c r="M18" s="31">
        <f>Table2467[[#This Row],[excel_date]]</f>
        <v>44540</v>
      </c>
      <c r="N18" s="10"/>
      <c r="O18" s="10"/>
      <c r="P18" s="10"/>
      <c r="Q18" s="10">
        <v>17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33">
        <v>3290187.0929999999</v>
      </c>
      <c r="H19" s="33">
        <v>659090.44499999995</v>
      </c>
      <c r="I19" s="15">
        <v>6.5419999999999998</v>
      </c>
      <c r="J19" s="15"/>
      <c r="K19" s="15">
        <f>Table2467[[#This Row],[elevation_ft]]-Table2467[[#This Row],[flange_ft]]</f>
        <v>6.5419999999999998</v>
      </c>
      <c r="L19" s="32">
        <v>44540</v>
      </c>
      <c r="M19" s="31">
        <f>Table2467[[#This Row],[excel_date]]</f>
        <v>44540</v>
      </c>
      <c r="N19" s="10"/>
      <c r="O19" s="10"/>
      <c r="P19" s="10"/>
      <c r="Q19" s="10">
        <v>17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33">
        <v>3289253.122</v>
      </c>
      <c r="H20" s="33">
        <v>658320.09299999999</v>
      </c>
      <c r="I20" s="15">
        <v>5.8339999999999996</v>
      </c>
      <c r="J20" s="15"/>
      <c r="K20" s="15">
        <f>Table2467[[#This Row],[elevation_ft]]-Table2467[[#This Row],[flange_ft]]</f>
        <v>5.8339999999999996</v>
      </c>
      <c r="L20" s="32">
        <v>44540</v>
      </c>
      <c r="M20" s="31">
        <f>Table2467[[#This Row],[excel_date]]</f>
        <v>44540</v>
      </c>
      <c r="N20" s="10"/>
      <c r="O20" s="10"/>
      <c r="P20" s="10"/>
      <c r="Q20" s="10">
        <v>17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33">
        <v>3288829.898</v>
      </c>
      <c r="H21" s="33">
        <v>661362.88300000003</v>
      </c>
      <c r="I21" s="15">
        <v>5.843</v>
      </c>
      <c r="J21" s="15"/>
      <c r="K21" s="15">
        <f>Table2467[[#This Row],[elevation_ft]]-Table2467[[#This Row],[flange_ft]]</f>
        <v>5.843</v>
      </c>
      <c r="L21" s="32">
        <v>44539</v>
      </c>
      <c r="M21" s="31">
        <f>Table2467[[#This Row],[excel_date]]</f>
        <v>44539</v>
      </c>
      <c r="N21" s="10"/>
      <c r="O21" s="15"/>
      <c r="P21" s="10"/>
      <c r="Q21" s="10">
        <v>17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34">
        <v>3289042.61</v>
      </c>
      <c r="H22" s="34">
        <v>661371.97</v>
      </c>
      <c r="I22" s="15">
        <v>10.282999999999999</v>
      </c>
      <c r="J22" s="15">
        <v>0.88900000000000001</v>
      </c>
      <c r="K22" s="15">
        <f>Table2467[[#This Row],[elevation_ft]]-Table2467[[#This Row],[flange_ft]]</f>
        <v>9.3940000000000001</v>
      </c>
      <c r="L22" s="32">
        <v>44539</v>
      </c>
      <c r="M22" s="31">
        <f>Table2467[[#This Row],[excel_date]]</f>
        <v>44539</v>
      </c>
      <c r="N22" s="10" t="s">
        <v>87</v>
      </c>
      <c r="O22" s="16"/>
      <c r="P22" s="10" t="s">
        <v>88</v>
      </c>
      <c r="Q22" s="10">
        <v>17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34">
        <v>3288581.74</v>
      </c>
      <c r="H23" s="34">
        <v>661830.37</v>
      </c>
      <c r="I23" s="15">
        <v>9.5</v>
      </c>
      <c r="J23" s="15">
        <v>0.879</v>
      </c>
      <c r="K23" s="15">
        <f>Table2467[[#This Row],[elevation_ft]]-Table2467[[#This Row],[flange_ft]]</f>
        <v>8.6210000000000004</v>
      </c>
      <c r="L23" s="32">
        <v>44539</v>
      </c>
      <c r="M23" s="31">
        <f>Table2467[[#This Row],[excel_date]]</f>
        <v>44539</v>
      </c>
      <c r="N23" s="10" t="s">
        <v>87</v>
      </c>
      <c r="O23" s="16"/>
      <c r="P23" s="10" t="s">
        <v>89</v>
      </c>
      <c r="Q23" s="10">
        <v>17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34">
        <v>3289032.23</v>
      </c>
      <c r="H24" s="34">
        <v>661835.32999999996</v>
      </c>
      <c r="I24" s="15">
        <v>11.009</v>
      </c>
      <c r="J24" s="15">
        <v>0.81</v>
      </c>
      <c r="K24" s="15">
        <f>Table2467[[#This Row],[elevation_ft]]-Table2467[[#This Row],[flange_ft]]</f>
        <v>10.199</v>
      </c>
      <c r="L24" s="32">
        <v>44539</v>
      </c>
      <c r="M24" s="31">
        <f>Table2467[[#This Row],[excel_date]]</f>
        <v>44539</v>
      </c>
      <c r="N24" s="10" t="s">
        <v>87</v>
      </c>
      <c r="O24" s="16"/>
      <c r="P24" s="10" t="s">
        <v>90</v>
      </c>
      <c r="Q24" s="10">
        <v>17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34">
        <v>3288385.59</v>
      </c>
      <c r="H25" s="34">
        <v>661338.53</v>
      </c>
      <c r="I25" s="15">
        <v>11.662000000000001</v>
      </c>
      <c r="J25" s="15">
        <v>0.68899999999999995</v>
      </c>
      <c r="K25" s="15">
        <f>Table2467[[#This Row],[elevation_ft]]-Table2467[[#This Row],[flange_ft]]</f>
        <v>10.973000000000001</v>
      </c>
      <c r="L25" s="32">
        <v>44540</v>
      </c>
      <c r="M25" s="31">
        <f>Table2467[[#This Row],[excel_date]]</f>
        <v>44540</v>
      </c>
      <c r="N25" s="10" t="s">
        <v>87</v>
      </c>
      <c r="O25" s="16"/>
      <c r="P25" s="10" t="s">
        <v>49</v>
      </c>
      <c r="Q25" s="10">
        <v>17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34">
        <v>3288608.86</v>
      </c>
      <c r="H26" s="34">
        <v>659443.87</v>
      </c>
      <c r="I26" s="15">
        <v>9.8650000000000002</v>
      </c>
      <c r="J26" s="15">
        <v>0.68100000000000005</v>
      </c>
      <c r="K26" s="15">
        <f>Table2467[[#This Row],[elevation_ft]]-Table2467[[#This Row],[flange_ft]]</f>
        <v>9.1840000000000011</v>
      </c>
      <c r="L26" s="32">
        <v>44540</v>
      </c>
      <c r="M26" s="31">
        <f>Table2467[[#This Row],[excel_date]]</f>
        <v>44540</v>
      </c>
      <c r="N26" s="10" t="s">
        <v>87</v>
      </c>
      <c r="O26" s="16"/>
      <c r="P26" s="10" t="s">
        <v>50</v>
      </c>
      <c r="Q26" s="10">
        <v>17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34">
        <v>3289339.25</v>
      </c>
      <c r="H27" s="34">
        <v>659351.64</v>
      </c>
      <c r="I27" s="15">
        <v>9.359</v>
      </c>
      <c r="J27" s="15">
        <v>1.2609999999999999</v>
      </c>
      <c r="K27" s="15">
        <f>Table2467[[#This Row],[elevation_ft]]-Table2467[[#This Row],[flange_ft]]</f>
        <v>8.0980000000000008</v>
      </c>
      <c r="L27" s="32">
        <v>44540</v>
      </c>
      <c r="M27" s="31">
        <f>Table2467[[#This Row],[excel_date]]</f>
        <v>44540</v>
      </c>
      <c r="N27" s="10" t="s">
        <v>87</v>
      </c>
      <c r="O27" s="16"/>
      <c r="P27" s="10" t="s">
        <v>29</v>
      </c>
      <c r="Q27" s="10">
        <v>17</v>
      </c>
    </row>
    <row r="28" spans="1:17" x14ac:dyDescent="0.3">
      <c r="A28" s="10" t="s">
        <v>107</v>
      </c>
      <c r="B28" s="10" t="s">
        <v>80</v>
      </c>
      <c r="C28" s="10" t="s">
        <v>69</v>
      </c>
      <c r="D28" s="10" t="s">
        <v>62</v>
      </c>
      <c r="E28" s="10" t="s">
        <v>62</v>
      </c>
      <c r="F28" s="16">
        <v>160466</v>
      </c>
      <c r="G28" s="34">
        <v>3289148.42</v>
      </c>
      <c r="H28" s="34">
        <v>658895.61</v>
      </c>
      <c r="I28" s="15">
        <v>9.3979999999999997</v>
      </c>
      <c r="J28" s="15">
        <v>1.278</v>
      </c>
      <c r="K28" s="15">
        <f>Table2467[[#This Row],[elevation_ft]]-Table2467[[#This Row],[flange_ft]]</f>
        <v>8.1199999999999992</v>
      </c>
      <c r="L28" s="32">
        <v>44540</v>
      </c>
      <c r="M28" s="31">
        <f>Table2467[[#This Row],[excel_date]]</f>
        <v>44540</v>
      </c>
      <c r="N28" s="10" t="s">
        <v>87</v>
      </c>
      <c r="O28" s="16"/>
      <c r="P28" s="10" t="s">
        <v>30</v>
      </c>
      <c r="Q28" s="10">
        <v>17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34">
        <v>3289421.57</v>
      </c>
      <c r="H29" s="34">
        <v>661817.92000000004</v>
      </c>
      <c r="I29" s="15">
        <v>8.1959999999999997</v>
      </c>
      <c r="J29" s="15">
        <v>1.2430000000000001</v>
      </c>
      <c r="K29" s="15">
        <f>Table2467[[#This Row],[elevation_ft]]-Table2467[[#This Row],[flange_ft]]</f>
        <v>6.9529999999999994</v>
      </c>
      <c r="L29" s="32">
        <v>44539</v>
      </c>
      <c r="M29" s="31">
        <f>Table2467[[#This Row],[excel_date]]</f>
        <v>44539</v>
      </c>
      <c r="N29" s="10" t="s">
        <v>87</v>
      </c>
      <c r="O29" s="16" t="s">
        <v>113</v>
      </c>
      <c r="P29" s="10" t="s">
        <v>91</v>
      </c>
      <c r="Q29" s="10">
        <v>17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34">
        <v>3290026.91</v>
      </c>
      <c r="H30" s="34">
        <v>660884.89</v>
      </c>
      <c r="I30" s="15">
        <v>8.1140000000000008</v>
      </c>
      <c r="J30" s="15">
        <v>0.67400000000000004</v>
      </c>
      <c r="K30" s="15">
        <f>Table2467[[#This Row],[elevation_ft]]-Table2467[[#This Row],[flange_ft]]</f>
        <v>7.44</v>
      </c>
      <c r="L30" s="32">
        <v>44539</v>
      </c>
      <c r="M30" s="31">
        <f>Table2467[[#This Row],[excel_date]]</f>
        <v>44539</v>
      </c>
      <c r="N30" s="10" t="s">
        <v>87</v>
      </c>
      <c r="O30" s="16"/>
      <c r="P30" s="10" t="s">
        <v>92</v>
      </c>
      <c r="Q30" s="10">
        <v>17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34">
        <v>3289998.17</v>
      </c>
      <c r="H31" s="34">
        <v>660825.09</v>
      </c>
      <c r="I31" s="15">
        <v>7.9109999999999996</v>
      </c>
      <c r="J31" s="15">
        <v>0.67600000000000005</v>
      </c>
      <c r="K31" s="15">
        <f>Table2467[[#This Row],[elevation_ft]]-Table2467[[#This Row],[flange_ft]]</f>
        <v>7.2349999999999994</v>
      </c>
      <c r="L31" s="32">
        <v>44539</v>
      </c>
      <c r="M31" s="31">
        <f>Table2467[[#This Row],[excel_date]]</f>
        <v>44539</v>
      </c>
      <c r="N31" s="10" t="s">
        <v>87</v>
      </c>
      <c r="O31" s="16"/>
      <c r="P31" s="10" t="s">
        <v>93</v>
      </c>
      <c r="Q31" s="10">
        <v>17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34">
        <v>3290143.15</v>
      </c>
      <c r="H32" s="34">
        <v>659892.43000000005</v>
      </c>
      <c r="I32" s="15">
        <v>12.002000000000001</v>
      </c>
      <c r="J32" s="15">
        <v>1.071</v>
      </c>
      <c r="K32" s="15">
        <f>Table2467[[#This Row],[elevation_ft]]-Table2467[[#This Row],[flange_ft]]</f>
        <v>10.931000000000001</v>
      </c>
      <c r="L32" s="32">
        <v>44539</v>
      </c>
      <c r="M32" s="31">
        <f>Table2467[[#This Row],[excel_date]]</f>
        <v>44539</v>
      </c>
      <c r="N32" s="10" t="s">
        <v>87</v>
      </c>
      <c r="O32" s="16"/>
      <c r="P32" s="10">
        <v>29</v>
      </c>
      <c r="Q32" s="10">
        <v>17</v>
      </c>
    </row>
    <row r="33" spans="1:17" x14ac:dyDescent="0.3">
      <c r="A33" s="40" t="s">
        <v>711</v>
      </c>
      <c r="B33" s="10" t="s">
        <v>84</v>
      </c>
      <c r="C33" s="10" t="s">
        <v>73</v>
      </c>
      <c r="D33" s="10" t="s">
        <v>62</v>
      </c>
      <c r="E33" s="10" t="s">
        <v>62</v>
      </c>
      <c r="F33" s="16">
        <v>973844</v>
      </c>
      <c r="G33" s="34">
        <v>3289803.52</v>
      </c>
      <c r="H33" s="34">
        <v>659451.80000000005</v>
      </c>
      <c r="I33" s="15">
        <v>8.8030000000000008</v>
      </c>
      <c r="J33" s="15">
        <v>1.222</v>
      </c>
      <c r="K33" s="15">
        <f>Table2467[[#This Row],[elevation_ft]]-Table2467[[#This Row],[flange_ft]]</f>
        <v>7.5810000000000013</v>
      </c>
      <c r="L33" s="32">
        <v>44540</v>
      </c>
      <c r="M33" s="31">
        <f>Table2467[[#This Row],[excel_date]]</f>
        <v>44540</v>
      </c>
      <c r="N33" s="10" t="s">
        <v>87</v>
      </c>
      <c r="O33" s="10"/>
      <c r="P33" s="10" t="s">
        <v>94</v>
      </c>
      <c r="Q33" s="10">
        <v>17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34">
        <v>3289525.5</v>
      </c>
      <c r="H34" s="34">
        <v>659091.6</v>
      </c>
      <c r="I34" s="15">
        <v>13.125999999999999</v>
      </c>
      <c r="J34" s="15">
        <v>1.075</v>
      </c>
      <c r="K34" s="15">
        <f>Table2467[[#This Row],[elevation_ft]]-Table2467[[#This Row],[flange_ft]]</f>
        <v>12.051</v>
      </c>
      <c r="L34" s="32">
        <v>44540</v>
      </c>
      <c r="M34" s="31">
        <f>Table2467[[#This Row],[excel_date]]</f>
        <v>44540</v>
      </c>
      <c r="N34" s="10" t="s">
        <v>87</v>
      </c>
      <c r="O34" s="10" t="s">
        <v>168</v>
      </c>
      <c r="P34" s="10">
        <v>31</v>
      </c>
      <c r="Q34" s="10">
        <v>17</v>
      </c>
    </row>
    <row r="35" spans="1:17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1:17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1:17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1:17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1:17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1:17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1:17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1:17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1:17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1:17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1:17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1:17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1:17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1:17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conditionalFormatting sqref="C19:C34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E4B7E-A7DD-4A46-8F9D-08A3D820CB71}">
  <dimension ref="A1:S125"/>
  <sheetViews>
    <sheetView zoomScaleNormal="100" workbookViewId="0">
      <pane xSplit="1" topLeftCell="F1" activePane="topRight" state="frozen"/>
      <selection pane="topRight" activeCell="L49" sqref="L49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customWidth="1"/>
    <col min="8" max="8" width="20.88671875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33">
        <v>3293871.62</v>
      </c>
      <c r="H2" s="33">
        <v>662856.61499999999</v>
      </c>
      <c r="I2" s="15">
        <v>10.551</v>
      </c>
      <c r="J2" s="15"/>
      <c r="K2" s="15">
        <f>Table246[[#This Row],[elevation_ft]]-Table246[[#This Row],[flange_ft]]</f>
        <v>10.551</v>
      </c>
      <c r="L2" s="17">
        <v>44407</v>
      </c>
      <c r="M2" s="31">
        <f>Table246[[#This Row],[excel_date]]</f>
        <v>44407</v>
      </c>
      <c r="N2" s="10"/>
      <c r="O2" s="10" t="s">
        <v>684</v>
      </c>
      <c r="P2" s="10"/>
      <c r="Q2" s="10">
        <v>16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34">
        <v>3292891.45</v>
      </c>
      <c r="H3" s="34">
        <v>659908.76</v>
      </c>
      <c r="I3" s="15">
        <v>10.342000000000001</v>
      </c>
      <c r="J3" s="10"/>
      <c r="K3" s="15">
        <f>Table246[[#This Row],[elevation_ft]]-Table246[[#This Row],[flange_ft]]</f>
        <v>10.342000000000001</v>
      </c>
      <c r="L3" s="17">
        <v>44407</v>
      </c>
      <c r="M3" s="31">
        <f>Table246[[#This Row],[excel_date]]</f>
        <v>44407</v>
      </c>
      <c r="N3" s="10" t="s">
        <v>86</v>
      </c>
      <c r="O3" s="10"/>
      <c r="P3" s="10" t="s">
        <v>8</v>
      </c>
      <c r="Q3" s="10">
        <v>16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34">
        <v>3292225.75</v>
      </c>
      <c r="H4" s="34">
        <v>659567.89</v>
      </c>
      <c r="I4" s="15">
        <v>6.7530000000000001</v>
      </c>
      <c r="J4" s="10"/>
      <c r="K4" s="15">
        <f>Table246[[#This Row],[elevation_ft]]-Table246[[#This Row],[flange_ft]]</f>
        <v>6.7530000000000001</v>
      </c>
      <c r="L4" s="17">
        <v>44407</v>
      </c>
      <c r="M4" s="31">
        <f>Table246[[#This Row],[excel_date]]</f>
        <v>44407</v>
      </c>
      <c r="N4" s="10" t="s">
        <v>86</v>
      </c>
      <c r="O4" s="10"/>
      <c r="P4" s="10" t="s">
        <v>8</v>
      </c>
      <c r="Q4" s="10">
        <v>16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34">
        <v>3291855.78</v>
      </c>
      <c r="H5" s="34">
        <v>662742.44999999995</v>
      </c>
      <c r="I5" s="15">
        <v>8.4060000000000006</v>
      </c>
      <c r="J5" s="10"/>
      <c r="K5" s="15">
        <f>Table246[[#This Row],[elevation_ft]]-Table246[[#This Row],[flange_ft]]</f>
        <v>8.4060000000000006</v>
      </c>
      <c r="L5" s="32">
        <v>44410</v>
      </c>
      <c r="M5" s="31">
        <f>Table246[[#This Row],[excel_date]]</f>
        <v>44410</v>
      </c>
      <c r="N5" s="10" t="s">
        <v>86</v>
      </c>
      <c r="O5" s="10"/>
      <c r="P5" s="10" t="s">
        <v>8</v>
      </c>
      <c r="Q5" s="10">
        <v>16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34">
        <v>3292655.91</v>
      </c>
      <c r="H6" s="34">
        <v>662877.71</v>
      </c>
      <c r="I6" s="15">
        <v>7.5780000000000003</v>
      </c>
      <c r="J6" s="10"/>
      <c r="K6" s="15">
        <f>Table246[[#This Row],[elevation_ft]]-Table246[[#This Row],[flange_ft]]</f>
        <v>7.5780000000000003</v>
      </c>
      <c r="L6" s="32">
        <v>44407</v>
      </c>
      <c r="M6" s="31">
        <f>Table246[[#This Row],[excel_date]]</f>
        <v>44407</v>
      </c>
      <c r="N6" s="10" t="s">
        <v>86</v>
      </c>
      <c r="O6" s="10"/>
      <c r="P6" s="10" t="s">
        <v>8</v>
      </c>
      <c r="Q6" s="10">
        <v>16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33">
        <v>3288723.0049999999</v>
      </c>
      <c r="H7" s="33">
        <v>662755.924</v>
      </c>
      <c r="I7" s="15">
        <v>3.7610000000000001</v>
      </c>
      <c r="J7" s="15"/>
      <c r="K7" s="15">
        <f>Table246[[#This Row],[elevation_ft]]-Table246[[#This Row],[flange_ft]]</f>
        <v>3.7610000000000001</v>
      </c>
      <c r="L7" s="32">
        <v>44410</v>
      </c>
      <c r="M7" s="31">
        <f>Table246[[#This Row],[excel_date]]</f>
        <v>44410</v>
      </c>
      <c r="N7" s="10"/>
      <c r="O7" s="10"/>
      <c r="P7" s="10"/>
      <c r="Q7" s="10">
        <v>16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33">
        <v>3288395.3089999999</v>
      </c>
      <c r="H8" s="33">
        <v>662104.84499999997</v>
      </c>
      <c r="I8" s="15">
        <v>4.1710000000000003</v>
      </c>
      <c r="J8" s="15"/>
      <c r="K8" s="15">
        <f>Table246[[#This Row],[elevation_ft]]-Table246[[#This Row],[flange_ft]]</f>
        <v>4.1710000000000003</v>
      </c>
      <c r="L8" s="32">
        <v>44413</v>
      </c>
      <c r="M8" s="31">
        <f>Table246[[#This Row],[excel_date]]</f>
        <v>44413</v>
      </c>
      <c r="N8" s="10"/>
      <c r="O8" s="10"/>
      <c r="P8" s="10"/>
      <c r="Q8" s="10">
        <v>16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33">
        <v>3288870.7409999999</v>
      </c>
      <c r="H9" s="33">
        <v>662429.06499999994</v>
      </c>
      <c r="I9" s="15">
        <v>6.4880000000000004</v>
      </c>
      <c r="J9" s="15"/>
      <c r="K9" s="15">
        <f>Table246[[#This Row],[elevation_ft]]-Table246[[#This Row],[flange_ft]]</f>
        <v>6.4880000000000004</v>
      </c>
      <c r="L9" s="32">
        <v>44410</v>
      </c>
      <c r="M9" s="31">
        <f>Table246[[#This Row],[excel_date]]</f>
        <v>44410</v>
      </c>
      <c r="N9" s="10"/>
      <c r="O9" s="10"/>
      <c r="P9" s="10"/>
      <c r="Q9" s="10">
        <v>16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33">
        <v>3289071.0410000002</v>
      </c>
      <c r="H10" s="33">
        <v>661922.95499999996</v>
      </c>
      <c r="I10" s="15">
        <v>6.7640000000000002</v>
      </c>
      <c r="J10" s="15"/>
      <c r="K10" s="15">
        <f>Table246[[#This Row],[elevation_ft]]-Table246[[#This Row],[flange_ft]]</f>
        <v>6.7640000000000002</v>
      </c>
      <c r="L10" s="32">
        <v>44413</v>
      </c>
      <c r="M10" s="31">
        <f>Table246[[#This Row],[excel_date]]</f>
        <v>44413</v>
      </c>
      <c r="N10" s="10"/>
      <c r="O10" s="10"/>
      <c r="P10" s="10"/>
      <c r="Q10" s="10">
        <v>16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33">
        <v>3288220.1009999998</v>
      </c>
      <c r="H11" s="33">
        <v>661492.98300000001</v>
      </c>
      <c r="I11" s="15">
        <v>5.1890000000000001</v>
      </c>
      <c r="J11" s="15"/>
      <c r="K11" s="15">
        <f>Table246[[#This Row],[elevation_ft]]-Table246[[#This Row],[flange_ft]]</f>
        <v>5.1890000000000001</v>
      </c>
      <c r="L11" s="32">
        <v>44413</v>
      </c>
      <c r="M11" s="31">
        <f>Table246[[#This Row],[excel_date]]</f>
        <v>44413</v>
      </c>
      <c r="N11" s="10"/>
      <c r="O11" s="10"/>
      <c r="P11" s="10"/>
      <c r="Q11" s="10">
        <v>16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33">
        <v>3289979.423</v>
      </c>
      <c r="H12" s="33">
        <v>660991.42700000003</v>
      </c>
      <c r="I12" s="15">
        <v>5.8550000000000004</v>
      </c>
      <c r="J12" s="15"/>
      <c r="K12" s="15">
        <f>Table246[[#This Row],[elevation_ft]]-Table246[[#This Row],[flange_ft]]</f>
        <v>5.8550000000000004</v>
      </c>
      <c r="L12" s="32">
        <v>44411</v>
      </c>
      <c r="M12" s="31">
        <f>Table246[[#This Row],[excel_date]]</f>
        <v>44411</v>
      </c>
      <c r="N12" s="10"/>
      <c r="O12" s="10"/>
      <c r="P12" s="10"/>
      <c r="Q12" s="10">
        <v>16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33">
        <v>3288063.8450000002</v>
      </c>
      <c r="H13" s="33">
        <v>660939.45700000005</v>
      </c>
      <c r="I13" s="15">
        <v>6.4039999999999999</v>
      </c>
      <c r="J13" s="15"/>
      <c r="K13" s="15">
        <f>Table246[[#This Row],[elevation_ft]]-Table246[[#This Row],[flange_ft]]</f>
        <v>6.4039999999999999</v>
      </c>
      <c r="L13" s="32">
        <v>44414</v>
      </c>
      <c r="M13" s="31">
        <f>Table246[[#This Row],[excel_date]]</f>
        <v>44414</v>
      </c>
      <c r="N13" s="10"/>
      <c r="O13" s="10"/>
      <c r="P13" s="10"/>
      <c r="Q13" s="10">
        <v>16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33">
        <v>3290241.9010000001</v>
      </c>
      <c r="H14" s="33">
        <v>660566.74</v>
      </c>
      <c r="I14" s="15">
        <v>3.3220000000000001</v>
      </c>
      <c r="J14" s="15"/>
      <c r="K14" s="15">
        <f>Table246[[#This Row],[elevation_ft]]-Table246[[#This Row],[flange_ft]]</f>
        <v>3.3220000000000001</v>
      </c>
      <c r="L14" s="32">
        <v>44410</v>
      </c>
      <c r="M14" s="31">
        <f>Table246[[#This Row],[excel_date]]</f>
        <v>44410</v>
      </c>
      <c r="N14" s="10"/>
      <c r="O14" s="10"/>
      <c r="P14" s="10"/>
      <c r="Q14" s="10">
        <v>16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33">
        <v>3290336.594</v>
      </c>
      <c r="H15" s="33">
        <v>659768.14500000002</v>
      </c>
      <c r="I15" s="15">
        <v>7.7549999999999999</v>
      </c>
      <c r="J15" s="15"/>
      <c r="K15" s="15">
        <f>Table246[[#This Row],[elevation_ft]]-Table246[[#This Row],[flange_ft]]</f>
        <v>7.7549999999999999</v>
      </c>
      <c r="L15" s="32">
        <v>44411</v>
      </c>
      <c r="M15" s="31">
        <f>Table246[[#This Row],[excel_date]]</f>
        <v>44411</v>
      </c>
      <c r="N15" s="10"/>
      <c r="O15" s="10"/>
      <c r="P15" s="10"/>
      <c r="Q15" s="10">
        <v>16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33">
        <v>3288538.7650000001</v>
      </c>
      <c r="H16" s="33">
        <v>659361.95400000003</v>
      </c>
      <c r="I16" s="15">
        <v>7.61</v>
      </c>
      <c r="J16" s="15"/>
      <c r="K16" s="15">
        <f>Table246[[#This Row],[elevation_ft]]-Table246[[#This Row],[flange_ft]]</f>
        <v>7.61</v>
      </c>
      <c r="L16" s="32">
        <v>44412</v>
      </c>
      <c r="M16" s="31">
        <f>Table246[[#This Row],[excel_date]]</f>
        <v>44412</v>
      </c>
      <c r="N16" s="10"/>
      <c r="O16" s="10"/>
      <c r="P16" s="10"/>
      <c r="Q16" s="10">
        <v>16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33">
        <v>3289030.1540000001</v>
      </c>
      <c r="H17" s="33">
        <v>659282.21400000004</v>
      </c>
      <c r="I17" s="15">
        <v>3.9660000000000002</v>
      </c>
      <c r="J17" s="15"/>
      <c r="K17" s="15">
        <f>Table246[[#This Row],[elevation_ft]]-Table246[[#This Row],[flange_ft]]</f>
        <v>3.9660000000000002</v>
      </c>
      <c r="L17" s="32">
        <v>44412</v>
      </c>
      <c r="M17" s="31">
        <f>Table246[[#This Row],[excel_date]]</f>
        <v>44412</v>
      </c>
      <c r="N17" s="10"/>
      <c r="O17" s="15"/>
      <c r="P17" s="10"/>
      <c r="Q17" s="10">
        <v>16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33">
        <v>3289792.8050000002</v>
      </c>
      <c r="H18" s="33">
        <v>658966.00300000003</v>
      </c>
      <c r="I18" s="15">
        <v>5.0570000000000004</v>
      </c>
      <c r="J18" s="15"/>
      <c r="K18" s="15">
        <f>Table246[[#This Row],[elevation_ft]]-Table246[[#This Row],[flange_ft]]</f>
        <v>5.0570000000000004</v>
      </c>
      <c r="L18" s="32">
        <v>44411</v>
      </c>
      <c r="M18" s="31">
        <f>Table246[[#This Row],[excel_date]]</f>
        <v>44411</v>
      </c>
      <c r="N18" s="10"/>
      <c r="O18" s="10"/>
      <c r="P18" s="10"/>
      <c r="Q18" s="10">
        <v>16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33">
        <v>3290187.0929999999</v>
      </c>
      <c r="H19" s="33">
        <v>659090.44499999995</v>
      </c>
      <c r="I19" s="15">
        <v>6.5469999999999997</v>
      </c>
      <c r="J19" s="15"/>
      <c r="K19" s="15">
        <f>Table246[[#This Row],[elevation_ft]]-Table246[[#This Row],[flange_ft]]</f>
        <v>6.5469999999999997</v>
      </c>
      <c r="L19" s="32">
        <v>44411</v>
      </c>
      <c r="M19" s="31">
        <f>Table246[[#This Row],[excel_date]]</f>
        <v>44411</v>
      </c>
      <c r="N19" s="10"/>
      <c r="O19" s="10"/>
      <c r="P19" s="10"/>
      <c r="Q19" s="10">
        <v>16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33">
        <v>3289253.122</v>
      </c>
      <c r="H20" s="33">
        <v>658320.09299999999</v>
      </c>
      <c r="I20" s="15">
        <v>5.8479999999999999</v>
      </c>
      <c r="J20" s="15"/>
      <c r="K20" s="15">
        <f>Table246[[#This Row],[elevation_ft]]-Table246[[#This Row],[flange_ft]]</f>
        <v>5.8479999999999999</v>
      </c>
      <c r="L20" s="32">
        <v>44411</v>
      </c>
      <c r="M20" s="31">
        <f>Table246[[#This Row],[excel_date]]</f>
        <v>44411</v>
      </c>
      <c r="N20" s="10"/>
      <c r="O20" s="10"/>
      <c r="P20" s="10"/>
      <c r="Q20" s="10">
        <v>16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33">
        <v>3288829.898</v>
      </c>
      <c r="H21" s="33">
        <v>661362.88300000003</v>
      </c>
      <c r="I21" s="15">
        <v>5.8209999999999997</v>
      </c>
      <c r="J21" s="15"/>
      <c r="K21" s="15">
        <f>Table246[[#This Row],[elevation_ft]]-Table246[[#This Row],[flange_ft]]</f>
        <v>5.8209999999999997</v>
      </c>
      <c r="L21" s="32">
        <v>44413</v>
      </c>
      <c r="M21" s="31">
        <f>Table246[[#This Row],[excel_date]]</f>
        <v>44413</v>
      </c>
      <c r="N21" s="10"/>
      <c r="O21" s="15"/>
      <c r="P21" s="10"/>
      <c r="Q21" s="10">
        <v>16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34">
        <v>3289042.61</v>
      </c>
      <c r="H22" s="34">
        <v>661371.97</v>
      </c>
      <c r="I22" s="15">
        <v>10.29</v>
      </c>
      <c r="J22" s="10">
        <v>0.89</v>
      </c>
      <c r="K22" s="15">
        <f>Table246[[#This Row],[elevation_ft]]-Table246[[#This Row],[flange_ft]]</f>
        <v>9.3999999999999986</v>
      </c>
      <c r="L22" s="32">
        <v>44413</v>
      </c>
      <c r="M22" s="31">
        <f>Table246[[#This Row],[excel_date]]</f>
        <v>44413</v>
      </c>
      <c r="N22" s="10" t="s">
        <v>87</v>
      </c>
      <c r="O22" s="16"/>
      <c r="P22" s="10" t="s">
        <v>88</v>
      </c>
      <c r="Q22" s="10">
        <v>16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34">
        <v>3288581.74</v>
      </c>
      <c r="H23" s="34">
        <v>661830.37</v>
      </c>
      <c r="I23" s="15">
        <v>9.51</v>
      </c>
      <c r="J23" s="10">
        <v>0.877</v>
      </c>
      <c r="K23" s="15">
        <f>Table246[[#This Row],[elevation_ft]]-Table246[[#This Row],[flange_ft]]</f>
        <v>8.6329999999999991</v>
      </c>
      <c r="L23" s="32">
        <v>44413</v>
      </c>
      <c r="M23" s="31">
        <f>Table246[[#This Row],[excel_date]]</f>
        <v>44413</v>
      </c>
      <c r="N23" s="10" t="s">
        <v>87</v>
      </c>
      <c r="O23" s="16"/>
      <c r="P23" s="10" t="s">
        <v>89</v>
      </c>
      <c r="Q23" s="10">
        <v>16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34">
        <v>3289032.23</v>
      </c>
      <c r="H24" s="34">
        <v>661835.32999999996</v>
      </c>
      <c r="I24" s="15">
        <v>11.016</v>
      </c>
      <c r="J24" s="10">
        <v>0.81</v>
      </c>
      <c r="K24" s="15">
        <f>Table246[[#This Row],[elevation_ft]]-Table246[[#This Row],[flange_ft]]</f>
        <v>10.206</v>
      </c>
      <c r="L24" s="32">
        <v>44413</v>
      </c>
      <c r="M24" s="31">
        <f>Table246[[#This Row],[excel_date]]</f>
        <v>44413</v>
      </c>
      <c r="N24" s="10" t="s">
        <v>87</v>
      </c>
      <c r="O24" s="16"/>
      <c r="P24" s="10" t="s">
        <v>90</v>
      </c>
      <c r="Q24" s="10">
        <v>16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34">
        <v>3288385.59</v>
      </c>
      <c r="H25" s="34">
        <v>661338.53</v>
      </c>
      <c r="I25" s="15">
        <v>11.667</v>
      </c>
      <c r="J25" s="10">
        <v>0.69</v>
      </c>
      <c r="K25" s="15">
        <f>Table246[[#This Row],[elevation_ft]]-Table246[[#This Row],[flange_ft]]</f>
        <v>10.977</v>
      </c>
      <c r="L25" s="32">
        <v>44413</v>
      </c>
      <c r="M25" s="31">
        <f>Table246[[#This Row],[excel_date]]</f>
        <v>44413</v>
      </c>
      <c r="N25" s="10" t="s">
        <v>87</v>
      </c>
      <c r="O25" s="16"/>
      <c r="P25" s="10" t="s">
        <v>49</v>
      </c>
      <c r="Q25" s="10">
        <v>16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34">
        <v>3288608.86</v>
      </c>
      <c r="H26" s="34">
        <v>659443.87</v>
      </c>
      <c r="I26" s="15">
        <v>9.875</v>
      </c>
      <c r="J26" s="10">
        <v>0.68</v>
      </c>
      <c r="K26" s="15">
        <f>Table246[[#This Row],[elevation_ft]]-Table246[[#This Row],[flange_ft]]</f>
        <v>9.1950000000000003</v>
      </c>
      <c r="L26" s="32">
        <v>44412</v>
      </c>
      <c r="M26" s="31">
        <f>Table246[[#This Row],[excel_date]]</f>
        <v>44412</v>
      </c>
      <c r="N26" s="10" t="s">
        <v>87</v>
      </c>
      <c r="O26" s="16"/>
      <c r="P26" s="10" t="s">
        <v>50</v>
      </c>
      <c r="Q26" s="10">
        <v>16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34">
        <v>3289339.25</v>
      </c>
      <c r="H27" s="34">
        <v>659351.64</v>
      </c>
      <c r="I27" s="15">
        <v>9.3670000000000009</v>
      </c>
      <c r="J27" s="10">
        <v>1.262</v>
      </c>
      <c r="K27" s="15">
        <f>Table246[[#This Row],[elevation_ft]]-Table246[[#This Row],[flange_ft]]</f>
        <v>8.1050000000000004</v>
      </c>
      <c r="L27" s="32">
        <v>44412</v>
      </c>
      <c r="M27" s="31">
        <f>Table246[[#This Row],[excel_date]]</f>
        <v>44412</v>
      </c>
      <c r="N27" s="10" t="s">
        <v>87</v>
      </c>
      <c r="O27" s="16"/>
      <c r="P27" s="10" t="s">
        <v>29</v>
      </c>
      <c r="Q27" s="10">
        <v>16</v>
      </c>
    </row>
    <row r="28" spans="1:17" x14ac:dyDescent="0.3">
      <c r="A28" s="10" t="s">
        <v>107</v>
      </c>
      <c r="B28" s="10" t="s">
        <v>80</v>
      </c>
      <c r="C28" s="10" t="s">
        <v>69</v>
      </c>
      <c r="D28" s="10" t="s">
        <v>62</v>
      </c>
      <c r="E28" s="10" t="s">
        <v>62</v>
      </c>
      <c r="F28" s="16">
        <v>160466</v>
      </c>
      <c r="G28" s="34">
        <v>3289148.42</v>
      </c>
      <c r="H28" s="34">
        <v>658895.61</v>
      </c>
      <c r="I28" s="15">
        <v>9.4</v>
      </c>
      <c r="J28" s="10">
        <v>1.2749999999999999</v>
      </c>
      <c r="K28" s="15">
        <f>Table246[[#This Row],[elevation_ft]]-Table246[[#This Row],[flange_ft]]</f>
        <v>8.125</v>
      </c>
      <c r="L28" s="32">
        <v>44412</v>
      </c>
      <c r="M28" s="31">
        <f>Table246[[#This Row],[excel_date]]</f>
        <v>44412</v>
      </c>
      <c r="N28" s="10" t="s">
        <v>87</v>
      </c>
      <c r="O28" s="16"/>
      <c r="P28" s="10" t="s">
        <v>30</v>
      </c>
      <c r="Q28" s="10">
        <v>16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34">
        <v>3289421.57</v>
      </c>
      <c r="H29" s="34">
        <v>661817.92000000004</v>
      </c>
      <c r="I29" s="15">
        <v>8.1989999999999998</v>
      </c>
      <c r="J29" s="10">
        <v>1.2430000000000001</v>
      </c>
      <c r="K29" s="15">
        <f>Table246[[#This Row],[elevation_ft]]-Table246[[#This Row],[flange_ft]]</f>
        <v>6.9559999999999995</v>
      </c>
      <c r="L29" s="32">
        <v>44413</v>
      </c>
      <c r="M29" s="31">
        <f>Table246[[#This Row],[excel_date]]</f>
        <v>44413</v>
      </c>
      <c r="N29" s="10" t="s">
        <v>87</v>
      </c>
      <c r="O29" s="16" t="s">
        <v>113</v>
      </c>
      <c r="P29" s="10" t="s">
        <v>91</v>
      </c>
      <c r="Q29" s="10">
        <v>16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34">
        <v>3290026.91</v>
      </c>
      <c r="H30" s="34">
        <v>660884.89</v>
      </c>
      <c r="I30" s="15">
        <v>8.1329999999999991</v>
      </c>
      <c r="J30" s="10">
        <v>0.67500000000000004</v>
      </c>
      <c r="K30" s="15">
        <f>Table246[[#This Row],[elevation_ft]]-Table246[[#This Row],[flange_ft]]</f>
        <v>7.4579999999999993</v>
      </c>
      <c r="L30" s="32">
        <v>44411</v>
      </c>
      <c r="M30" s="31">
        <f>Table246[[#This Row],[excel_date]]</f>
        <v>44411</v>
      </c>
      <c r="N30" s="10" t="s">
        <v>87</v>
      </c>
      <c r="O30" s="16"/>
      <c r="P30" s="10" t="s">
        <v>92</v>
      </c>
      <c r="Q30" s="10">
        <v>16</v>
      </c>
    </row>
    <row r="31" spans="1:17" x14ac:dyDescent="0.3">
      <c r="A31" s="39" t="s">
        <v>710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34">
        <v>3289998.17</v>
      </c>
      <c r="H31" s="34">
        <v>660825.09</v>
      </c>
      <c r="I31" s="15">
        <v>7.9340000000000002</v>
      </c>
      <c r="J31" s="10">
        <v>0.67600000000000005</v>
      </c>
      <c r="K31" s="15">
        <f>Table246[[#This Row],[elevation_ft]]-Table246[[#This Row],[flange_ft]]</f>
        <v>7.258</v>
      </c>
      <c r="L31" s="32">
        <v>44411</v>
      </c>
      <c r="M31" s="31">
        <f>Table246[[#This Row],[excel_date]]</f>
        <v>44411</v>
      </c>
      <c r="N31" s="10" t="s">
        <v>87</v>
      </c>
      <c r="O31" s="16"/>
      <c r="P31" s="10" t="s">
        <v>93</v>
      </c>
      <c r="Q31" s="10">
        <v>16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34">
        <v>3290143.15</v>
      </c>
      <c r="H32" s="34">
        <v>659892.43000000005</v>
      </c>
      <c r="I32" s="15">
        <v>11.997</v>
      </c>
      <c r="J32" s="10">
        <v>1.0720000000000001</v>
      </c>
      <c r="K32" s="15">
        <f>Table246[[#This Row],[elevation_ft]]-Table246[[#This Row],[flange_ft]]</f>
        <v>10.925000000000001</v>
      </c>
      <c r="L32" s="32">
        <v>44411</v>
      </c>
      <c r="M32" s="31">
        <f>Table246[[#This Row],[excel_date]]</f>
        <v>44411</v>
      </c>
      <c r="N32" s="10" t="s">
        <v>87</v>
      </c>
      <c r="O32" s="16"/>
      <c r="P32" s="10">
        <v>29</v>
      </c>
      <c r="Q32" s="10">
        <v>16</v>
      </c>
    </row>
    <row r="33" spans="1:17" x14ac:dyDescent="0.3">
      <c r="A33" s="40" t="s">
        <v>711</v>
      </c>
      <c r="B33" s="10" t="s">
        <v>84</v>
      </c>
      <c r="C33" s="10" t="s">
        <v>73</v>
      </c>
      <c r="D33" s="10" t="s">
        <v>62</v>
      </c>
      <c r="E33" s="10" t="s">
        <v>62</v>
      </c>
      <c r="F33" s="16">
        <v>973844</v>
      </c>
      <c r="G33" s="34">
        <v>3289803.52</v>
      </c>
      <c r="H33" s="34">
        <v>659451.80000000005</v>
      </c>
      <c r="I33" s="15">
        <v>8.8130000000000006</v>
      </c>
      <c r="J33" s="10">
        <v>1.226</v>
      </c>
      <c r="K33" s="15">
        <f>Table246[[#This Row],[elevation_ft]]-Table246[[#This Row],[flange_ft]]</f>
        <v>7.5870000000000006</v>
      </c>
      <c r="L33" s="32">
        <v>44412</v>
      </c>
      <c r="M33" s="31">
        <f>Table246[[#This Row],[excel_date]]</f>
        <v>44412</v>
      </c>
      <c r="N33" s="10" t="s">
        <v>87</v>
      </c>
      <c r="O33" s="10"/>
      <c r="P33" s="10" t="s">
        <v>94</v>
      </c>
      <c r="Q33" s="10">
        <v>16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34">
        <v>3289525.5</v>
      </c>
      <c r="H34" s="34">
        <v>659091.6</v>
      </c>
      <c r="I34" s="15">
        <v>13.122</v>
      </c>
      <c r="J34" s="10">
        <v>1.075</v>
      </c>
      <c r="K34" s="15">
        <f>Table246[[#This Row],[elevation_ft]]-Table246[[#This Row],[flange_ft]]</f>
        <v>12.047000000000001</v>
      </c>
      <c r="L34" s="32">
        <v>44412</v>
      </c>
      <c r="M34" s="31">
        <f>Table246[[#This Row],[excel_date]]</f>
        <v>44412</v>
      </c>
      <c r="N34" s="10" t="s">
        <v>87</v>
      </c>
      <c r="O34" s="10" t="s">
        <v>168</v>
      </c>
      <c r="P34" s="10">
        <v>31</v>
      </c>
      <c r="Q34" s="10">
        <v>16</v>
      </c>
    </row>
    <row r="35" spans="1:17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1:17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1:17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1:17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1:17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1:17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1:17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1:17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1:17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1:17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1:17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1:17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1:17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1:17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conditionalFormatting sqref="C19:C34">
    <cfRule type="duplicateValues" dxfId="2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61CA6-B020-4FED-96F1-C94623AB8C9C}">
  <dimension ref="A1:S125"/>
  <sheetViews>
    <sheetView zoomScaleNormal="100" workbookViewId="0">
      <pane xSplit="1" topLeftCell="F1" activePane="topRight" state="frozen"/>
      <selection pane="topRight" activeCell="L14" sqref="L14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customWidth="1"/>
    <col min="8" max="8" width="20.88671875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33">
        <v>3293871.62</v>
      </c>
      <c r="H2" s="33">
        <v>662856.61499999999</v>
      </c>
      <c r="I2" s="15">
        <v>10.551</v>
      </c>
      <c r="J2" s="15"/>
      <c r="K2" s="15">
        <f>Table24[[#This Row],[elevation_ft]]-Table24[[#This Row],[flange_ft]]</f>
        <v>10.551</v>
      </c>
      <c r="L2" s="32">
        <v>44201</v>
      </c>
      <c r="M2" s="31">
        <f>Table24[[#This Row],[excel_date]]</f>
        <v>44201</v>
      </c>
      <c r="N2" s="10"/>
      <c r="O2" s="10" t="s">
        <v>684</v>
      </c>
      <c r="P2" s="10"/>
      <c r="Q2" s="10">
        <v>151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34">
        <v>3292891.45</v>
      </c>
      <c r="H3" s="34">
        <v>659908.76</v>
      </c>
      <c r="I3" s="10" t="e">
        <v>#N/A</v>
      </c>
      <c r="J3" s="10" t="e">
        <v>#N/A</v>
      </c>
      <c r="K3" s="15" t="e">
        <f>Table24[[#This Row],[elevation_ft]]-Table24[[#This Row],[flange_ft]]</f>
        <v>#N/A</v>
      </c>
      <c r="L3" s="17" t="s">
        <v>8</v>
      </c>
      <c r="M3" s="31" t="str">
        <f>Table24[[#This Row],[excel_date]]</f>
        <v>NA</v>
      </c>
      <c r="N3" s="10" t="s">
        <v>86</v>
      </c>
      <c r="O3" s="10"/>
      <c r="P3" s="10" t="s">
        <v>8</v>
      </c>
      <c r="Q3" s="10">
        <v>151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34">
        <v>3292225.75</v>
      </c>
      <c r="H4" s="34">
        <v>659567.89</v>
      </c>
      <c r="I4" s="10" t="e">
        <v>#N/A</v>
      </c>
      <c r="J4" s="10" t="e">
        <v>#N/A</v>
      </c>
      <c r="K4" s="15" t="e">
        <f>Table24[[#This Row],[elevation_ft]]-Table24[[#This Row],[flange_ft]]</f>
        <v>#N/A</v>
      </c>
      <c r="L4" s="17" t="s">
        <v>8</v>
      </c>
      <c r="M4" s="31" t="str">
        <f>Table24[[#This Row],[excel_date]]</f>
        <v>NA</v>
      </c>
      <c r="N4" s="10" t="s">
        <v>86</v>
      </c>
      <c r="O4" s="10"/>
      <c r="P4" s="10" t="s">
        <v>8</v>
      </c>
      <c r="Q4" s="10">
        <v>151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34">
        <v>3291855.78</v>
      </c>
      <c r="H5" s="34">
        <v>662742.44999999995</v>
      </c>
      <c r="I5" s="10">
        <v>8.4120000000000008</v>
      </c>
      <c r="J5" s="10"/>
      <c r="K5" s="15">
        <f>Table24[[#This Row],[elevation_ft]]-Table24[[#This Row],[flange_ft]]</f>
        <v>8.4120000000000008</v>
      </c>
      <c r="L5" s="32">
        <v>44183</v>
      </c>
      <c r="M5" s="31">
        <f>Table24[[#This Row],[excel_date]]</f>
        <v>44183</v>
      </c>
      <c r="N5" s="10" t="s">
        <v>86</v>
      </c>
      <c r="O5" s="10"/>
      <c r="P5" s="10" t="s">
        <v>8</v>
      </c>
      <c r="Q5" s="10">
        <v>151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34">
        <v>3292655.91</v>
      </c>
      <c r="H6" s="34">
        <v>662877.71</v>
      </c>
      <c r="I6" s="10">
        <v>7.5789999999999997</v>
      </c>
      <c r="J6" s="10"/>
      <c r="K6" s="15">
        <f>Table24[[#This Row],[elevation_ft]]-Table24[[#This Row],[flange_ft]]</f>
        <v>7.5789999999999997</v>
      </c>
      <c r="L6" s="32">
        <v>44182</v>
      </c>
      <c r="M6" s="31">
        <f>Table24[[#This Row],[excel_date]]</f>
        <v>44182</v>
      </c>
      <c r="N6" s="10" t="s">
        <v>86</v>
      </c>
      <c r="O6" s="10"/>
      <c r="P6" s="10" t="s">
        <v>8</v>
      </c>
      <c r="Q6" s="10">
        <v>151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33">
        <v>3288723.0049999999</v>
      </c>
      <c r="H7" s="33">
        <v>662755.924</v>
      </c>
      <c r="I7" s="15">
        <v>3.7759999999999998</v>
      </c>
      <c r="J7" s="15"/>
      <c r="K7" s="15">
        <f>Table24[[#This Row],[elevation_ft]]-Table24[[#This Row],[flange_ft]]</f>
        <v>3.7759999999999998</v>
      </c>
      <c r="L7" s="32">
        <v>44193</v>
      </c>
      <c r="M7" s="31">
        <f>Table24[[#This Row],[excel_date]]</f>
        <v>44193</v>
      </c>
      <c r="N7" s="10"/>
      <c r="O7" s="10"/>
      <c r="P7" s="10"/>
      <c r="Q7" s="10">
        <v>151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33">
        <v>3288395.3089999999</v>
      </c>
      <c r="H8" s="33">
        <v>662104.84499999997</v>
      </c>
      <c r="I8" s="15">
        <v>4.2089999999999996</v>
      </c>
      <c r="J8" s="15"/>
      <c r="K8" s="15">
        <f>Table24[[#This Row],[elevation_ft]]-Table24[[#This Row],[flange_ft]]</f>
        <v>4.2089999999999996</v>
      </c>
      <c r="L8" s="32">
        <v>44200</v>
      </c>
      <c r="M8" s="31">
        <f>Table24[[#This Row],[excel_date]]</f>
        <v>44200</v>
      </c>
      <c r="N8" s="10"/>
      <c r="O8" s="10"/>
      <c r="P8" s="10"/>
      <c r="Q8" s="10">
        <v>151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33">
        <v>3288870.7409999999</v>
      </c>
      <c r="H9" s="33">
        <v>662429.06499999994</v>
      </c>
      <c r="I9" s="15">
        <v>6.5060000000000002</v>
      </c>
      <c r="J9" s="15"/>
      <c r="K9" s="15">
        <f>Table24[[#This Row],[elevation_ft]]-Table24[[#This Row],[flange_ft]]</f>
        <v>6.5060000000000002</v>
      </c>
      <c r="L9" s="32">
        <v>44194</v>
      </c>
      <c r="M9" s="31">
        <f>Table24[[#This Row],[excel_date]]</f>
        <v>44194</v>
      </c>
      <c r="N9" s="10"/>
      <c r="O9" s="10"/>
      <c r="P9" s="10"/>
      <c r="Q9" s="10">
        <v>151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33">
        <v>3289071.0410000002</v>
      </c>
      <c r="H10" s="33">
        <v>661922.95499999996</v>
      </c>
      <c r="I10" s="15">
        <v>6.7830000000000004</v>
      </c>
      <c r="J10" s="15"/>
      <c r="K10" s="15">
        <f>Table24[[#This Row],[elevation_ft]]-Table24[[#This Row],[flange_ft]]</f>
        <v>6.7830000000000004</v>
      </c>
      <c r="L10" s="32">
        <v>44194</v>
      </c>
      <c r="M10" s="31">
        <f>Table24[[#This Row],[excel_date]]</f>
        <v>44194</v>
      </c>
      <c r="N10" s="10"/>
      <c r="O10" s="10"/>
      <c r="P10" s="10"/>
      <c r="Q10" s="10">
        <v>151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33">
        <v>3288220.1009999998</v>
      </c>
      <c r="H11" s="33">
        <v>661492.98300000001</v>
      </c>
      <c r="I11" s="15">
        <v>5.2270000000000003</v>
      </c>
      <c r="J11" s="15"/>
      <c r="K11" s="15">
        <f>Table24[[#This Row],[elevation_ft]]-Table24[[#This Row],[flange_ft]]</f>
        <v>5.2270000000000003</v>
      </c>
      <c r="L11" s="32">
        <v>44200</v>
      </c>
      <c r="M11" s="31">
        <f>Table24[[#This Row],[excel_date]]</f>
        <v>44200</v>
      </c>
      <c r="N11" s="10"/>
      <c r="O11" s="10"/>
      <c r="P11" s="10"/>
      <c r="Q11" s="10">
        <v>151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33">
        <v>3289979.423</v>
      </c>
      <c r="H12" s="33">
        <v>660991.42700000003</v>
      </c>
      <c r="I12" s="15">
        <v>5.8650000000000002</v>
      </c>
      <c r="J12" s="15"/>
      <c r="K12" s="15">
        <f>Table24[[#This Row],[elevation_ft]]-Table24[[#This Row],[flange_ft]]</f>
        <v>5.8650000000000002</v>
      </c>
      <c r="L12" s="32">
        <v>44183</v>
      </c>
      <c r="M12" s="31">
        <f>Table24[[#This Row],[excel_date]]</f>
        <v>44183</v>
      </c>
      <c r="N12" s="10"/>
      <c r="O12" s="10"/>
      <c r="P12" s="10"/>
      <c r="Q12" s="10">
        <v>151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33">
        <v>3288063.8450000002</v>
      </c>
      <c r="H13" s="33">
        <v>660939.45700000005</v>
      </c>
      <c r="I13" s="15">
        <v>6.4379999999999997</v>
      </c>
      <c r="J13" s="15"/>
      <c r="K13" s="15">
        <f>Table24[[#This Row],[elevation_ft]]-Table24[[#This Row],[flange_ft]]</f>
        <v>6.4379999999999997</v>
      </c>
      <c r="L13" s="32">
        <v>44200</v>
      </c>
      <c r="M13" s="31">
        <f>Table24[[#This Row],[excel_date]]</f>
        <v>44200</v>
      </c>
      <c r="N13" s="10"/>
      <c r="O13" s="10"/>
      <c r="P13" s="10"/>
      <c r="Q13" s="10">
        <v>151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33">
        <v>3290241.9010000001</v>
      </c>
      <c r="H14" s="33">
        <v>660566.74</v>
      </c>
      <c r="I14" s="15">
        <v>3.3330000000000002</v>
      </c>
      <c r="J14" s="15"/>
      <c r="K14" s="15">
        <f>Table24[[#This Row],[elevation_ft]]-Table24[[#This Row],[flange_ft]]</f>
        <v>3.3330000000000002</v>
      </c>
      <c r="L14" s="32">
        <v>44183</v>
      </c>
      <c r="M14" s="31">
        <f>Table24[[#This Row],[excel_date]]</f>
        <v>44183</v>
      </c>
      <c r="N14" s="10"/>
      <c r="O14" s="10"/>
      <c r="P14" s="10"/>
      <c r="Q14" s="10">
        <v>151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33">
        <v>3290336.594</v>
      </c>
      <c r="H15" s="33">
        <v>659768.14500000002</v>
      </c>
      <c r="I15" s="15">
        <v>7.7610000000000001</v>
      </c>
      <c r="J15" s="15"/>
      <c r="K15" s="15">
        <f>Table24[[#This Row],[elevation_ft]]-Table24[[#This Row],[flange_ft]]</f>
        <v>7.7610000000000001</v>
      </c>
      <c r="L15" s="32">
        <v>44187</v>
      </c>
      <c r="M15" s="31">
        <f>Table24[[#This Row],[excel_date]]</f>
        <v>44187</v>
      </c>
      <c r="N15" s="10"/>
      <c r="O15" s="10"/>
      <c r="P15" s="10"/>
      <c r="Q15" s="10">
        <v>151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33">
        <v>3288538.7650000001</v>
      </c>
      <c r="H16" s="33">
        <v>659361.95400000003</v>
      </c>
      <c r="I16" s="15">
        <v>7.625</v>
      </c>
      <c r="J16" s="15"/>
      <c r="K16" s="15">
        <f>Table24[[#This Row],[elevation_ft]]-Table24[[#This Row],[flange_ft]]</f>
        <v>7.625</v>
      </c>
      <c r="L16" s="32">
        <v>44188</v>
      </c>
      <c r="M16" s="31">
        <f>Table24[[#This Row],[excel_date]]</f>
        <v>44188</v>
      </c>
      <c r="N16" s="10"/>
      <c r="O16" s="10"/>
      <c r="P16" s="10"/>
      <c r="Q16" s="10">
        <v>151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33">
        <v>3289030.1540000001</v>
      </c>
      <c r="H17" s="33">
        <v>659282.21400000004</v>
      </c>
      <c r="I17" s="15">
        <v>3.9769999999999999</v>
      </c>
      <c r="J17" s="15"/>
      <c r="K17" s="15">
        <f>Table24[[#This Row],[elevation_ft]]-Table24[[#This Row],[flange_ft]]</f>
        <v>3.9769999999999999</v>
      </c>
      <c r="L17" s="32">
        <v>44188</v>
      </c>
      <c r="M17" s="31">
        <f>Table24[[#This Row],[excel_date]]</f>
        <v>44188</v>
      </c>
      <c r="N17" s="10"/>
      <c r="O17" s="15"/>
      <c r="P17" s="10"/>
      <c r="Q17" s="10">
        <v>151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33">
        <v>3289792.8050000002</v>
      </c>
      <c r="H18" s="33">
        <v>658966.00300000003</v>
      </c>
      <c r="I18" s="15">
        <v>5.0599999999999996</v>
      </c>
      <c r="J18" s="15"/>
      <c r="K18" s="15">
        <f>Table24[[#This Row],[elevation_ft]]-Table24[[#This Row],[flange_ft]]</f>
        <v>5.0599999999999996</v>
      </c>
      <c r="L18" s="32">
        <v>44187</v>
      </c>
      <c r="M18" s="31">
        <f>Table24[[#This Row],[excel_date]]</f>
        <v>44187</v>
      </c>
      <c r="N18" s="10"/>
      <c r="O18" s="10"/>
      <c r="P18" s="10"/>
      <c r="Q18" s="10">
        <v>151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33">
        <v>3290187.0929999999</v>
      </c>
      <c r="H19" s="33">
        <v>659090.44499999995</v>
      </c>
      <c r="I19" s="15">
        <v>6.55</v>
      </c>
      <c r="J19" s="15"/>
      <c r="K19" s="15">
        <f>Table24[[#This Row],[elevation_ft]]-Table24[[#This Row],[flange_ft]]</f>
        <v>6.55</v>
      </c>
      <c r="L19" s="32">
        <v>44187</v>
      </c>
      <c r="M19" s="31">
        <f>Table24[[#This Row],[excel_date]]</f>
        <v>44187</v>
      </c>
      <c r="N19" s="10"/>
      <c r="O19" s="10"/>
      <c r="P19" s="10"/>
      <c r="Q19" s="10">
        <v>151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33">
        <v>3289253.122</v>
      </c>
      <c r="H20" s="33">
        <v>658320.09299999999</v>
      </c>
      <c r="I20" s="15">
        <v>5.8490000000000002</v>
      </c>
      <c r="J20" s="15"/>
      <c r="K20" s="15">
        <f>Table24[[#This Row],[elevation_ft]]-Table24[[#This Row],[flange_ft]]</f>
        <v>5.8490000000000002</v>
      </c>
      <c r="L20" s="32">
        <v>44187</v>
      </c>
      <c r="M20" s="31">
        <f>Table24[[#This Row],[excel_date]]</f>
        <v>44187</v>
      </c>
      <c r="N20" s="10"/>
      <c r="O20" s="10"/>
      <c r="P20" s="10"/>
      <c r="Q20" s="10">
        <v>151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33">
        <v>3288829.898</v>
      </c>
      <c r="H21" s="33">
        <v>661362.88300000003</v>
      </c>
      <c r="I21" s="15">
        <v>5.8570000000000002</v>
      </c>
      <c r="J21" s="15"/>
      <c r="K21" s="15">
        <f>Table24[[#This Row],[elevation_ft]]-Table24[[#This Row],[flange_ft]]</f>
        <v>5.8570000000000002</v>
      </c>
      <c r="L21" s="32">
        <v>44195</v>
      </c>
      <c r="M21" s="31">
        <f>Table24[[#This Row],[excel_date]]</f>
        <v>44195</v>
      </c>
      <c r="N21" s="10"/>
      <c r="O21" s="15"/>
      <c r="P21" s="10"/>
      <c r="Q21" s="10">
        <v>151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34">
        <v>3289042.61</v>
      </c>
      <c r="H22" s="34">
        <v>661371.97</v>
      </c>
      <c r="I22" s="10">
        <v>10.29</v>
      </c>
      <c r="J22" s="10">
        <v>0.88900000000000001</v>
      </c>
      <c r="K22" s="15">
        <f>Table24[[#This Row],[elevation_ft]]-Table24[[#This Row],[flange_ft]]</f>
        <v>9.4009999999999998</v>
      </c>
      <c r="L22" s="32">
        <v>44195</v>
      </c>
      <c r="M22" s="31">
        <f>Table24[[#This Row],[excel_date]]</f>
        <v>44195</v>
      </c>
      <c r="N22" s="10" t="s">
        <v>87</v>
      </c>
      <c r="O22" s="16"/>
      <c r="P22" s="10" t="s">
        <v>88</v>
      </c>
      <c r="Q22" s="10">
        <v>151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34">
        <v>3288581.74</v>
      </c>
      <c r="H23" s="34">
        <v>661830.37</v>
      </c>
      <c r="I23" s="10">
        <v>9.51</v>
      </c>
      <c r="J23" s="10">
        <v>0.877</v>
      </c>
      <c r="K23" s="15">
        <f>Table24[[#This Row],[elevation_ft]]-Table24[[#This Row],[flange_ft]]</f>
        <v>8.6329999999999991</v>
      </c>
      <c r="L23" s="32">
        <v>44200</v>
      </c>
      <c r="M23" s="31">
        <f>Table24[[#This Row],[excel_date]]</f>
        <v>44200</v>
      </c>
      <c r="N23" s="10" t="s">
        <v>87</v>
      </c>
      <c r="O23" s="16"/>
      <c r="P23" s="10" t="s">
        <v>89</v>
      </c>
      <c r="Q23" s="10">
        <v>151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34">
        <v>3289032.23</v>
      </c>
      <c r="H24" s="34">
        <v>661835.32999999996</v>
      </c>
      <c r="I24" s="10">
        <v>11.016</v>
      </c>
      <c r="J24" s="10">
        <v>0.81</v>
      </c>
      <c r="K24" s="15">
        <f>Table24[[#This Row],[elevation_ft]]-Table24[[#This Row],[flange_ft]]</f>
        <v>10.206</v>
      </c>
      <c r="L24" s="32">
        <v>44194</v>
      </c>
      <c r="M24" s="31">
        <f>Table24[[#This Row],[excel_date]]</f>
        <v>44194</v>
      </c>
      <c r="N24" s="10" t="s">
        <v>87</v>
      </c>
      <c r="O24" s="16"/>
      <c r="P24" s="10" t="s">
        <v>90</v>
      </c>
      <c r="Q24" s="10">
        <v>151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34">
        <v>3288385.59</v>
      </c>
      <c r="H25" s="34">
        <v>661338.53</v>
      </c>
      <c r="I25" s="10">
        <v>11.667</v>
      </c>
      <c r="J25" s="10">
        <v>0.68700000000000006</v>
      </c>
      <c r="K25" s="15">
        <f>Table24[[#This Row],[elevation_ft]]-Table24[[#This Row],[flange_ft]]</f>
        <v>10.98</v>
      </c>
      <c r="L25" s="32">
        <v>44200</v>
      </c>
      <c r="M25" s="31">
        <f>Table24[[#This Row],[excel_date]]</f>
        <v>44200</v>
      </c>
      <c r="N25" s="10" t="s">
        <v>87</v>
      </c>
      <c r="O25" s="16"/>
      <c r="P25" s="10" t="s">
        <v>49</v>
      </c>
      <c r="Q25" s="10">
        <v>151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34">
        <v>3288608.86</v>
      </c>
      <c r="H26" s="34">
        <v>659443.87</v>
      </c>
      <c r="I26" s="10">
        <v>9.875</v>
      </c>
      <c r="J26" s="10">
        <v>0.68</v>
      </c>
      <c r="K26" s="15">
        <f>Table24[[#This Row],[elevation_ft]]-Table24[[#This Row],[flange_ft]]</f>
        <v>9.1950000000000003</v>
      </c>
      <c r="L26" s="32">
        <v>44188</v>
      </c>
      <c r="M26" s="31">
        <f>Table24[[#This Row],[excel_date]]</f>
        <v>44188</v>
      </c>
      <c r="N26" s="10" t="s">
        <v>87</v>
      </c>
      <c r="O26" s="16"/>
      <c r="P26" s="10" t="s">
        <v>50</v>
      </c>
      <c r="Q26" s="10">
        <v>151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34">
        <v>3289339.25</v>
      </c>
      <c r="H27" s="34">
        <v>659351.64</v>
      </c>
      <c r="I27" s="10">
        <v>9.3670000000000009</v>
      </c>
      <c r="J27" s="10">
        <v>1.258</v>
      </c>
      <c r="K27" s="15">
        <f>Table24[[#This Row],[elevation_ft]]-Table24[[#This Row],[flange_ft]]</f>
        <v>8.1090000000000018</v>
      </c>
      <c r="L27" s="32">
        <v>44188</v>
      </c>
      <c r="M27" s="31">
        <f>Table24[[#This Row],[excel_date]]</f>
        <v>44188</v>
      </c>
      <c r="N27" s="10" t="s">
        <v>87</v>
      </c>
      <c r="O27" s="16"/>
      <c r="P27" s="10" t="s">
        <v>29</v>
      </c>
      <c r="Q27" s="10">
        <v>151</v>
      </c>
    </row>
    <row r="28" spans="1:17" x14ac:dyDescent="0.3">
      <c r="A28" s="10" t="s">
        <v>107</v>
      </c>
      <c r="B28" s="10" t="s">
        <v>80</v>
      </c>
      <c r="C28" s="10" t="s">
        <v>69</v>
      </c>
      <c r="D28" s="10" t="s">
        <v>62</v>
      </c>
      <c r="E28" s="10" t="s">
        <v>62</v>
      </c>
      <c r="F28" s="16">
        <v>160466</v>
      </c>
      <c r="G28" s="34">
        <v>3289148.42</v>
      </c>
      <c r="H28" s="34">
        <v>658895.61</v>
      </c>
      <c r="I28" s="10">
        <v>9.4</v>
      </c>
      <c r="J28" s="10">
        <v>1.268</v>
      </c>
      <c r="K28" s="15">
        <f>Table24[[#This Row],[elevation_ft]]-Table24[[#This Row],[flange_ft]]</f>
        <v>8.1319999999999997</v>
      </c>
      <c r="L28" s="32">
        <v>44193</v>
      </c>
      <c r="M28" s="31">
        <f>Table24[[#This Row],[excel_date]]</f>
        <v>44193</v>
      </c>
      <c r="N28" s="10" t="s">
        <v>87</v>
      </c>
      <c r="O28" s="16"/>
      <c r="P28" s="10" t="s">
        <v>30</v>
      </c>
      <c r="Q28" s="10">
        <v>151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34">
        <v>3289421.57</v>
      </c>
      <c r="H29" s="34">
        <v>661817.92000000004</v>
      </c>
      <c r="I29" s="10">
        <v>8.1989999999999998</v>
      </c>
      <c r="J29" s="10">
        <v>1.2390000000000001</v>
      </c>
      <c r="K29" s="15">
        <f>Table24[[#This Row],[elevation_ft]]-Table24[[#This Row],[flange_ft]]</f>
        <v>6.96</v>
      </c>
      <c r="L29" s="32">
        <v>44195</v>
      </c>
      <c r="M29" s="31">
        <f>Table24[[#This Row],[excel_date]]</f>
        <v>44195</v>
      </c>
      <c r="N29" s="10" t="s">
        <v>87</v>
      </c>
      <c r="O29" s="16" t="s">
        <v>113</v>
      </c>
      <c r="P29" s="10" t="s">
        <v>91</v>
      </c>
      <c r="Q29" s="10">
        <v>151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34">
        <v>3290026.91</v>
      </c>
      <c r="H30" s="34">
        <v>660884.89</v>
      </c>
      <c r="I30" s="10">
        <v>8.1329999999999991</v>
      </c>
      <c r="J30" s="10">
        <v>0.67400000000000004</v>
      </c>
      <c r="K30" s="15">
        <f>Table24[[#This Row],[elevation_ft]]-Table24[[#This Row],[flange_ft]]</f>
        <v>7.4589999999999987</v>
      </c>
      <c r="L30" s="32">
        <v>44183</v>
      </c>
      <c r="M30" s="31">
        <f>Table24[[#This Row],[excel_date]]</f>
        <v>44183</v>
      </c>
      <c r="N30" s="10" t="s">
        <v>87</v>
      </c>
      <c r="O30" s="16"/>
      <c r="P30" s="10" t="s">
        <v>92</v>
      </c>
      <c r="Q30" s="10">
        <v>151</v>
      </c>
    </row>
    <row r="31" spans="1:17" x14ac:dyDescent="0.3">
      <c r="A31" s="10" t="s">
        <v>110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34">
        <v>3289998.17</v>
      </c>
      <c r="H31" s="34">
        <v>660825.09</v>
      </c>
      <c r="I31" s="10">
        <v>7.9340000000000002</v>
      </c>
      <c r="J31" s="10">
        <v>0.67300000000000004</v>
      </c>
      <c r="K31" s="15">
        <f>Table24[[#This Row],[elevation_ft]]-Table24[[#This Row],[flange_ft]]</f>
        <v>7.2610000000000001</v>
      </c>
      <c r="L31" s="32">
        <v>44183</v>
      </c>
      <c r="M31" s="31">
        <f>Table24[[#This Row],[excel_date]]</f>
        <v>44183</v>
      </c>
      <c r="N31" s="10" t="s">
        <v>87</v>
      </c>
      <c r="O31" s="16"/>
      <c r="P31" s="10" t="s">
        <v>93</v>
      </c>
      <c r="Q31" s="10">
        <v>151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34">
        <v>3290143.15</v>
      </c>
      <c r="H32" s="34">
        <v>659892.43000000005</v>
      </c>
      <c r="I32" s="10">
        <v>11.997</v>
      </c>
      <c r="J32" s="10">
        <v>1.071</v>
      </c>
      <c r="K32" s="15">
        <f>Table24[[#This Row],[elevation_ft]]-Table24[[#This Row],[flange_ft]]</f>
        <v>10.926</v>
      </c>
      <c r="L32" s="32">
        <v>44183</v>
      </c>
      <c r="M32" s="31">
        <f>Table24[[#This Row],[excel_date]]</f>
        <v>44183</v>
      </c>
      <c r="N32" s="10" t="s">
        <v>87</v>
      </c>
      <c r="O32" s="16"/>
      <c r="P32" s="10">
        <v>29</v>
      </c>
      <c r="Q32" s="10">
        <v>151</v>
      </c>
    </row>
    <row r="33" spans="1:17" x14ac:dyDescent="0.3">
      <c r="A33" s="10" t="s">
        <v>112</v>
      </c>
      <c r="B33" s="10" t="s">
        <v>84</v>
      </c>
      <c r="C33" s="10" t="s">
        <v>73</v>
      </c>
      <c r="D33" s="10" t="s">
        <v>62</v>
      </c>
      <c r="E33" s="10" t="s">
        <v>62</v>
      </c>
      <c r="F33" s="16">
        <v>973844</v>
      </c>
      <c r="G33" s="34">
        <v>3289803.52</v>
      </c>
      <c r="H33" s="34">
        <v>659451.80000000005</v>
      </c>
      <c r="I33" s="10">
        <v>8.8130000000000006</v>
      </c>
      <c r="J33" s="10">
        <v>1.222</v>
      </c>
      <c r="K33" s="15">
        <f>Table24[[#This Row],[elevation_ft]]-Table24[[#This Row],[flange_ft]]</f>
        <v>7.5910000000000011</v>
      </c>
      <c r="L33" s="32">
        <v>44188</v>
      </c>
      <c r="M33" s="31">
        <f>Table24[[#This Row],[excel_date]]</f>
        <v>44188</v>
      </c>
      <c r="N33" s="10" t="s">
        <v>87</v>
      </c>
      <c r="O33" s="10"/>
      <c r="P33" s="10" t="s">
        <v>94</v>
      </c>
      <c r="Q33" s="10">
        <v>151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34">
        <v>3289525.5</v>
      </c>
      <c r="H34" s="34">
        <v>659091.6</v>
      </c>
      <c r="I34" s="10">
        <v>13.122</v>
      </c>
      <c r="J34" s="10">
        <v>1.0740000000000001</v>
      </c>
      <c r="K34" s="15">
        <f>Table24[[#This Row],[elevation_ft]]-Table24[[#This Row],[flange_ft]]</f>
        <v>12.048</v>
      </c>
      <c r="L34" s="32">
        <v>44188</v>
      </c>
      <c r="M34" s="31">
        <f>Table24[[#This Row],[excel_date]]</f>
        <v>44188</v>
      </c>
      <c r="N34" s="10" t="s">
        <v>87</v>
      </c>
      <c r="O34" s="10" t="s">
        <v>168</v>
      </c>
      <c r="P34" s="10">
        <v>31</v>
      </c>
      <c r="Q34" s="10">
        <v>151</v>
      </c>
    </row>
    <row r="35" spans="1:17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1:17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1:17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1:17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1:17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1:17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1:17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1:17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1:17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1:17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1:17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1:17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1:17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1:17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conditionalFormatting sqref="C19:C34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94FDA-246D-48EA-97CB-FA518983AF9A}">
  <dimension ref="A1:S125"/>
  <sheetViews>
    <sheetView zoomScaleNormal="100" workbookViewId="0">
      <pane xSplit="1" topLeftCell="F1" activePane="topRight" state="frozen"/>
      <selection pane="topRight" activeCell="J6" sqref="J6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22.33203125" customWidth="1"/>
    <col min="5" max="5" width="44.33203125" bestFit="1" customWidth="1"/>
    <col min="6" max="6" width="17.6640625" customWidth="1"/>
    <col min="7" max="7" width="20" customWidth="1"/>
    <col min="8" max="8" width="20.88671875" customWidth="1"/>
    <col min="9" max="9" width="14.33203125" customWidth="1"/>
    <col min="10" max="10" width="11.5546875" customWidth="1"/>
    <col min="11" max="11" width="19.44140625" customWidth="1"/>
    <col min="12" max="12" width="13.88671875" customWidth="1"/>
    <col min="13" max="13" width="19.109375" customWidth="1"/>
    <col min="14" max="14" width="18.5546875" customWidth="1"/>
    <col min="15" max="15" width="24.88671875" customWidth="1"/>
    <col min="16" max="16" width="15.109375" customWidth="1"/>
    <col min="17" max="17" width="16.109375" customWidth="1"/>
  </cols>
  <sheetData>
    <row r="1" spans="1:19" x14ac:dyDescent="0.3">
      <c r="A1" s="10" t="s">
        <v>16</v>
      </c>
      <c r="B1" s="10" t="s">
        <v>0</v>
      </c>
      <c r="C1" s="10" t="s">
        <v>15</v>
      </c>
      <c r="D1" s="10" t="s">
        <v>17</v>
      </c>
      <c r="E1" s="10" t="s">
        <v>1</v>
      </c>
      <c r="F1" s="10" t="s">
        <v>11</v>
      </c>
      <c r="G1" s="10" t="s">
        <v>44</v>
      </c>
      <c r="H1" s="10" t="s">
        <v>45</v>
      </c>
      <c r="I1" s="10" t="s">
        <v>2</v>
      </c>
      <c r="J1" s="10" t="s">
        <v>3</v>
      </c>
      <c r="K1" s="10" t="s">
        <v>4</v>
      </c>
      <c r="L1" s="10" t="s">
        <v>5</v>
      </c>
      <c r="M1" s="10" t="s">
        <v>6</v>
      </c>
      <c r="N1" s="10" t="s">
        <v>7</v>
      </c>
      <c r="O1" s="10" t="s">
        <v>9</v>
      </c>
      <c r="P1" s="10" t="s">
        <v>18</v>
      </c>
      <c r="Q1" s="10" t="s">
        <v>10</v>
      </c>
      <c r="S1" s="1"/>
    </row>
    <row r="2" spans="1:19" x14ac:dyDescent="0.3">
      <c r="A2" s="10" t="s">
        <v>663</v>
      </c>
      <c r="B2" s="10" t="s">
        <v>663</v>
      </c>
      <c r="C2" s="10" t="s">
        <v>663</v>
      </c>
      <c r="D2" s="10" t="s">
        <v>62</v>
      </c>
      <c r="E2" s="10" t="s">
        <v>62</v>
      </c>
      <c r="F2" s="10" t="s">
        <v>8</v>
      </c>
      <c r="G2" s="33">
        <v>3293871.62</v>
      </c>
      <c r="H2" s="33">
        <v>662856.61499999999</v>
      </c>
      <c r="I2" s="15">
        <v>10.693</v>
      </c>
      <c r="J2" s="15">
        <v>0</v>
      </c>
      <c r="K2" s="15">
        <v>10.693</v>
      </c>
      <c r="L2" s="32">
        <v>44182</v>
      </c>
      <c r="M2" s="35">
        <f>Table2[[#This Row],[excel_date]]</f>
        <v>44182</v>
      </c>
      <c r="N2" s="10" t="s">
        <v>654</v>
      </c>
      <c r="O2" s="10" t="s">
        <v>682</v>
      </c>
      <c r="P2" s="10"/>
      <c r="Q2" s="10">
        <v>15</v>
      </c>
    </row>
    <row r="3" spans="1:19" x14ac:dyDescent="0.3">
      <c r="A3" s="10" t="s">
        <v>43</v>
      </c>
      <c r="B3" s="10" t="s">
        <v>43</v>
      </c>
      <c r="C3" s="10" t="str">
        <f>A3</f>
        <v>SM01</v>
      </c>
      <c r="D3" s="10" t="s">
        <v>62</v>
      </c>
      <c r="E3" s="10" t="s">
        <v>62</v>
      </c>
      <c r="F3" s="10" t="s">
        <v>8</v>
      </c>
      <c r="G3" s="34">
        <v>3292891.45</v>
      </c>
      <c r="H3" s="34">
        <v>659908.76</v>
      </c>
      <c r="I3" s="19">
        <v>10.49</v>
      </c>
      <c r="J3" s="10"/>
      <c r="K3" s="15">
        <v>10.49</v>
      </c>
      <c r="L3" s="32">
        <v>44181</v>
      </c>
      <c r="M3" s="36">
        <f>L3</f>
        <v>44181</v>
      </c>
      <c r="N3" s="10" t="s">
        <v>86</v>
      </c>
      <c r="O3" s="10" t="s">
        <v>683</v>
      </c>
      <c r="P3" s="10"/>
      <c r="Q3" s="10">
        <v>15</v>
      </c>
    </row>
    <row r="4" spans="1:19" x14ac:dyDescent="0.3">
      <c r="A4" s="10" t="s">
        <v>46</v>
      </c>
      <c r="B4" s="10" t="s">
        <v>46</v>
      </c>
      <c r="C4" s="10" t="str">
        <f>A4</f>
        <v>SM02</v>
      </c>
      <c r="D4" s="10" t="s">
        <v>62</v>
      </c>
      <c r="E4" s="10" t="s">
        <v>62</v>
      </c>
      <c r="F4" s="10" t="s">
        <v>8</v>
      </c>
      <c r="G4" s="34">
        <v>3292225.75</v>
      </c>
      <c r="H4" s="34">
        <v>659567.89</v>
      </c>
      <c r="I4" s="19">
        <v>6.9109999999999996</v>
      </c>
      <c r="J4" s="10"/>
      <c r="K4" s="15">
        <v>6.9109999999999996</v>
      </c>
      <c r="L4" s="32">
        <v>44181</v>
      </c>
      <c r="M4" s="36">
        <f>L4</f>
        <v>44181</v>
      </c>
      <c r="N4" s="10" t="s">
        <v>86</v>
      </c>
      <c r="O4" s="10"/>
      <c r="P4" s="10"/>
      <c r="Q4" s="10">
        <v>15</v>
      </c>
    </row>
    <row r="5" spans="1:19" x14ac:dyDescent="0.3">
      <c r="A5" s="10" t="s">
        <v>47</v>
      </c>
      <c r="B5" s="10" t="s">
        <v>47</v>
      </c>
      <c r="C5" s="10" t="str">
        <f>A5</f>
        <v>SM03</v>
      </c>
      <c r="D5" s="10" t="s">
        <v>62</v>
      </c>
      <c r="E5" s="10" t="s">
        <v>62</v>
      </c>
      <c r="F5" s="10" t="s">
        <v>8</v>
      </c>
      <c r="G5" s="34">
        <v>3291855.78</v>
      </c>
      <c r="H5" s="34">
        <v>662742.44999999995</v>
      </c>
      <c r="I5" s="19">
        <v>8.5530000000000008</v>
      </c>
      <c r="J5" s="10"/>
      <c r="K5" s="15">
        <v>8.5530000000000008</v>
      </c>
      <c r="L5" s="32">
        <v>44183</v>
      </c>
      <c r="M5" s="36">
        <f>L5</f>
        <v>44183</v>
      </c>
      <c r="N5" s="10" t="s">
        <v>86</v>
      </c>
      <c r="O5" s="10"/>
      <c r="P5" s="10"/>
      <c r="Q5" s="10">
        <v>15</v>
      </c>
    </row>
    <row r="6" spans="1:19" x14ac:dyDescent="0.3">
      <c r="A6" s="10" t="s">
        <v>48</v>
      </c>
      <c r="B6" s="10" t="s">
        <v>48</v>
      </c>
      <c r="C6" s="10" t="str">
        <f>A6</f>
        <v>SM04</v>
      </c>
      <c r="D6" s="10" t="s">
        <v>62</v>
      </c>
      <c r="E6" s="10" t="s">
        <v>62</v>
      </c>
      <c r="F6" s="10" t="s">
        <v>8</v>
      </c>
      <c r="G6" s="34">
        <v>3292655.91</v>
      </c>
      <c r="H6" s="34">
        <v>662877.71</v>
      </c>
      <c r="I6" s="19">
        <v>7.718</v>
      </c>
      <c r="J6" s="10"/>
      <c r="K6" s="15">
        <v>7.718</v>
      </c>
      <c r="L6" s="32">
        <v>44182</v>
      </c>
      <c r="M6" s="36">
        <f>L6</f>
        <v>44182</v>
      </c>
      <c r="N6" s="10" t="s">
        <v>86</v>
      </c>
      <c r="O6" s="10"/>
      <c r="P6" s="10"/>
      <c r="Q6" s="10">
        <v>15</v>
      </c>
    </row>
    <row r="7" spans="1:19" x14ac:dyDescent="0.3">
      <c r="A7" s="10" t="s">
        <v>618</v>
      </c>
      <c r="B7" s="10" t="s">
        <v>618</v>
      </c>
      <c r="C7" s="10" t="s">
        <v>618</v>
      </c>
      <c r="D7" s="10" t="s">
        <v>62</v>
      </c>
      <c r="E7" s="10" t="s">
        <v>62</v>
      </c>
      <c r="F7" s="10" t="s">
        <v>8</v>
      </c>
      <c r="G7" s="33">
        <v>3288723.0049999999</v>
      </c>
      <c r="H7" s="33">
        <v>662755.924</v>
      </c>
      <c r="I7" s="15">
        <v>3.9169999999999998</v>
      </c>
      <c r="J7" s="15"/>
      <c r="K7" s="15">
        <v>3.9169999999999998</v>
      </c>
      <c r="L7" s="30">
        <v>44193</v>
      </c>
      <c r="M7" s="35">
        <f>Table2[[#This Row],[excel_date]]</f>
        <v>44193</v>
      </c>
      <c r="N7" s="10" t="s">
        <v>86</v>
      </c>
      <c r="O7" s="10"/>
      <c r="P7" s="10"/>
      <c r="Q7" s="10">
        <v>15</v>
      </c>
    </row>
    <row r="8" spans="1:19" x14ac:dyDescent="0.3">
      <c r="A8" s="10" t="s">
        <v>619</v>
      </c>
      <c r="B8" s="10" t="s">
        <v>619</v>
      </c>
      <c r="C8" s="10" t="s">
        <v>619</v>
      </c>
      <c r="D8" s="10" t="s">
        <v>62</v>
      </c>
      <c r="E8" s="10" t="s">
        <v>62</v>
      </c>
      <c r="F8" s="10" t="s">
        <v>8</v>
      </c>
      <c r="G8" s="33">
        <v>3288395.3089999999</v>
      </c>
      <c r="H8" s="33">
        <v>662104.84499999997</v>
      </c>
      <c r="I8" s="15">
        <v>4.34</v>
      </c>
      <c r="J8" s="15"/>
      <c r="K8" s="15">
        <v>4.34</v>
      </c>
      <c r="L8" s="30">
        <v>44200</v>
      </c>
      <c r="M8" s="35">
        <f>Table2[[#This Row],[excel_date]]</f>
        <v>44200</v>
      </c>
      <c r="N8" s="10" t="s">
        <v>86</v>
      </c>
      <c r="O8" s="10"/>
      <c r="P8" s="10"/>
      <c r="Q8" s="10">
        <v>15</v>
      </c>
    </row>
    <row r="9" spans="1:19" x14ac:dyDescent="0.3">
      <c r="A9" s="10" t="s">
        <v>620</v>
      </c>
      <c r="B9" s="10" t="s">
        <v>620</v>
      </c>
      <c r="C9" s="10" t="s">
        <v>620</v>
      </c>
      <c r="D9" s="10" t="s">
        <v>62</v>
      </c>
      <c r="E9" s="10" t="s">
        <v>62</v>
      </c>
      <c r="F9" s="10" t="s">
        <v>8</v>
      </c>
      <c r="G9" s="33">
        <v>3288870.7409999999</v>
      </c>
      <c r="H9" s="33">
        <v>662429.06499999994</v>
      </c>
      <c r="I9" s="15">
        <v>6.6470000000000002</v>
      </c>
      <c r="J9" s="15"/>
      <c r="K9" s="15">
        <v>6.6470000000000002</v>
      </c>
      <c r="L9" s="30">
        <v>44194</v>
      </c>
      <c r="M9" s="35">
        <f>Table2[[#This Row],[excel_date]]</f>
        <v>44194</v>
      </c>
      <c r="N9" s="10" t="s">
        <v>86</v>
      </c>
      <c r="O9" s="10"/>
      <c r="P9" s="10"/>
      <c r="Q9" s="10">
        <v>15</v>
      </c>
    </row>
    <row r="10" spans="1:19" x14ac:dyDescent="0.3">
      <c r="A10" s="10" t="s">
        <v>621</v>
      </c>
      <c r="B10" s="10" t="s">
        <v>621</v>
      </c>
      <c r="C10" s="10" t="s">
        <v>621</v>
      </c>
      <c r="D10" s="10" t="s">
        <v>62</v>
      </c>
      <c r="E10" s="10" t="s">
        <v>62</v>
      </c>
      <c r="F10" s="10" t="s">
        <v>8</v>
      </c>
      <c r="G10" s="33">
        <v>3289071.0410000002</v>
      </c>
      <c r="H10" s="33">
        <v>661922.95499999996</v>
      </c>
      <c r="I10" s="15">
        <v>6.9240000000000004</v>
      </c>
      <c r="J10" s="15"/>
      <c r="K10" s="15">
        <v>6.9240000000000004</v>
      </c>
      <c r="L10" s="30">
        <v>44194</v>
      </c>
      <c r="M10" s="35">
        <f>Table2[[#This Row],[excel_date]]</f>
        <v>44194</v>
      </c>
      <c r="N10" s="10" t="s">
        <v>86</v>
      </c>
      <c r="O10" s="10"/>
      <c r="P10" s="10"/>
      <c r="Q10" s="10">
        <v>15</v>
      </c>
    </row>
    <row r="11" spans="1:19" x14ac:dyDescent="0.3">
      <c r="A11" s="10" t="s">
        <v>622</v>
      </c>
      <c r="B11" s="10" t="s">
        <v>622</v>
      </c>
      <c r="C11" s="10" t="s">
        <v>622</v>
      </c>
      <c r="D11" s="10" t="s">
        <v>62</v>
      </c>
      <c r="E11" s="10" t="s">
        <v>62</v>
      </c>
      <c r="F11" s="10" t="s">
        <v>8</v>
      </c>
      <c r="G11" s="33">
        <v>3288220.1009999998</v>
      </c>
      <c r="H11" s="33">
        <v>661492.98300000001</v>
      </c>
      <c r="I11" s="15">
        <v>5.3579999999999997</v>
      </c>
      <c r="J11" s="15"/>
      <c r="K11" s="15">
        <v>5.3579999999999997</v>
      </c>
      <c r="L11" s="30">
        <v>44200</v>
      </c>
      <c r="M11" s="35">
        <f>Table2[[#This Row],[excel_date]]</f>
        <v>44200</v>
      </c>
      <c r="N11" s="10" t="s">
        <v>86</v>
      </c>
      <c r="O11" s="10"/>
      <c r="P11" s="10"/>
      <c r="Q11" s="10">
        <v>15</v>
      </c>
    </row>
    <row r="12" spans="1:19" ht="13.95" customHeight="1" x14ac:dyDescent="0.3">
      <c r="A12" s="10" t="s">
        <v>623</v>
      </c>
      <c r="B12" s="10" t="s">
        <v>623</v>
      </c>
      <c r="C12" s="10" t="s">
        <v>623</v>
      </c>
      <c r="D12" s="10" t="s">
        <v>62</v>
      </c>
      <c r="E12" s="10" t="s">
        <v>62</v>
      </c>
      <c r="F12" s="10" t="s">
        <v>8</v>
      </c>
      <c r="G12" s="33">
        <v>3289979.423</v>
      </c>
      <c r="H12" s="33">
        <v>660991.42700000003</v>
      </c>
      <c r="I12" s="15">
        <v>6.0049999999999999</v>
      </c>
      <c r="J12" s="15"/>
      <c r="K12" s="15">
        <v>6.0049999999999999</v>
      </c>
      <c r="L12" s="30">
        <v>44183</v>
      </c>
      <c r="M12" s="35">
        <f>Table2[[#This Row],[excel_date]]</f>
        <v>44183</v>
      </c>
      <c r="N12" s="10" t="s">
        <v>86</v>
      </c>
      <c r="O12" s="10"/>
      <c r="P12" s="10"/>
      <c r="Q12" s="10">
        <v>15</v>
      </c>
    </row>
    <row r="13" spans="1:19" x14ac:dyDescent="0.3">
      <c r="A13" s="10" t="s">
        <v>624</v>
      </c>
      <c r="B13" s="10" t="s">
        <v>624</v>
      </c>
      <c r="C13" s="10" t="s">
        <v>624</v>
      </c>
      <c r="D13" s="10" t="s">
        <v>62</v>
      </c>
      <c r="E13" s="10" t="s">
        <v>62</v>
      </c>
      <c r="F13" s="10" t="s">
        <v>8</v>
      </c>
      <c r="G13" s="33">
        <v>3288063.8450000002</v>
      </c>
      <c r="H13" s="33">
        <v>660939.45700000005</v>
      </c>
      <c r="I13" s="15">
        <v>6.569</v>
      </c>
      <c r="J13" s="15"/>
      <c r="K13" s="15">
        <v>6.569</v>
      </c>
      <c r="L13" s="30">
        <v>43834</v>
      </c>
      <c r="M13" s="35">
        <f>Table2[[#This Row],[excel_date]]</f>
        <v>43834</v>
      </c>
      <c r="N13" s="10" t="s">
        <v>86</v>
      </c>
      <c r="O13" s="10"/>
      <c r="P13" s="10"/>
      <c r="Q13" s="10">
        <v>15</v>
      </c>
    </row>
    <row r="14" spans="1:19" x14ac:dyDescent="0.3">
      <c r="A14" s="10" t="s">
        <v>625</v>
      </c>
      <c r="B14" s="10" t="s">
        <v>625</v>
      </c>
      <c r="C14" s="10" t="s">
        <v>625</v>
      </c>
      <c r="D14" s="10" t="s">
        <v>62</v>
      </c>
      <c r="E14" s="10" t="s">
        <v>62</v>
      </c>
      <c r="F14" s="10" t="s">
        <v>8</v>
      </c>
      <c r="G14" s="33">
        <v>3290241.9010000001</v>
      </c>
      <c r="H14" s="33">
        <v>660566.74</v>
      </c>
      <c r="I14" s="15">
        <v>3.4729999999999999</v>
      </c>
      <c r="J14" s="15"/>
      <c r="K14" s="15">
        <v>3.4729999999999999</v>
      </c>
      <c r="L14" s="30">
        <v>44183</v>
      </c>
      <c r="M14" s="35">
        <f>Table2[[#This Row],[excel_date]]</f>
        <v>44183</v>
      </c>
      <c r="N14" s="10" t="s">
        <v>86</v>
      </c>
      <c r="O14" s="10"/>
      <c r="P14" s="10"/>
      <c r="Q14" s="10">
        <v>15</v>
      </c>
    </row>
    <row r="15" spans="1:19" x14ac:dyDescent="0.3">
      <c r="A15" s="10" t="s">
        <v>626</v>
      </c>
      <c r="B15" s="10" t="s">
        <v>626</v>
      </c>
      <c r="C15" s="10" t="s">
        <v>626</v>
      </c>
      <c r="D15" s="10" t="s">
        <v>62</v>
      </c>
      <c r="E15" s="10" t="s">
        <v>62</v>
      </c>
      <c r="F15" s="10" t="s">
        <v>8</v>
      </c>
      <c r="G15" s="33">
        <v>3290336.594</v>
      </c>
      <c r="H15" s="33">
        <v>659768.14500000002</v>
      </c>
      <c r="I15" s="15">
        <v>7.9009999999999998</v>
      </c>
      <c r="J15" s="15"/>
      <c r="K15" s="15">
        <v>7.9009999999999998</v>
      </c>
      <c r="L15" s="30">
        <v>44187</v>
      </c>
      <c r="M15" s="35">
        <f>Table2[[#This Row],[excel_date]]</f>
        <v>44187</v>
      </c>
      <c r="N15" s="10" t="s">
        <v>86</v>
      </c>
      <c r="O15" s="10"/>
      <c r="P15" s="10"/>
      <c r="Q15" s="10">
        <v>15</v>
      </c>
    </row>
    <row r="16" spans="1:19" x14ac:dyDescent="0.3">
      <c r="A16" s="10" t="s">
        <v>627</v>
      </c>
      <c r="B16" s="10" t="s">
        <v>627</v>
      </c>
      <c r="C16" s="10" t="s">
        <v>627</v>
      </c>
      <c r="D16" s="10" t="s">
        <v>62</v>
      </c>
      <c r="E16" s="10" t="s">
        <v>62</v>
      </c>
      <c r="F16" s="10" t="s">
        <v>8</v>
      </c>
      <c r="G16" s="33">
        <v>3288538.7650000001</v>
      </c>
      <c r="H16" s="33">
        <v>659361.95400000003</v>
      </c>
      <c r="I16" s="15">
        <v>7.7649999999999997</v>
      </c>
      <c r="J16" s="15"/>
      <c r="K16" s="15">
        <v>7.7649999999999997</v>
      </c>
      <c r="L16" s="30">
        <v>44188</v>
      </c>
      <c r="M16" s="35">
        <f>Table2[[#This Row],[excel_date]]</f>
        <v>44188</v>
      </c>
      <c r="N16" s="10" t="s">
        <v>86</v>
      </c>
      <c r="O16" s="10"/>
      <c r="P16" s="10"/>
      <c r="Q16" s="10">
        <v>15</v>
      </c>
    </row>
    <row r="17" spans="1:17" x14ac:dyDescent="0.3">
      <c r="A17" s="10" t="s">
        <v>628</v>
      </c>
      <c r="B17" s="10" t="s">
        <v>628</v>
      </c>
      <c r="C17" s="10" t="s">
        <v>628</v>
      </c>
      <c r="D17" s="10" t="s">
        <v>62</v>
      </c>
      <c r="E17" s="10" t="s">
        <v>62</v>
      </c>
      <c r="F17" s="10" t="s">
        <v>8</v>
      </c>
      <c r="G17" s="33">
        <v>3289030.1540000001</v>
      </c>
      <c r="H17" s="33">
        <v>659282.21400000004</v>
      </c>
      <c r="I17" s="15">
        <v>4.117</v>
      </c>
      <c r="J17" s="15"/>
      <c r="K17" s="15">
        <v>4.117</v>
      </c>
      <c r="L17" s="30">
        <v>44188</v>
      </c>
      <c r="M17" s="35">
        <f>Table2[[#This Row],[excel_date]]</f>
        <v>44188</v>
      </c>
      <c r="N17" s="10" t="s">
        <v>86</v>
      </c>
      <c r="O17" s="15"/>
      <c r="P17" s="10"/>
      <c r="Q17" s="10">
        <v>15</v>
      </c>
    </row>
    <row r="18" spans="1:17" x14ac:dyDescent="0.3">
      <c r="A18" s="10" t="s">
        <v>629</v>
      </c>
      <c r="B18" s="10" t="s">
        <v>629</v>
      </c>
      <c r="C18" s="10" t="s">
        <v>629</v>
      </c>
      <c r="D18" s="10" t="s">
        <v>62</v>
      </c>
      <c r="E18" s="10" t="s">
        <v>62</v>
      </c>
      <c r="F18" s="10" t="s">
        <v>8</v>
      </c>
      <c r="G18" s="33">
        <v>3289792.8050000002</v>
      </c>
      <c r="H18" s="33">
        <v>658966.00300000003</v>
      </c>
      <c r="I18" s="15">
        <v>5.2</v>
      </c>
      <c r="J18" s="15"/>
      <c r="K18" s="15">
        <v>5.2</v>
      </c>
      <c r="L18" s="30">
        <v>44187</v>
      </c>
      <c r="M18" s="35">
        <f>Table2[[#This Row],[excel_date]]</f>
        <v>44187</v>
      </c>
      <c r="N18" s="10" t="s">
        <v>86</v>
      </c>
      <c r="O18" s="10"/>
      <c r="P18" s="10"/>
      <c r="Q18" s="10">
        <v>15</v>
      </c>
    </row>
    <row r="19" spans="1:17" x14ac:dyDescent="0.3">
      <c r="A19" s="10" t="s">
        <v>630</v>
      </c>
      <c r="B19" s="10" t="s">
        <v>630</v>
      </c>
      <c r="C19" s="10" t="s">
        <v>630</v>
      </c>
      <c r="D19" s="10" t="s">
        <v>62</v>
      </c>
      <c r="E19" s="10" t="s">
        <v>62</v>
      </c>
      <c r="F19" s="10" t="s">
        <v>8</v>
      </c>
      <c r="G19" s="33">
        <v>3290187.0929999999</v>
      </c>
      <c r="H19" s="33">
        <v>659090.44499999995</v>
      </c>
      <c r="I19" s="15">
        <v>6.69</v>
      </c>
      <c r="J19" s="15"/>
      <c r="K19" s="15">
        <v>6.69</v>
      </c>
      <c r="L19" s="30">
        <v>44187</v>
      </c>
      <c r="M19" s="35">
        <f>Table2[[#This Row],[excel_date]]</f>
        <v>44187</v>
      </c>
      <c r="N19" s="10" t="s">
        <v>86</v>
      </c>
      <c r="O19" s="10"/>
      <c r="P19" s="10"/>
      <c r="Q19" s="10">
        <v>15</v>
      </c>
    </row>
    <row r="20" spans="1:17" x14ac:dyDescent="0.3">
      <c r="A20" s="10" t="s">
        <v>631</v>
      </c>
      <c r="B20" s="10" t="s">
        <v>631</v>
      </c>
      <c r="C20" s="10" t="s">
        <v>631</v>
      </c>
      <c r="D20" s="10" t="s">
        <v>62</v>
      </c>
      <c r="E20" s="10" t="s">
        <v>62</v>
      </c>
      <c r="F20" s="10" t="s">
        <v>8</v>
      </c>
      <c r="G20" s="33">
        <v>3289253.122</v>
      </c>
      <c r="H20" s="33">
        <v>658320.09299999999</v>
      </c>
      <c r="I20" s="15">
        <v>5.9889999999999999</v>
      </c>
      <c r="J20" s="15"/>
      <c r="K20" s="15">
        <v>5.9889999999999999</v>
      </c>
      <c r="L20" s="30">
        <v>44187</v>
      </c>
      <c r="M20" s="35">
        <f>Table2[[#This Row],[excel_date]]</f>
        <v>44187</v>
      </c>
      <c r="N20" s="10" t="s">
        <v>86</v>
      </c>
      <c r="O20" s="10"/>
      <c r="P20" s="10"/>
      <c r="Q20" s="10">
        <v>15</v>
      </c>
    </row>
    <row r="21" spans="1:17" x14ac:dyDescent="0.3">
      <c r="A21" s="10" t="s">
        <v>643</v>
      </c>
      <c r="B21" s="10" t="s">
        <v>643</v>
      </c>
      <c r="C21" s="10" t="s">
        <v>643</v>
      </c>
      <c r="D21" s="10" t="s">
        <v>62</v>
      </c>
      <c r="E21" s="10" t="s">
        <v>62</v>
      </c>
      <c r="F21" s="10" t="s">
        <v>8</v>
      </c>
      <c r="G21" s="33">
        <v>3288829.898</v>
      </c>
      <c r="H21" s="33">
        <v>661362.88300000003</v>
      </c>
      <c r="I21" s="15">
        <v>5.9880000000000004</v>
      </c>
      <c r="J21" s="15"/>
      <c r="K21" s="15">
        <v>5.9880000000000004</v>
      </c>
      <c r="L21" s="30">
        <v>44195</v>
      </c>
      <c r="M21" s="35">
        <f>Table2[[#This Row],[excel_date]]</f>
        <v>44195</v>
      </c>
      <c r="N21" s="10" t="s">
        <v>86</v>
      </c>
      <c r="O21" s="15"/>
      <c r="P21" s="10"/>
      <c r="Q21" s="10">
        <v>15</v>
      </c>
    </row>
    <row r="22" spans="1:17" x14ac:dyDescent="0.3">
      <c r="A22" s="10" t="s">
        <v>101</v>
      </c>
      <c r="B22" s="10" t="s">
        <v>74</v>
      </c>
      <c r="C22" s="10" t="s">
        <v>63</v>
      </c>
      <c r="D22" s="10" t="s">
        <v>62</v>
      </c>
      <c r="E22" s="10" t="s">
        <v>62</v>
      </c>
      <c r="F22" s="16">
        <v>118900</v>
      </c>
      <c r="G22" s="34">
        <v>3289042.61</v>
      </c>
      <c r="H22" s="34">
        <v>661371.97</v>
      </c>
      <c r="I22" s="10">
        <v>10.420999999999999</v>
      </c>
      <c r="J22" s="10">
        <v>0.63</v>
      </c>
      <c r="K22" s="15">
        <v>9.7909999999999986</v>
      </c>
      <c r="L22" s="32">
        <v>44195</v>
      </c>
      <c r="M22" s="36">
        <f t="shared" ref="M22:M34" si="0">L22</f>
        <v>44195</v>
      </c>
      <c r="N22" s="10" t="s">
        <v>87</v>
      </c>
      <c r="O22" s="16"/>
      <c r="P22" s="10" t="s">
        <v>88</v>
      </c>
      <c r="Q22" s="10">
        <v>15</v>
      </c>
    </row>
    <row r="23" spans="1:17" x14ac:dyDescent="0.3">
      <c r="A23" s="10" t="s">
        <v>102</v>
      </c>
      <c r="B23" s="10" t="s">
        <v>75</v>
      </c>
      <c r="C23" s="10" t="s">
        <v>64</v>
      </c>
      <c r="D23" s="10" t="s">
        <v>62</v>
      </c>
      <c r="E23" s="10" t="s">
        <v>62</v>
      </c>
      <c r="F23" s="16">
        <v>138982</v>
      </c>
      <c r="G23" s="34">
        <v>3288581.74</v>
      </c>
      <c r="H23" s="34">
        <v>661830.37</v>
      </c>
      <c r="I23" s="10">
        <v>9.641</v>
      </c>
      <c r="J23" s="10">
        <v>0.63</v>
      </c>
      <c r="K23" s="15">
        <v>9.0109999999999992</v>
      </c>
      <c r="L23" s="32">
        <v>44200</v>
      </c>
      <c r="M23" s="36">
        <f t="shared" si="0"/>
        <v>44200</v>
      </c>
      <c r="N23" s="10" t="s">
        <v>87</v>
      </c>
      <c r="O23" s="16"/>
      <c r="P23" s="10" t="s">
        <v>89</v>
      </c>
      <c r="Q23" s="10">
        <v>15</v>
      </c>
    </row>
    <row r="24" spans="1:17" x14ac:dyDescent="0.3">
      <c r="A24" s="10" t="s">
        <v>103</v>
      </c>
      <c r="B24" s="10" t="s">
        <v>76</v>
      </c>
      <c r="C24" s="10" t="s">
        <v>65</v>
      </c>
      <c r="D24" s="10" t="s">
        <v>62</v>
      </c>
      <c r="E24" s="10" t="s">
        <v>62</v>
      </c>
      <c r="F24" s="16">
        <v>138983</v>
      </c>
      <c r="G24" s="34">
        <v>3289032.23</v>
      </c>
      <c r="H24" s="34">
        <v>661835.32999999996</v>
      </c>
      <c r="I24" s="10">
        <v>11.157</v>
      </c>
      <c r="J24" s="10">
        <v>0.54</v>
      </c>
      <c r="K24" s="15">
        <v>10.617000000000001</v>
      </c>
      <c r="L24" s="32">
        <v>44194</v>
      </c>
      <c r="M24" s="36">
        <f t="shared" si="0"/>
        <v>44194</v>
      </c>
      <c r="N24" s="10" t="s">
        <v>87</v>
      </c>
      <c r="O24" s="16"/>
      <c r="P24" s="10" t="s">
        <v>90</v>
      </c>
      <c r="Q24" s="10">
        <v>15</v>
      </c>
    </row>
    <row r="25" spans="1:17" x14ac:dyDescent="0.3">
      <c r="A25" s="10" t="s">
        <v>104</v>
      </c>
      <c r="B25" s="10" t="s">
        <v>77</v>
      </c>
      <c r="C25" s="10" t="s">
        <v>66</v>
      </c>
      <c r="D25" s="10" t="s">
        <v>62</v>
      </c>
      <c r="E25" s="10" t="s">
        <v>62</v>
      </c>
      <c r="F25" s="16">
        <v>972230</v>
      </c>
      <c r="G25" s="34">
        <v>3288385.59</v>
      </c>
      <c r="H25" s="34">
        <v>661338.53</v>
      </c>
      <c r="I25" s="10">
        <v>11.798</v>
      </c>
      <c r="J25" s="10">
        <v>0.36099999999999999</v>
      </c>
      <c r="K25" s="15">
        <v>11.436999999999999</v>
      </c>
      <c r="L25" s="32">
        <v>44200</v>
      </c>
      <c r="M25" s="36">
        <f t="shared" si="0"/>
        <v>44200</v>
      </c>
      <c r="N25" s="10" t="s">
        <v>87</v>
      </c>
      <c r="O25" s="16"/>
      <c r="P25" s="10" t="s">
        <v>49</v>
      </c>
      <c r="Q25" s="10">
        <v>15</v>
      </c>
    </row>
    <row r="26" spans="1:17" x14ac:dyDescent="0.3">
      <c r="A26" s="10" t="s">
        <v>105</v>
      </c>
      <c r="B26" s="10" t="s">
        <v>78</v>
      </c>
      <c r="C26" s="10" t="s">
        <v>67</v>
      </c>
      <c r="D26" s="10" t="s">
        <v>62</v>
      </c>
      <c r="E26" s="10" t="s">
        <v>62</v>
      </c>
      <c r="F26" s="16">
        <v>972000</v>
      </c>
      <c r="G26" s="34">
        <v>3288608.86</v>
      </c>
      <c r="H26" s="34">
        <v>659443.87</v>
      </c>
      <c r="I26" s="10">
        <v>10.015000000000001</v>
      </c>
      <c r="J26" s="10">
        <v>0.34399999999999997</v>
      </c>
      <c r="K26" s="15">
        <v>9.6710000000000012</v>
      </c>
      <c r="L26" s="32">
        <v>44188</v>
      </c>
      <c r="M26" s="36">
        <f t="shared" si="0"/>
        <v>44188</v>
      </c>
      <c r="N26" s="10" t="s">
        <v>87</v>
      </c>
      <c r="O26" s="16"/>
      <c r="P26" s="10" t="s">
        <v>50</v>
      </c>
      <c r="Q26" s="10">
        <v>15</v>
      </c>
    </row>
    <row r="27" spans="1:17" x14ac:dyDescent="0.3">
      <c r="A27" s="10" t="s">
        <v>106</v>
      </c>
      <c r="B27" s="10" t="s">
        <v>79</v>
      </c>
      <c r="C27" s="10" t="s">
        <v>68</v>
      </c>
      <c r="D27" s="10" t="s">
        <v>62</v>
      </c>
      <c r="E27" s="10" t="s">
        <v>62</v>
      </c>
      <c r="F27" s="16">
        <v>160465</v>
      </c>
      <c r="G27" s="34">
        <v>3289339.25</v>
      </c>
      <c r="H27" s="34">
        <v>659351.64</v>
      </c>
      <c r="I27" s="10">
        <v>9.5069999999999997</v>
      </c>
      <c r="J27" s="10">
        <v>0.85399999999999998</v>
      </c>
      <c r="K27" s="15">
        <v>8.6530000000000005</v>
      </c>
      <c r="L27" s="32">
        <v>44188</v>
      </c>
      <c r="M27" s="36">
        <f t="shared" si="0"/>
        <v>44188</v>
      </c>
      <c r="N27" s="10" t="s">
        <v>87</v>
      </c>
      <c r="O27" s="16"/>
      <c r="P27" s="10" t="s">
        <v>29</v>
      </c>
      <c r="Q27" s="10">
        <v>15</v>
      </c>
    </row>
    <row r="28" spans="1:17" x14ac:dyDescent="0.3">
      <c r="A28" s="10" t="s">
        <v>107</v>
      </c>
      <c r="B28" s="10" t="s">
        <v>80</v>
      </c>
      <c r="C28" s="10" t="s">
        <v>69</v>
      </c>
      <c r="D28" s="10" t="s">
        <v>62</v>
      </c>
      <c r="E28" s="10" t="s">
        <v>62</v>
      </c>
      <c r="F28" s="16">
        <v>160466</v>
      </c>
      <c r="G28" s="34">
        <v>3289148.42</v>
      </c>
      <c r="H28" s="34">
        <v>658895.61</v>
      </c>
      <c r="I28" s="10">
        <v>9.5399999999999991</v>
      </c>
      <c r="J28" s="10">
        <v>0.93700000000000006</v>
      </c>
      <c r="K28" s="15">
        <v>8.6029999999999998</v>
      </c>
      <c r="L28" s="32">
        <v>44193</v>
      </c>
      <c r="M28" s="36">
        <f t="shared" si="0"/>
        <v>44193</v>
      </c>
      <c r="N28" s="10" t="s">
        <v>87</v>
      </c>
      <c r="O28" s="16"/>
      <c r="P28" s="10" t="s">
        <v>30</v>
      </c>
      <c r="Q28" s="10">
        <v>15</v>
      </c>
    </row>
    <row r="29" spans="1:17" x14ac:dyDescent="0.3">
      <c r="A29" s="10" t="s">
        <v>108</v>
      </c>
      <c r="B29" s="10" t="s">
        <v>81</v>
      </c>
      <c r="C29" s="10" t="s">
        <v>70</v>
      </c>
      <c r="D29" s="10" t="s">
        <v>62</v>
      </c>
      <c r="E29" s="10" t="s">
        <v>62</v>
      </c>
      <c r="F29" s="16">
        <v>972126</v>
      </c>
      <c r="G29" s="34">
        <v>3289421.57</v>
      </c>
      <c r="H29" s="34">
        <v>661817.92000000004</v>
      </c>
      <c r="I29" s="10">
        <v>8.34</v>
      </c>
      <c r="J29" s="10">
        <v>0.85499999999999998</v>
      </c>
      <c r="K29" s="15">
        <v>7.4849999999999994</v>
      </c>
      <c r="L29" s="32">
        <v>44195</v>
      </c>
      <c r="M29" s="36">
        <f t="shared" si="0"/>
        <v>44195</v>
      </c>
      <c r="N29" s="10" t="s">
        <v>87</v>
      </c>
      <c r="O29" s="16" t="s">
        <v>113</v>
      </c>
      <c r="P29" s="10" t="s">
        <v>91</v>
      </c>
      <c r="Q29" s="10">
        <v>15</v>
      </c>
    </row>
    <row r="30" spans="1:17" x14ac:dyDescent="0.3">
      <c r="A30" s="10" t="s">
        <v>109</v>
      </c>
      <c r="B30" s="10" t="s">
        <v>82</v>
      </c>
      <c r="C30" s="10" t="s">
        <v>71</v>
      </c>
      <c r="D30" s="10" t="s">
        <v>62</v>
      </c>
      <c r="E30" s="10" t="s">
        <v>62</v>
      </c>
      <c r="F30" s="16">
        <v>972750</v>
      </c>
      <c r="G30" s="34">
        <v>3290026.91</v>
      </c>
      <c r="H30" s="34">
        <v>660884.89</v>
      </c>
      <c r="I30" s="10">
        <v>8.2729999999999997</v>
      </c>
      <c r="J30" s="10">
        <v>0.36499999999999999</v>
      </c>
      <c r="K30" s="15">
        <v>7.9079999999999995</v>
      </c>
      <c r="L30" s="32">
        <v>44183</v>
      </c>
      <c r="M30" s="36">
        <f t="shared" si="0"/>
        <v>44183</v>
      </c>
      <c r="N30" s="10" t="s">
        <v>87</v>
      </c>
      <c r="O30" s="16"/>
      <c r="P30" s="10" t="s">
        <v>92</v>
      </c>
      <c r="Q30" s="10">
        <v>15</v>
      </c>
    </row>
    <row r="31" spans="1:17" x14ac:dyDescent="0.3">
      <c r="A31" s="10" t="s">
        <v>110</v>
      </c>
      <c r="B31" s="10" t="s">
        <v>83</v>
      </c>
      <c r="C31" s="10" t="s">
        <v>72</v>
      </c>
      <c r="D31" s="10" t="s">
        <v>62</v>
      </c>
      <c r="E31" s="10" t="s">
        <v>62</v>
      </c>
      <c r="F31" s="16">
        <v>972751</v>
      </c>
      <c r="G31" s="34">
        <v>3289998.17</v>
      </c>
      <c r="H31" s="34">
        <v>660825.09</v>
      </c>
      <c r="I31" s="10">
        <v>8.0739999999999998</v>
      </c>
      <c r="J31" s="10">
        <v>0.35199999999999998</v>
      </c>
      <c r="K31" s="15">
        <v>7.7219999999999995</v>
      </c>
      <c r="L31" s="32">
        <v>44183</v>
      </c>
      <c r="M31" s="36">
        <f t="shared" si="0"/>
        <v>44183</v>
      </c>
      <c r="N31" s="10" t="s">
        <v>87</v>
      </c>
      <c r="O31" s="16"/>
      <c r="P31" s="10" t="s">
        <v>93</v>
      </c>
      <c r="Q31" s="10">
        <v>15</v>
      </c>
    </row>
    <row r="32" spans="1:17" x14ac:dyDescent="0.3">
      <c r="A32" s="10" t="s">
        <v>111</v>
      </c>
      <c r="B32" s="10" t="s">
        <v>98</v>
      </c>
      <c r="C32" s="10" t="s">
        <v>99</v>
      </c>
      <c r="D32" s="10" t="s">
        <v>62</v>
      </c>
      <c r="E32" s="10" t="s">
        <v>62</v>
      </c>
      <c r="F32" s="16">
        <v>975170</v>
      </c>
      <c r="G32" s="34">
        <v>3290143.15</v>
      </c>
      <c r="H32" s="34">
        <v>659892.43000000005</v>
      </c>
      <c r="I32" s="10">
        <v>12.137</v>
      </c>
      <c r="J32" s="10">
        <v>0.56299999999999994</v>
      </c>
      <c r="K32" s="15">
        <v>11.574</v>
      </c>
      <c r="L32" s="32">
        <v>44183</v>
      </c>
      <c r="M32" s="36">
        <f t="shared" si="0"/>
        <v>44183</v>
      </c>
      <c r="N32" s="10" t="s">
        <v>87</v>
      </c>
      <c r="O32" s="16"/>
      <c r="P32" s="10">
        <v>29</v>
      </c>
      <c r="Q32" s="10">
        <v>15</v>
      </c>
    </row>
    <row r="33" spans="1:17" x14ac:dyDescent="0.3">
      <c r="A33" s="10" t="s">
        <v>112</v>
      </c>
      <c r="B33" s="10" t="s">
        <v>84</v>
      </c>
      <c r="C33" s="10" t="s">
        <v>73</v>
      </c>
      <c r="D33" s="10" t="s">
        <v>62</v>
      </c>
      <c r="E33" s="10" t="s">
        <v>62</v>
      </c>
      <c r="F33" s="16">
        <v>973844</v>
      </c>
      <c r="G33" s="34">
        <v>3289803.52</v>
      </c>
      <c r="H33" s="34">
        <v>659451.80000000005</v>
      </c>
      <c r="I33" s="10">
        <v>8.9529999999999994</v>
      </c>
      <c r="J33" s="10">
        <v>0.81299999999999994</v>
      </c>
      <c r="K33" s="15">
        <f>Table2[[#This Row],[elevation_ft]]-Table2[[#This Row],[flange_ft]]</f>
        <v>8.1399999999999988</v>
      </c>
      <c r="L33" s="32">
        <v>44188</v>
      </c>
      <c r="M33" s="36">
        <f t="shared" si="0"/>
        <v>44188</v>
      </c>
      <c r="N33" s="10" t="s">
        <v>87</v>
      </c>
      <c r="O33" s="10"/>
      <c r="P33" s="10" t="s">
        <v>94</v>
      </c>
      <c r="Q33" s="10">
        <v>15</v>
      </c>
    </row>
    <row r="34" spans="1:17" x14ac:dyDescent="0.3">
      <c r="A34" s="10" t="s">
        <v>166</v>
      </c>
      <c r="B34" s="10" t="s">
        <v>167</v>
      </c>
      <c r="C34" s="10" t="s">
        <v>100</v>
      </c>
      <c r="D34" s="10" t="s">
        <v>62</v>
      </c>
      <c r="E34" s="10" t="s">
        <v>62</v>
      </c>
      <c r="F34" s="10">
        <v>975171</v>
      </c>
      <c r="G34" s="34">
        <v>3289525.5</v>
      </c>
      <c r="H34" s="34">
        <v>659091.6</v>
      </c>
      <c r="I34" s="10">
        <v>13.262</v>
      </c>
      <c r="J34" s="10">
        <v>1.0740000000000001</v>
      </c>
      <c r="K34" s="15">
        <v>12.188000000000001</v>
      </c>
      <c r="L34" s="32">
        <v>44188</v>
      </c>
      <c r="M34" s="36">
        <f t="shared" si="0"/>
        <v>44188</v>
      </c>
      <c r="N34" s="10" t="s">
        <v>87</v>
      </c>
      <c r="O34" s="10" t="s">
        <v>168</v>
      </c>
      <c r="P34" s="10">
        <v>31</v>
      </c>
      <c r="Q34" s="10">
        <v>15</v>
      </c>
    </row>
    <row r="35" spans="1:17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1:17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1:17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1:17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1:17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1:17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1:17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1:17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1:17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1:17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1:17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1:17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1:17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1:17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conditionalFormatting sqref="C19:C3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/>
  </sheetPr>
  <dimension ref="A1:S37"/>
  <sheetViews>
    <sheetView workbookViewId="0">
      <selection activeCell="U5" sqref="U5"/>
    </sheetView>
  </sheetViews>
  <sheetFormatPr defaultRowHeight="14.4" x14ac:dyDescent="0.3"/>
  <cols>
    <col min="2" max="2" width="14.109375" bestFit="1" customWidth="1"/>
  </cols>
  <sheetData>
    <row r="1" spans="1:19" x14ac:dyDescent="0.3">
      <c r="A1" t="s">
        <v>15</v>
      </c>
      <c r="B1" t="s">
        <v>692</v>
      </c>
      <c r="C1" t="s">
        <v>693</v>
      </c>
      <c r="D1" t="s">
        <v>694</v>
      </c>
      <c r="E1" t="s">
        <v>695</v>
      </c>
      <c r="F1" t="s">
        <v>696</v>
      </c>
      <c r="G1" t="s">
        <v>697</v>
      </c>
      <c r="H1" t="s">
        <v>698</v>
      </c>
      <c r="I1" t="s">
        <v>699</v>
      </c>
      <c r="J1" t="s">
        <v>700</v>
      </c>
      <c r="K1" t="s">
        <v>701</v>
      </c>
      <c r="L1" t="s">
        <v>702</v>
      </c>
      <c r="M1" t="s">
        <v>703</v>
      </c>
      <c r="N1" t="s">
        <v>704</v>
      </c>
      <c r="O1" t="s">
        <v>705</v>
      </c>
      <c r="P1" t="s">
        <v>706</v>
      </c>
      <c r="Q1" t="s">
        <v>707</v>
      </c>
      <c r="R1" t="s">
        <v>708</v>
      </c>
      <c r="S1" t="s">
        <v>709</v>
      </c>
    </row>
    <row r="2" spans="1:19" x14ac:dyDescent="0.3">
      <c r="A2" t="s">
        <v>663</v>
      </c>
      <c r="B2">
        <v>1.5206585990412599E-14</v>
      </c>
      <c r="C2">
        <v>1.2672154992010501E-15</v>
      </c>
      <c r="D2">
        <v>0</v>
      </c>
      <c r="E2">
        <v>9</v>
      </c>
      <c r="F2" s="8">
        <v>3.6661919565194802E-17</v>
      </c>
      <c r="H2">
        <v>0.92725785599367005</v>
      </c>
      <c r="J2">
        <v>1</v>
      </c>
      <c r="K2">
        <v>9.4633532370938606E-2</v>
      </c>
      <c r="M2">
        <v>-7</v>
      </c>
      <c r="N2">
        <v>4462735.1219323101</v>
      </c>
      <c r="O2">
        <v>-3.6476297782038802E-13</v>
      </c>
      <c r="P2">
        <v>3.9517614980121401E-13</v>
      </c>
      <c r="R2">
        <v>3293871.62</v>
      </c>
      <c r="S2">
        <v>662856.61499999999</v>
      </c>
    </row>
    <row r="3" spans="1:19" x14ac:dyDescent="0.3">
      <c r="A3" t="s">
        <v>43</v>
      </c>
      <c r="B3">
        <v>-1.6415094138697399E-2</v>
      </c>
      <c r="C3">
        <v>-1.3679245115581101E-3</v>
      </c>
      <c r="D3">
        <v>0</v>
      </c>
      <c r="E3">
        <v>8</v>
      </c>
      <c r="F3" s="8">
        <v>8.5326644419053102E-6</v>
      </c>
      <c r="H3">
        <v>0.67608276378960996</v>
      </c>
      <c r="J3">
        <v>0.67608276378987897</v>
      </c>
      <c r="K3">
        <v>-0.438921889663624</v>
      </c>
      <c r="M3">
        <v>0.19265242522554099</v>
      </c>
      <c r="N3">
        <v>5088093.5860415604</v>
      </c>
      <c r="O3">
        <v>-0.10792633869389801</v>
      </c>
      <c r="P3">
        <v>7.5096150416503998E-2</v>
      </c>
      <c r="Q3">
        <v>3.1109839854854202E-2</v>
      </c>
      <c r="R3">
        <v>3292891.45</v>
      </c>
      <c r="S3">
        <v>659908.76</v>
      </c>
    </row>
    <row r="4" spans="1:19" x14ac:dyDescent="0.3">
      <c r="A4" t="s">
        <v>46</v>
      </c>
      <c r="B4">
        <v>-1.1118343345024701E-2</v>
      </c>
      <c r="C4">
        <v>-9.26528612085399E-4</v>
      </c>
      <c r="D4">
        <v>0</v>
      </c>
      <c r="E4">
        <v>8</v>
      </c>
      <c r="F4" s="8">
        <v>8.2419921141501307E-6</v>
      </c>
      <c r="H4">
        <v>0.76865596746354803</v>
      </c>
      <c r="J4">
        <v>0.768655967463585</v>
      </c>
      <c r="K4">
        <v>-0.30777717992999898</v>
      </c>
      <c r="M4">
        <v>9.47267924856319E-2</v>
      </c>
      <c r="N4">
        <v>5094461.8598551704</v>
      </c>
      <c r="O4">
        <v>-9.95121810630374E-2</v>
      </c>
      <c r="P4">
        <v>7.7275494372987794E-2</v>
      </c>
      <c r="Q4">
        <v>1.55424181773698E-2</v>
      </c>
      <c r="R4">
        <v>3292225.75</v>
      </c>
      <c r="S4">
        <v>659567.89</v>
      </c>
    </row>
    <row r="5" spans="1:19" x14ac:dyDescent="0.3">
      <c r="A5" t="s">
        <v>47</v>
      </c>
      <c r="B5">
        <v>-1.0264287808046E-2</v>
      </c>
      <c r="C5">
        <v>-8.5535731733717396E-4</v>
      </c>
      <c r="D5">
        <v>0</v>
      </c>
      <c r="E5">
        <v>9</v>
      </c>
      <c r="F5" s="8">
        <v>2.77681307046351E-6</v>
      </c>
      <c r="H5">
        <v>0.42690518954724799</v>
      </c>
      <c r="J5">
        <v>0.426905189547648</v>
      </c>
      <c r="K5">
        <v>-0.84335554649340305</v>
      </c>
      <c r="M5">
        <v>0.71124857779989603</v>
      </c>
      <c r="N5">
        <v>4431856.8069870202</v>
      </c>
      <c r="O5">
        <v>-3.9043589701715099E-2</v>
      </c>
      <c r="P5">
        <v>1.8515014085623002E-2</v>
      </c>
      <c r="Q5">
        <v>9.2235202979648101E-2</v>
      </c>
      <c r="R5">
        <v>3291855.78</v>
      </c>
      <c r="S5">
        <v>662742.44999999995</v>
      </c>
    </row>
    <row r="6" spans="1:19" x14ac:dyDescent="0.3">
      <c r="A6" t="s">
        <v>48</v>
      </c>
      <c r="B6">
        <v>-7.9311181093081204E-2</v>
      </c>
      <c r="C6">
        <v>-6.6092650910901003E-3</v>
      </c>
      <c r="D6">
        <v>0</v>
      </c>
      <c r="E6">
        <v>9</v>
      </c>
      <c r="F6" s="8">
        <v>5.3574285929801697E-6</v>
      </c>
      <c r="H6">
        <v>1.1797475788218201E-2</v>
      </c>
      <c r="J6">
        <v>1.17974757882181E-2</v>
      </c>
      <c r="K6">
        <v>-3.37758708640854</v>
      </c>
      <c r="M6">
        <v>11.4080945262738</v>
      </c>
      <c r="N6">
        <v>4425156.0187755199</v>
      </c>
      <c r="O6" s="8">
        <v>-0.13483636443767499</v>
      </c>
      <c r="P6" s="8">
        <v>-2.37859977484873E-2</v>
      </c>
      <c r="Q6">
        <v>0.61973250463219098</v>
      </c>
      <c r="R6">
        <v>3292655.91</v>
      </c>
      <c r="S6">
        <v>662877.71</v>
      </c>
    </row>
    <row r="7" spans="1:19" x14ac:dyDescent="0.3">
      <c r="A7" t="s">
        <v>618</v>
      </c>
      <c r="B7">
        <v>3.1123920614312999E-2</v>
      </c>
      <c r="C7">
        <v>2.5936600511927499E-3</v>
      </c>
      <c r="D7">
        <v>0</v>
      </c>
      <c r="E7">
        <v>9</v>
      </c>
      <c r="F7" s="8">
        <v>3.6575253932774501E-6</v>
      </c>
      <c r="H7">
        <v>9.3329805759548204E-2</v>
      </c>
      <c r="J7">
        <v>9.3329805759528803E-2</v>
      </c>
      <c r="K7">
        <v>1.9414914318197001</v>
      </c>
      <c r="M7">
        <v>3.7693889798298699</v>
      </c>
      <c r="N7">
        <v>4437872.1302559301</v>
      </c>
      <c r="O7">
        <v>-6.7832142218543301E-3</v>
      </c>
      <c r="P7">
        <v>6.9031055450480397E-2</v>
      </c>
      <c r="Q7">
        <v>0.35000954899944697</v>
      </c>
      <c r="R7">
        <v>3288723.0049999999</v>
      </c>
      <c r="S7">
        <v>662755.924</v>
      </c>
    </row>
    <row r="8" spans="1:19" x14ac:dyDescent="0.3">
      <c r="A8" t="s">
        <v>619</v>
      </c>
      <c r="B8">
        <v>1.5998039494563999E-2</v>
      </c>
      <c r="C8">
        <v>1.3331699578803299E-3</v>
      </c>
      <c r="D8">
        <v>0</v>
      </c>
      <c r="E8">
        <v>9</v>
      </c>
      <c r="F8" s="8">
        <v>9.8603483839658498E-6</v>
      </c>
      <c r="H8">
        <v>0.72220102835071598</v>
      </c>
      <c r="J8">
        <v>0.72220102835075695</v>
      </c>
      <c r="K8">
        <v>0.37017154733588598</v>
      </c>
      <c r="M8">
        <v>0.13702697445700199</v>
      </c>
      <c r="N8">
        <v>4443302.7923276601</v>
      </c>
      <c r="O8">
        <v>-8.6196071422501297E-2</v>
      </c>
      <c r="P8">
        <v>0.118192150411629</v>
      </c>
      <c r="Q8">
        <v>1.9199447465648299E-2</v>
      </c>
      <c r="R8">
        <v>3288395.3089999999</v>
      </c>
      <c r="S8">
        <v>662104.84499999997</v>
      </c>
    </row>
    <row r="9" spans="1:19" x14ac:dyDescent="0.3">
      <c r="A9" t="s">
        <v>620</v>
      </c>
      <c r="B9">
        <v>-2.3803816995435802E-2</v>
      </c>
      <c r="C9">
        <v>-1.98365141628631E-3</v>
      </c>
      <c r="D9">
        <v>0</v>
      </c>
      <c r="E9">
        <v>9</v>
      </c>
      <c r="F9" s="8">
        <v>3.8368475369728698E-6</v>
      </c>
      <c r="H9">
        <v>0.19984639304628801</v>
      </c>
      <c r="J9">
        <v>0.199846393046368</v>
      </c>
      <c r="K9">
        <v>-1.41546974153682</v>
      </c>
      <c r="M9">
        <v>2.0035545892055202</v>
      </c>
      <c r="N9">
        <v>4435074.0068720402</v>
      </c>
      <c r="O9">
        <v>-6.3569473085527198E-2</v>
      </c>
      <c r="P9">
        <v>1.5961839094655501E-2</v>
      </c>
      <c r="Q9">
        <v>0.22252928766685201</v>
      </c>
      <c r="R9">
        <v>3288870.7409999999</v>
      </c>
      <c r="S9">
        <v>662429.06499999994</v>
      </c>
    </row>
    <row r="10" spans="1:19" x14ac:dyDescent="0.3">
      <c r="A10" t="s">
        <v>621</v>
      </c>
      <c r="B10">
        <v>4.7790856509653902E-2</v>
      </c>
      <c r="C10">
        <v>3.9825713758044898E-3</v>
      </c>
      <c r="D10">
        <v>0</v>
      </c>
      <c r="E10">
        <v>9</v>
      </c>
      <c r="F10" s="8">
        <v>6.2850954917315502E-6</v>
      </c>
      <c r="H10">
        <v>0.12635421855641199</v>
      </c>
      <c r="J10">
        <v>0.12635421855638199</v>
      </c>
      <c r="K10">
        <v>1.7348481324429501</v>
      </c>
      <c r="M10">
        <v>3.00969804264138</v>
      </c>
      <c r="N10">
        <v>4438104.8856025096</v>
      </c>
      <c r="O10">
        <v>-1.7348803956179E-2</v>
      </c>
      <c r="P10">
        <v>0.11293051697548701</v>
      </c>
      <c r="Q10">
        <v>0.30067820525854499</v>
      </c>
      <c r="R10">
        <v>3289071.0410000002</v>
      </c>
      <c r="S10">
        <v>661922.95499999996</v>
      </c>
    </row>
    <row r="11" spans="1:19" x14ac:dyDescent="0.3">
      <c r="A11" t="s">
        <v>622</v>
      </c>
      <c r="B11">
        <v>2.4037639282718799E-2</v>
      </c>
      <c r="C11">
        <v>2.0031366068932301E-3</v>
      </c>
      <c r="D11">
        <v>0</v>
      </c>
      <c r="E11">
        <v>9</v>
      </c>
      <c r="F11" s="8">
        <v>1.1064737935226799E-5</v>
      </c>
      <c r="H11">
        <v>0.63531827046804301</v>
      </c>
      <c r="J11">
        <v>0.63531827046799805</v>
      </c>
      <c r="K11">
        <v>0.49565467957948101</v>
      </c>
      <c r="M11">
        <v>0.24567356138910301</v>
      </c>
      <c r="N11">
        <v>4442934.1789044999</v>
      </c>
      <c r="O11">
        <v>-9.0638943307361802E-2</v>
      </c>
      <c r="P11">
        <v>0.138714221872799</v>
      </c>
      <c r="Q11">
        <v>3.3906242022584902E-2</v>
      </c>
      <c r="R11">
        <v>3288220.1009999998</v>
      </c>
      <c r="S11">
        <v>661492.98300000001</v>
      </c>
    </row>
    <row r="12" spans="1:19" x14ac:dyDescent="0.3">
      <c r="A12" t="s">
        <v>623</v>
      </c>
      <c r="B12">
        <v>-1.4616664299878001E-2</v>
      </c>
      <c r="C12">
        <v>-1.21805535832317E-3</v>
      </c>
      <c r="D12">
        <v>0</v>
      </c>
      <c r="E12">
        <v>9</v>
      </c>
      <c r="F12" s="8">
        <v>3.86318381995982E-6</v>
      </c>
      <c r="H12">
        <v>0.41659928273803398</v>
      </c>
      <c r="J12">
        <v>0.41659928273842201</v>
      </c>
      <c r="K12">
        <v>-0.86323974653379398</v>
      </c>
      <c r="M12">
        <v>0.74518285999442502</v>
      </c>
      <c r="N12">
        <v>4438718.8794337399</v>
      </c>
      <c r="O12">
        <v>-5.4655273527110998E-2</v>
      </c>
      <c r="P12">
        <v>2.5421944927354799E-2</v>
      </c>
      <c r="Q12">
        <v>9.6212429514538497E-2</v>
      </c>
      <c r="R12">
        <v>3289979.423</v>
      </c>
      <c r="S12">
        <v>660991.42700000003</v>
      </c>
    </row>
    <row r="13" spans="1:19" x14ac:dyDescent="0.3">
      <c r="A13" t="s">
        <v>624</v>
      </c>
      <c r="B13">
        <v>5.1165415548178501E-2</v>
      </c>
      <c r="C13">
        <v>4.2637846290148797E-3</v>
      </c>
      <c r="D13">
        <v>0</v>
      </c>
      <c r="E13">
        <v>9</v>
      </c>
      <c r="F13" s="8">
        <v>9.9547602175437197E-6</v>
      </c>
      <c r="H13">
        <v>0.27928646434752102</v>
      </c>
      <c r="J13">
        <v>0.27928646434743498</v>
      </c>
      <c r="K13">
        <v>1.1726657244980301</v>
      </c>
      <c r="M13">
        <v>1.3751449014130399</v>
      </c>
      <c r="N13">
        <v>4444165.7386623099</v>
      </c>
      <c r="O13">
        <v>-5.2007193593982801E-2</v>
      </c>
      <c r="P13">
        <v>0.15433802469034</v>
      </c>
      <c r="Q13">
        <v>0.16419356531742199</v>
      </c>
      <c r="R13">
        <v>3288063.8450000002</v>
      </c>
      <c r="S13">
        <v>660939.45700000005</v>
      </c>
    </row>
    <row r="14" spans="1:19" x14ac:dyDescent="0.3">
      <c r="A14" t="s">
        <v>625</v>
      </c>
      <c r="B14">
        <v>0.10813453630862201</v>
      </c>
      <c r="C14">
        <v>9.0112113590518298E-3</v>
      </c>
      <c r="D14">
        <v>0</v>
      </c>
      <c r="E14">
        <v>9</v>
      </c>
      <c r="F14" s="8">
        <v>6.72861432689477E-6</v>
      </c>
      <c r="H14">
        <v>7.99980144232431E-3</v>
      </c>
      <c r="J14">
        <v>7.9998014423251496E-3</v>
      </c>
      <c r="K14">
        <v>3.6666319265439999</v>
      </c>
      <c r="M14">
        <v>13.444189684751199</v>
      </c>
      <c r="N14">
        <v>4437588.7359175403</v>
      </c>
      <c r="O14">
        <v>3.8398180952354699E-2</v>
      </c>
      <c r="P14">
        <v>0.17787089166488901</v>
      </c>
      <c r="Q14">
        <v>0.65760442903632899</v>
      </c>
      <c r="R14">
        <v>3290241.9010000001</v>
      </c>
      <c r="S14">
        <v>660566.74</v>
      </c>
    </row>
    <row r="15" spans="1:19" x14ac:dyDescent="0.3">
      <c r="A15" t="s">
        <v>626</v>
      </c>
      <c r="B15">
        <v>-7.6474939642873996E-2</v>
      </c>
      <c r="C15">
        <v>-6.3729116369061704E-3</v>
      </c>
      <c r="D15">
        <v>0</v>
      </c>
      <c r="E15">
        <v>9</v>
      </c>
      <c r="F15" s="8">
        <v>3.5786168905777701E-6</v>
      </c>
      <c r="H15">
        <v>1.8025657407335701E-3</v>
      </c>
      <c r="J15">
        <v>1.8025657407333799E-3</v>
      </c>
      <c r="K15">
        <v>-4.8756493569810102</v>
      </c>
      <c r="M15">
        <v>23.771956652230202</v>
      </c>
      <c r="N15">
        <v>4442091.4175911797</v>
      </c>
      <c r="O15">
        <v>-0.113564255071128</v>
      </c>
      <c r="P15">
        <v>-3.9385624214619601E-2</v>
      </c>
      <c r="Q15">
        <v>0.77252015271207397</v>
      </c>
      <c r="R15">
        <v>3290336.594</v>
      </c>
      <c r="S15">
        <v>659768.14500000002</v>
      </c>
    </row>
    <row r="16" spans="1:19" x14ac:dyDescent="0.3">
      <c r="A16" t="s">
        <v>627</v>
      </c>
      <c r="B16">
        <v>-5.3436171364109802E-2</v>
      </c>
      <c r="C16">
        <v>-4.4530142803424801E-3</v>
      </c>
      <c r="D16">
        <v>0</v>
      </c>
      <c r="E16">
        <v>9</v>
      </c>
      <c r="F16" s="8">
        <v>5.00464667589423E-6</v>
      </c>
      <c r="H16">
        <v>4.5017521126581903E-2</v>
      </c>
      <c r="J16">
        <v>4.5017521126596398E-2</v>
      </c>
      <c r="K16">
        <v>-2.4360738014273</v>
      </c>
      <c r="M16">
        <v>5.9344555659993903</v>
      </c>
      <c r="N16">
        <v>4432883.1192190796</v>
      </c>
      <c r="O16">
        <v>-0.105305070674881</v>
      </c>
      <c r="P16">
        <v>-1.56727205333792E-3</v>
      </c>
      <c r="Q16">
        <v>0.45880984597443702</v>
      </c>
      <c r="R16">
        <v>3288538.7650000001</v>
      </c>
      <c r="S16">
        <v>659361.95400000003</v>
      </c>
    </row>
    <row r="17" spans="1:19" x14ac:dyDescent="0.3">
      <c r="A17" t="s">
        <v>628</v>
      </c>
      <c r="B17">
        <v>8.9972204588662702E-2</v>
      </c>
      <c r="C17">
        <v>7.4976837157218904E-3</v>
      </c>
      <c r="D17">
        <v>0</v>
      </c>
      <c r="E17">
        <v>9</v>
      </c>
      <c r="F17" s="8">
        <v>6.9472874894784197E-6</v>
      </c>
      <c r="H17">
        <v>2.12627645341293E-2</v>
      </c>
      <c r="J17">
        <v>2.1262764534131201E-2</v>
      </c>
      <c r="K17">
        <v>2.9547559812150301</v>
      </c>
      <c r="M17">
        <v>8.7305829085256299</v>
      </c>
      <c r="N17">
        <v>4441096.8446667502</v>
      </c>
      <c r="O17">
        <v>1.79694881910352E-2</v>
      </c>
      <c r="P17">
        <v>0.16197492098628999</v>
      </c>
      <c r="Q17">
        <v>0.55500695424286195</v>
      </c>
      <c r="R17">
        <v>3289030.1540000001</v>
      </c>
      <c r="S17">
        <v>659282.21400000004</v>
      </c>
    </row>
    <row r="18" spans="1:19" x14ac:dyDescent="0.3">
      <c r="A18" t="s">
        <v>629</v>
      </c>
      <c r="B18">
        <v>0.15684219916112199</v>
      </c>
      <c r="C18">
        <v>1.30701832634268E-2</v>
      </c>
      <c r="D18">
        <v>0</v>
      </c>
      <c r="E18">
        <v>9</v>
      </c>
      <c r="F18" s="8">
        <v>7.0185350349521197E-6</v>
      </c>
      <c r="H18">
        <v>1.40179684949611E-3</v>
      </c>
      <c r="J18">
        <v>1.4017968494957401E-3</v>
      </c>
      <c r="K18">
        <v>5.0985300148150099</v>
      </c>
      <c r="M18">
        <v>25.995008311971901</v>
      </c>
      <c r="N18">
        <v>4431518.1124726096</v>
      </c>
      <c r="O18">
        <v>8.41010626508195E-2</v>
      </c>
      <c r="P18">
        <v>0.229583335671425</v>
      </c>
      <c r="Q18">
        <v>0.787846696875657</v>
      </c>
      <c r="R18">
        <v>3289792.8050000002</v>
      </c>
      <c r="S18">
        <v>658966.00300000003</v>
      </c>
    </row>
    <row r="19" spans="1:19" x14ac:dyDescent="0.3">
      <c r="A19" t="s">
        <v>630</v>
      </c>
      <c r="B19">
        <v>9.9601396773213099E-2</v>
      </c>
      <c r="C19">
        <v>8.3001163977677594E-3</v>
      </c>
      <c r="D19">
        <v>0</v>
      </c>
      <c r="E19">
        <v>9</v>
      </c>
      <c r="F19" s="8">
        <v>4.8693370790724802E-6</v>
      </c>
      <c r="H19">
        <v>2.2959568316848699E-3</v>
      </c>
      <c r="J19">
        <v>2.2959568316838399E-3</v>
      </c>
      <c r="K19">
        <v>4.6668529707220703</v>
      </c>
      <c r="M19">
        <v>21.779516650340899</v>
      </c>
      <c r="N19">
        <v>4443008.4328234801</v>
      </c>
      <c r="O19">
        <v>4.9134866162540203E-2</v>
      </c>
      <c r="P19">
        <v>0.150067927383886</v>
      </c>
      <c r="Q19">
        <v>0.75677145363325304</v>
      </c>
      <c r="R19">
        <v>3290187.0929999999</v>
      </c>
      <c r="S19">
        <v>659090.44499999995</v>
      </c>
    </row>
    <row r="20" spans="1:19" x14ac:dyDescent="0.3">
      <c r="A20" t="s">
        <v>631</v>
      </c>
      <c r="B20">
        <v>-3.5165578246541401E-2</v>
      </c>
      <c r="C20">
        <v>-2.93046485387845E-3</v>
      </c>
      <c r="D20">
        <v>0</v>
      </c>
      <c r="E20">
        <v>9</v>
      </c>
      <c r="F20" s="8">
        <v>3.89019171236989E-6</v>
      </c>
      <c r="H20">
        <v>7.8086647953288499E-2</v>
      </c>
      <c r="J20">
        <v>7.8086647953328495E-2</v>
      </c>
      <c r="K20">
        <v>-2.0624113411537701</v>
      </c>
      <c r="M20">
        <v>4.2535405401182604</v>
      </c>
      <c r="N20">
        <v>4432448.0692585995</v>
      </c>
      <c r="O20">
        <v>-7.5484101270438794E-2</v>
      </c>
      <c r="P20">
        <v>5.1529447773560099E-3</v>
      </c>
      <c r="Q20">
        <v>0.37797353863476302</v>
      </c>
      <c r="R20">
        <v>3289253.122</v>
      </c>
      <c r="S20">
        <v>658320.09299999999</v>
      </c>
    </row>
    <row r="21" spans="1:19" x14ac:dyDescent="0.3">
      <c r="A21" t="s">
        <v>643</v>
      </c>
      <c r="B21">
        <v>6.2432097871024397E-2</v>
      </c>
      <c r="C21">
        <v>5.2026748225853696E-3</v>
      </c>
      <c r="D21">
        <v>0</v>
      </c>
      <c r="E21">
        <v>9</v>
      </c>
      <c r="F21" s="8">
        <v>1.07018171598412E-5</v>
      </c>
      <c r="H21">
        <v>0.22490224676742099</v>
      </c>
      <c r="J21">
        <v>0.22490224676742401</v>
      </c>
      <c r="K21">
        <v>1.33100268351239</v>
      </c>
      <c r="M21">
        <v>1.77156814351716</v>
      </c>
      <c r="N21">
        <v>4434553.1736254003</v>
      </c>
      <c r="O21">
        <v>-4.8483120056306103E-2</v>
      </c>
      <c r="P21">
        <v>0.173347315798355</v>
      </c>
      <c r="Q21">
        <v>0.20196709579534899</v>
      </c>
      <c r="R21">
        <v>3288829.898</v>
      </c>
      <c r="S21">
        <v>661362.88300000003</v>
      </c>
    </row>
    <row r="22" spans="1:19" x14ac:dyDescent="0.3">
      <c r="A22" t="s">
        <v>63</v>
      </c>
      <c r="B22">
        <v>5.6178335418562798E-2</v>
      </c>
      <c r="C22">
        <v>4.6815279515468999E-3</v>
      </c>
      <c r="D22">
        <v>0</v>
      </c>
      <c r="E22">
        <v>8</v>
      </c>
      <c r="F22" s="8">
        <v>8.6327822889322003E-6</v>
      </c>
      <c r="H22">
        <v>0.188153416676131</v>
      </c>
      <c r="J22">
        <v>0.18815341667600999</v>
      </c>
      <c r="K22">
        <v>1.4847270043582901</v>
      </c>
      <c r="M22">
        <v>2.2044142774721398</v>
      </c>
      <c r="N22">
        <v>4204282.1402318999</v>
      </c>
      <c r="O22">
        <v>-3.64066544885151E-2</v>
      </c>
      <c r="P22">
        <v>0.14876332532563999</v>
      </c>
      <c r="Q22">
        <v>0.26868636844985599</v>
      </c>
      <c r="R22">
        <v>3289042.61</v>
      </c>
      <c r="S22">
        <v>661371.97</v>
      </c>
    </row>
    <row r="23" spans="1:19" x14ac:dyDescent="0.3">
      <c r="A23" t="s">
        <v>64</v>
      </c>
      <c r="B23">
        <v>1.7150160708644099E-2</v>
      </c>
      <c r="C23">
        <v>1.4291800590536701E-3</v>
      </c>
      <c r="D23">
        <v>0</v>
      </c>
      <c r="E23">
        <v>9</v>
      </c>
      <c r="F23" s="8">
        <v>1.09392626674482E-5</v>
      </c>
      <c r="H23">
        <v>0.73111623411416105</v>
      </c>
      <c r="J23">
        <v>0.73111623411415505</v>
      </c>
      <c r="K23">
        <v>0.357691543624515</v>
      </c>
      <c r="M23">
        <v>0.12794324038049401</v>
      </c>
      <c r="N23">
        <v>4443302.7923276601</v>
      </c>
      <c r="O23">
        <v>-9.6225977623953601E-2</v>
      </c>
      <c r="P23">
        <v>0.130526299041241</v>
      </c>
      <c r="Q23">
        <v>1.7949531311596701E-2</v>
      </c>
      <c r="R23">
        <v>3288581.74</v>
      </c>
      <c r="S23">
        <v>661830.37</v>
      </c>
    </row>
    <row r="24" spans="1:19" x14ac:dyDescent="0.3">
      <c r="A24" t="s">
        <v>65</v>
      </c>
      <c r="B24">
        <v>9.8454930393228099E-2</v>
      </c>
      <c r="C24">
        <v>8.2045775327690106E-3</v>
      </c>
      <c r="D24">
        <v>0</v>
      </c>
      <c r="E24">
        <v>9</v>
      </c>
      <c r="F24" s="8">
        <v>1.1369898136407699E-5</v>
      </c>
      <c r="H24">
        <v>8.8749402802937805E-2</v>
      </c>
      <c r="J24">
        <v>8.8749402802917404E-2</v>
      </c>
      <c r="K24">
        <v>1.97564734412608</v>
      </c>
      <c r="M24">
        <v>3.9031824283530598</v>
      </c>
      <c r="N24">
        <v>4437674.5009909403</v>
      </c>
      <c r="O24">
        <v>-1.93843777145093E-2</v>
      </c>
      <c r="P24">
        <v>0.21629423850096499</v>
      </c>
      <c r="Q24">
        <v>0.357985611448917</v>
      </c>
      <c r="R24">
        <v>3289032.23</v>
      </c>
      <c r="S24">
        <v>661835.32999999996</v>
      </c>
    </row>
    <row r="25" spans="1:19" x14ac:dyDescent="0.3">
      <c r="A25" t="s">
        <v>66</v>
      </c>
      <c r="B25">
        <v>7.2461886297161104E-2</v>
      </c>
      <c r="C25">
        <v>6.0384905247634199E-3</v>
      </c>
      <c r="D25">
        <v>0</v>
      </c>
      <c r="E25">
        <v>9</v>
      </c>
      <c r="F25" s="8">
        <v>1.27063569465034E-5</v>
      </c>
      <c r="H25">
        <v>0.234405222665278</v>
      </c>
      <c r="J25">
        <v>0.23440522266518801</v>
      </c>
      <c r="K25">
        <v>1.3011192827274201</v>
      </c>
      <c r="M25">
        <v>1.6929113878858599</v>
      </c>
      <c r="N25">
        <v>4442934.1789044999</v>
      </c>
      <c r="O25">
        <v>-5.9228678840917003E-2</v>
      </c>
      <c r="P25">
        <v>0.204152451435239</v>
      </c>
      <c r="Q25">
        <v>0.194746191735607</v>
      </c>
      <c r="R25">
        <v>3288385.59</v>
      </c>
      <c r="S25">
        <v>661338.53</v>
      </c>
    </row>
    <row r="26" spans="1:19" x14ac:dyDescent="0.3">
      <c r="A26" t="s">
        <v>67</v>
      </c>
      <c r="B26">
        <v>0.10270993142014399</v>
      </c>
      <c r="C26">
        <v>8.5591609516786592E-3</v>
      </c>
      <c r="D26">
        <v>0</v>
      </c>
      <c r="E26">
        <v>9</v>
      </c>
      <c r="F26" s="8">
        <v>1.0939710944184699E-5</v>
      </c>
      <c r="H26">
        <v>6.9421049440634097E-2</v>
      </c>
      <c r="J26">
        <v>6.9421049440623203E-2</v>
      </c>
      <c r="K26">
        <v>2.1420772146818501</v>
      </c>
      <c r="M26">
        <v>4.5884947936596197</v>
      </c>
      <c r="N26">
        <v>4432883.1192190796</v>
      </c>
      <c r="O26">
        <v>-1.0670852918937801E-2</v>
      </c>
      <c r="P26">
        <v>0.216090715759225</v>
      </c>
      <c r="Q26">
        <v>0.395952612945911</v>
      </c>
      <c r="R26">
        <v>3288608.86</v>
      </c>
      <c r="S26">
        <v>659443.87</v>
      </c>
    </row>
    <row r="27" spans="1:19" x14ac:dyDescent="0.3">
      <c r="A27" t="s">
        <v>68</v>
      </c>
      <c r="B27">
        <v>0.149899951504048</v>
      </c>
      <c r="C27">
        <v>1.24916626253373E-2</v>
      </c>
      <c r="D27">
        <v>0</v>
      </c>
      <c r="E27">
        <v>9</v>
      </c>
      <c r="F27" s="8">
        <v>1.06384946016698E-5</v>
      </c>
      <c r="H27">
        <v>1.47600808609502E-2</v>
      </c>
      <c r="J27">
        <v>1.47600808609507E-2</v>
      </c>
      <c r="K27">
        <v>3.21476953571986</v>
      </c>
      <c r="M27">
        <v>10.334743167792301</v>
      </c>
      <c r="N27">
        <v>4441096.8446667502</v>
      </c>
      <c r="O27">
        <v>3.9641017947343697E-2</v>
      </c>
      <c r="P27">
        <v>0.26015888506075302</v>
      </c>
      <c r="Q27">
        <v>0.59618669095681298</v>
      </c>
      <c r="R27">
        <v>3289339.25</v>
      </c>
      <c r="S27">
        <v>659351.64</v>
      </c>
    </row>
    <row r="28" spans="1:19" x14ac:dyDescent="0.3">
      <c r="A28" t="s">
        <v>69</v>
      </c>
      <c r="B28">
        <v>0.12974270054873499</v>
      </c>
      <c r="C28">
        <v>1.08118917123946E-2</v>
      </c>
      <c r="D28">
        <v>0</v>
      </c>
      <c r="E28">
        <v>9</v>
      </c>
      <c r="F28" s="8">
        <v>1.1360271077211499E-5</v>
      </c>
      <c r="H28">
        <v>3.5132980732132203E-2</v>
      </c>
      <c r="J28">
        <v>3.5132980732140003E-2</v>
      </c>
      <c r="K28">
        <v>2.6056901313337799</v>
      </c>
      <c r="M28">
        <v>6.7896210605294698</v>
      </c>
      <c r="N28">
        <v>4441209.4366148803</v>
      </c>
      <c r="O28">
        <v>1.2003168708223899E-2</v>
      </c>
      <c r="P28">
        <v>0.24748223238924599</v>
      </c>
      <c r="Q28">
        <v>0.49237183753828001</v>
      </c>
      <c r="R28">
        <v>3289148.42</v>
      </c>
      <c r="S28">
        <v>658895.61</v>
      </c>
    </row>
    <row r="29" spans="1:19" x14ac:dyDescent="0.3">
      <c r="A29" t="s">
        <v>70</v>
      </c>
      <c r="B29">
        <v>5.6959858786606497E-2</v>
      </c>
      <c r="C29">
        <v>4.7466548988838696E-3</v>
      </c>
      <c r="D29">
        <v>0</v>
      </c>
      <c r="E29">
        <v>9</v>
      </c>
      <c r="F29" s="8">
        <v>1.15013464594025E-5</v>
      </c>
      <c r="H29">
        <v>0.29573473117111199</v>
      </c>
      <c r="J29">
        <v>0.29573473117106303</v>
      </c>
      <c r="K29">
        <v>1.12992273530978</v>
      </c>
      <c r="M29">
        <v>1.27672538777023</v>
      </c>
      <c r="N29">
        <v>4435848.9236633796</v>
      </c>
      <c r="O29">
        <v>-6.22417992074537E-2</v>
      </c>
      <c r="P29">
        <v>0.17616151678066599</v>
      </c>
      <c r="Q29">
        <v>0.15425489284164601</v>
      </c>
      <c r="R29">
        <v>3289421.57</v>
      </c>
      <c r="S29">
        <v>661817.92000000004</v>
      </c>
    </row>
    <row r="30" spans="1:19" x14ac:dyDescent="0.3">
      <c r="A30" t="s">
        <v>71</v>
      </c>
      <c r="B30">
        <v>3.2153151175964297E-2</v>
      </c>
      <c r="C30">
        <v>2.6794292646636899E-3</v>
      </c>
      <c r="D30">
        <v>0</v>
      </c>
      <c r="E30">
        <v>9</v>
      </c>
      <c r="F30" s="8">
        <v>8.2228665030603001E-6</v>
      </c>
      <c r="H30">
        <v>0.40194760289488501</v>
      </c>
      <c r="J30">
        <v>0.401947602894689</v>
      </c>
      <c r="K30">
        <v>0.89213141409921903</v>
      </c>
      <c r="M30">
        <v>0.79589846002337195</v>
      </c>
      <c r="N30">
        <v>4438718.8794337399</v>
      </c>
      <c r="O30">
        <v>-5.3069855024956897E-2</v>
      </c>
      <c r="P30">
        <v>0.117376157376885</v>
      </c>
      <c r="Q30">
        <v>0.10209194797811399</v>
      </c>
      <c r="R30">
        <v>3290026.91</v>
      </c>
      <c r="S30">
        <v>660884.89</v>
      </c>
    </row>
    <row r="31" spans="1:19" x14ac:dyDescent="0.3">
      <c r="A31" t="s">
        <v>72</v>
      </c>
      <c r="B31">
        <v>5.9041400670865898E-2</v>
      </c>
      <c r="C31">
        <v>4.9201167225721596E-3</v>
      </c>
      <c r="D31">
        <v>0</v>
      </c>
      <c r="E31">
        <v>9</v>
      </c>
      <c r="F31" s="8">
        <v>1.1372724676341E-5</v>
      </c>
      <c r="H31">
        <v>0.27488366608153902</v>
      </c>
      <c r="J31">
        <v>0.27488366608143899</v>
      </c>
      <c r="K31">
        <v>1.1844607009346699</v>
      </c>
      <c r="M31">
        <v>1.4029471520593</v>
      </c>
      <c r="N31">
        <v>4438718.8794337399</v>
      </c>
      <c r="O31">
        <v>-5.8827202115336201E-2</v>
      </c>
      <c r="P31">
        <v>0.176910003457068</v>
      </c>
      <c r="Q31">
        <v>0.166958940318396</v>
      </c>
      <c r="R31">
        <v>3289998.17</v>
      </c>
      <c r="S31">
        <v>660825.09</v>
      </c>
    </row>
    <row r="32" spans="1:19" x14ac:dyDescent="0.3">
      <c r="A32" t="s">
        <v>99</v>
      </c>
      <c r="B32">
        <v>0.18303728766868399</v>
      </c>
      <c r="C32">
        <v>1.5253107305723599E-2</v>
      </c>
      <c r="D32">
        <v>0</v>
      </c>
      <c r="E32">
        <v>9</v>
      </c>
      <c r="F32" s="8">
        <v>8.77874518101516E-6</v>
      </c>
      <c r="H32">
        <v>2.0665797478857501E-3</v>
      </c>
      <c r="J32">
        <v>2.06657974788648E-3</v>
      </c>
      <c r="K32">
        <v>4.7570274546181501</v>
      </c>
      <c r="M32">
        <v>22.629310203987899</v>
      </c>
      <c r="N32">
        <v>4435051.1664070301</v>
      </c>
      <c r="O32">
        <v>9.2053072526735197E-2</v>
      </c>
      <c r="P32">
        <v>0.27402150281063198</v>
      </c>
      <c r="Q32">
        <v>0.76374745305215197</v>
      </c>
      <c r="R32">
        <v>3290143.15</v>
      </c>
      <c r="S32">
        <v>659892.43000000005</v>
      </c>
    </row>
    <row r="33" spans="1:19" x14ac:dyDescent="0.3">
      <c r="A33" t="s">
        <v>73</v>
      </c>
      <c r="B33">
        <v>0.25982532584579399</v>
      </c>
      <c r="C33">
        <v>2.16521104871495E-2</v>
      </c>
      <c r="D33">
        <v>0</v>
      </c>
      <c r="E33">
        <v>8</v>
      </c>
      <c r="F33" s="8">
        <v>1.8089310257578901E-5</v>
      </c>
      <c r="H33">
        <v>1.6883929497754399E-2</v>
      </c>
      <c r="J33">
        <v>1.68839294977511E-2</v>
      </c>
      <c r="K33">
        <v>3.2770872352900602</v>
      </c>
      <c r="M33">
        <v>10.739300747702099</v>
      </c>
      <c r="N33">
        <v>4331146.1661950899</v>
      </c>
      <c r="O33">
        <v>6.5820826303259999E-2</v>
      </c>
      <c r="P33">
        <v>0.453829825388329</v>
      </c>
      <c r="Q33">
        <v>0.64156208849860996</v>
      </c>
      <c r="R33">
        <v>3289803.52</v>
      </c>
      <c r="S33">
        <v>659451.80000000005</v>
      </c>
    </row>
    <row r="34" spans="1:19" x14ac:dyDescent="0.3">
      <c r="A34" t="s">
        <v>100</v>
      </c>
      <c r="B34">
        <v>0.21804457102418601</v>
      </c>
      <c r="C34">
        <v>1.81703809186822E-2</v>
      </c>
      <c r="D34">
        <v>0</v>
      </c>
      <c r="E34">
        <v>9</v>
      </c>
      <c r="F34" s="8">
        <v>1.0054189703253E-5</v>
      </c>
      <c r="H34">
        <v>1.6600731747210501E-3</v>
      </c>
      <c r="J34">
        <v>1.66007317472091E-3</v>
      </c>
      <c r="K34">
        <v>4.94796628758737</v>
      </c>
      <c r="M34">
        <v>24.482370383101902</v>
      </c>
      <c r="N34">
        <v>4442715.5768445004</v>
      </c>
      <c r="O34">
        <v>0.11384145996715</v>
      </c>
      <c r="P34">
        <v>0.32224768208122201</v>
      </c>
      <c r="Q34">
        <v>0.77765333693687699</v>
      </c>
      <c r="R34">
        <v>3289525.5</v>
      </c>
      <c r="S34">
        <v>659091.6</v>
      </c>
    </row>
    <row r="35" spans="1:19" x14ac:dyDescent="0.3">
      <c r="A35" t="s">
        <v>664</v>
      </c>
      <c r="B35">
        <v>0.113506637861974</v>
      </c>
      <c r="C35">
        <v>9.4588864884978408E-3</v>
      </c>
      <c r="D35">
        <v>0</v>
      </c>
      <c r="E35">
        <v>6</v>
      </c>
      <c r="F35" s="8">
        <v>1.9635878777399801E-5</v>
      </c>
      <c r="H35">
        <v>0.25765270327742701</v>
      </c>
      <c r="J35">
        <v>0.25765270327756701</v>
      </c>
      <c r="K35">
        <v>1.3188622781544901</v>
      </c>
      <c r="M35">
        <v>1.73939770873765</v>
      </c>
      <c r="N35">
        <v>6992694.1895549102</v>
      </c>
      <c r="O35">
        <v>-0.125445491044407</v>
      </c>
      <c r="P35">
        <v>0.35245876676835503</v>
      </c>
      <c r="Q35">
        <v>0.303062759719472</v>
      </c>
      <c r="R35">
        <v>3289020</v>
      </c>
      <c r="S35">
        <v>662133</v>
      </c>
    </row>
    <row r="36" spans="1:19" x14ac:dyDescent="0.3">
      <c r="A36" t="s">
        <v>665</v>
      </c>
      <c r="B36">
        <v>0.16083369934584801</v>
      </c>
      <c r="C36">
        <v>1.3402808278820601E-2</v>
      </c>
      <c r="D36">
        <v>0</v>
      </c>
      <c r="E36">
        <v>5</v>
      </c>
      <c r="F36" s="8">
        <v>2.9316170836240999E-5</v>
      </c>
      <c r="H36">
        <v>0.29939142203809399</v>
      </c>
      <c r="J36">
        <v>0.29939142203796798</v>
      </c>
      <c r="K36">
        <v>1.25169447950504</v>
      </c>
      <c r="M36">
        <v>1.5667390700243999</v>
      </c>
      <c r="N36">
        <v>8105152.8628308903</v>
      </c>
      <c r="O36">
        <v>-0.248087663358244</v>
      </c>
      <c r="P36">
        <v>0.56975506204994097</v>
      </c>
      <c r="Q36">
        <v>0.34307610879463502</v>
      </c>
      <c r="R36">
        <v>3289490</v>
      </c>
      <c r="S36">
        <v>661472</v>
      </c>
    </row>
    <row r="37" spans="1:19" x14ac:dyDescent="0.3">
      <c r="A37" t="s">
        <v>666</v>
      </c>
      <c r="B37">
        <v>6.14881452738451E-2</v>
      </c>
      <c r="C37">
        <v>5.1240121061537601E-3</v>
      </c>
      <c r="D37">
        <v>0</v>
      </c>
      <c r="E37">
        <v>5</v>
      </c>
      <c r="F37" s="8">
        <v>2.71017875219447E-5</v>
      </c>
      <c r="H37">
        <v>0.64046359961244004</v>
      </c>
      <c r="J37">
        <v>0.64046359961214305</v>
      </c>
      <c r="K37">
        <v>0.51763303681530703</v>
      </c>
      <c r="M37">
        <v>0.26794396080313199</v>
      </c>
      <c r="N37">
        <v>8102361.3772888696</v>
      </c>
      <c r="O37">
        <v>-0.31654553269510999</v>
      </c>
      <c r="P37">
        <v>0.43952182324279998</v>
      </c>
      <c r="Q37">
        <v>8.1991602064462099E-2</v>
      </c>
      <c r="R37">
        <v>3289696</v>
      </c>
      <c r="S37">
        <v>661918</v>
      </c>
    </row>
  </sheetData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E5F8B-4382-4989-9EF3-F2D1E2C16465}">
  <sheetPr codeName="Sheet28"/>
  <dimension ref="A1:S125"/>
  <sheetViews>
    <sheetView zoomScale="70" zoomScaleNormal="70" workbookViewId="0">
      <pane xSplit="1" topLeftCell="B1" activePane="topRight" state="frozen"/>
      <selection pane="topRight" activeCell="A12" sqref="A12:XFD12"/>
    </sheetView>
  </sheetViews>
  <sheetFormatPr defaultColWidth="8.88671875" defaultRowHeight="14.4" x14ac:dyDescent="0.3"/>
  <cols>
    <col min="1" max="1" width="29.33203125" bestFit="1" customWidth="1"/>
    <col min="2" max="2" width="24.5546875" customWidth="1"/>
    <col min="3" max="3" width="15.5546875" bestFit="1" customWidth="1"/>
    <col min="4" max="4" width="18.44140625" bestFit="1" customWidth="1"/>
    <col min="5" max="5" width="44.33203125" bestFit="1" customWidth="1"/>
    <col min="6" max="6" width="13.88671875" bestFit="1" customWidth="1"/>
    <col min="7" max="7" width="15.33203125" bestFit="1" customWidth="1"/>
    <col min="8" max="8" width="16.33203125" bestFit="1" customWidth="1"/>
    <col min="9" max="9" width="11.109375" bestFit="1" customWidth="1"/>
    <col min="10" max="10" width="8.5546875" bestFit="1" customWidth="1"/>
    <col min="11" max="11" width="16.1093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101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27">
        <v>3289042.61</v>
      </c>
      <c r="H2" s="27">
        <v>661371.97</v>
      </c>
      <c r="I2">
        <v>10.393000000000001</v>
      </c>
      <c r="J2">
        <v>0.64500000000000002</v>
      </c>
      <c r="K2" s="28">
        <v>9.7479999999999993</v>
      </c>
      <c r="L2" s="2">
        <v>44011</v>
      </c>
      <c r="M2" s="27">
        <f>L2</f>
        <v>44011</v>
      </c>
      <c r="N2" t="s">
        <v>87</v>
      </c>
      <c r="O2" s="9"/>
      <c r="P2" s="1" t="s">
        <v>88</v>
      </c>
      <c r="Q2">
        <v>14</v>
      </c>
    </row>
    <row r="3" spans="1:19" x14ac:dyDescent="0.3">
      <c r="A3" s="1" t="s">
        <v>102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27">
        <v>3288581.74</v>
      </c>
      <c r="H3" s="27">
        <v>661830.37</v>
      </c>
      <c r="I3">
        <v>9.6039999999999992</v>
      </c>
      <c r="J3">
        <v>0.61699999999999999</v>
      </c>
      <c r="K3" s="28">
        <v>8.9870000000000001</v>
      </c>
      <c r="L3" s="2">
        <v>44011</v>
      </c>
      <c r="M3" s="27">
        <f t="shared" ref="M3:M18" si="0">L3</f>
        <v>44011</v>
      </c>
      <c r="N3" t="s">
        <v>87</v>
      </c>
      <c r="O3" s="9"/>
      <c r="P3" s="1" t="s">
        <v>89</v>
      </c>
      <c r="Q3">
        <v>14</v>
      </c>
    </row>
    <row r="4" spans="1:19" x14ac:dyDescent="0.3">
      <c r="A4" s="1" t="s">
        <v>103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27">
        <v>3289032.23</v>
      </c>
      <c r="H4" s="27">
        <v>661835.32999999996</v>
      </c>
      <c r="I4">
        <v>11.124000000000001</v>
      </c>
      <c r="J4">
        <v>0.56000000000000005</v>
      </c>
      <c r="K4" s="28">
        <v>10.564</v>
      </c>
      <c r="L4" s="2">
        <v>44011</v>
      </c>
      <c r="M4" s="27">
        <f t="shared" si="0"/>
        <v>44011</v>
      </c>
      <c r="N4" t="s">
        <v>87</v>
      </c>
      <c r="O4" s="9"/>
      <c r="P4" s="1" t="s">
        <v>90</v>
      </c>
      <c r="Q4">
        <v>14</v>
      </c>
    </row>
    <row r="5" spans="1:19" x14ac:dyDescent="0.3">
      <c r="A5" s="1" t="s">
        <v>104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27">
        <v>3288385.59</v>
      </c>
      <c r="H5" s="27">
        <v>661338.53</v>
      </c>
      <c r="I5">
        <v>11.750999999999999</v>
      </c>
      <c r="J5">
        <v>0.36199999999999999</v>
      </c>
      <c r="K5" s="28">
        <v>11.388999999999999</v>
      </c>
      <c r="L5" s="2">
        <v>44011</v>
      </c>
      <c r="M5" s="27">
        <f t="shared" si="0"/>
        <v>44011</v>
      </c>
      <c r="N5" t="s">
        <v>87</v>
      </c>
      <c r="O5" s="9"/>
      <c r="P5" s="1" t="s">
        <v>49</v>
      </c>
      <c r="Q5">
        <v>14</v>
      </c>
    </row>
    <row r="6" spans="1:19" x14ac:dyDescent="0.3">
      <c r="A6" s="1" t="s">
        <v>105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27">
        <v>3288608.86</v>
      </c>
      <c r="H6" s="27">
        <v>659443.87</v>
      </c>
      <c r="I6">
        <v>9.9830000000000005</v>
      </c>
      <c r="J6">
        <v>0.34499999999999997</v>
      </c>
      <c r="K6" s="28">
        <v>9.6379999999999999</v>
      </c>
      <c r="L6" s="2">
        <v>44011</v>
      </c>
      <c r="M6" s="27">
        <f t="shared" si="0"/>
        <v>44011</v>
      </c>
      <c r="N6" t="s">
        <v>87</v>
      </c>
      <c r="O6" s="9"/>
      <c r="P6" s="1" t="s">
        <v>50</v>
      </c>
      <c r="Q6">
        <v>14</v>
      </c>
    </row>
    <row r="7" spans="1:19" x14ac:dyDescent="0.3">
      <c r="A7" s="1" t="s">
        <v>106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27">
        <v>3289339.25</v>
      </c>
      <c r="H7" s="27">
        <v>659351.64</v>
      </c>
      <c r="I7">
        <v>9.4809999999999999</v>
      </c>
      <c r="J7">
        <v>0.86599999999999999</v>
      </c>
      <c r="K7" s="28">
        <v>8.6150000000000002</v>
      </c>
      <c r="L7" s="2">
        <v>44008</v>
      </c>
      <c r="M7" s="27">
        <f t="shared" si="0"/>
        <v>44008</v>
      </c>
      <c r="N7" t="s">
        <v>87</v>
      </c>
      <c r="O7" s="9"/>
      <c r="P7" s="1" t="s">
        <v>29</v>
      </c>
      <c r="Q7">
        <v>14</v>
      </c>
    </row>
    <row r="8" spans="1:19" x14ac:dyDescent="0.3">
      <c r="A8" s="1" t="s">
        <v>107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27">
        <v>3289148.42</v>
      </c>
      <c r="H8" s="27">
        <v>658895.61</v>
      </c>
      <c r="I8">
        <v>9.5069999999999997</v>
      </c>
      <c r="J8">
        <v>0.93899999999999995</v>
      </c>
      <c r="K8" s="28">
        <v>8.5679999999999996</v>
      </c>
      <c r="L8" s="2">
        <v>44008</v>
      </c>
      <c r="M8" s="27">
        <f t="shared" si="0"/>
        <v>44008</v>
      </c>
      <c r="N8" t="s">
        <v>87</v>
      </c>
      <c r="O8" s="9"/>
      <c r="P8" s="1" t="s">
        <v>30</v>
      </c>
      <c r="Q8">
        <v>14</v>
      </c>
    </row>
    <row r="9" spans="1:19" x14ac:dyDescent="0.3">
      <c r="A9" s="1" t="s">
        <v>108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27">
        <v>3289421.57</v>
      </c>
      <c r="H9" s="27">
        <v>661817.92000000004</v>
      </c>
      <c r="I9">
        <v>8.2959999999999994</v>
      </c>
      <c r="J9">
        <v>0.85099999999999998</v>
      </c>
      <c r="K9" s="28">
        <v>7.4450000000000003</v>
      </c>
      <c r="L9" s="2">
        <v>44011</v>
      </c>
      <c r="M9" s="27">
        <f t="shared" si="0"/>
        <v>44011</v>
      </c>
      <c r="N9" t="s">
        <v>87</v>
      </c>
      <c r="O9" s="9" t="s">
        <v>113</v>
      </c>
      <c r="P9" s="1" t="s">
        <v>91</v>
      </c>
      <c r="Q9">
        <v>14</v>
      </c>
    </row>
    <row r="10" spans="1:19" x14ac:dyDescent="0.3">
      <c r="A10" s="1" t="s">
        <v>109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27">
        <v>3290026.91</v>
      </c>
      <c r="H10" s="27">
        <v>660884.89</v>
      </c>
      <c r="I10">
        <v>8.2390000000000008</v>
      </c>
      <c r="J10">
        <v>0.36499999999999999</v>
      </c>
      <c r="K10" s="28">
        <v>7.8739999999999997</v>
      </c>
      <c r="L10" s="2">
        <v>44007</v>
      </c>
      <c r="M10" s="27">
        <f t="shared" si="0"/>
        <v>44007</v>
      </c>
      <c r="N10" t="s">
        <v>87</v>
      </c>
      <c r="O10" s="9"/>
      <c r="P10" s="1" t="s">
        <v>92</v>
      </c>
      <c r="Q10">
        <v>14</v>
      </c>
    </row>
    <row r="11" spans="1:19" x14ac:dyDescent="0.3">
      <c r="A11" s="1" t="s">
        <v>110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27">
        <v>3289998.17</v>
      </c>
      <c r="H11" s="27">
        <v>660825.09</v>
      </c>
      <c r="I11">
        <v>8.0419999999999998</v>
      </c>
      <c r="J11">
        <v>0.35299999999999998</v>
      </c>
      <c r="K11" s="28">
        <v>7.6890000000000001</v>
      </c>
      <c r="L11" s="2">
        <v>44007</v>
      </c>
      <c r="M11" s="27">
        <f t="shared" si="0"/>
        <v>44007</v>
      </c>
      <c r="N11" t="s">
        <v>87</v>
      </c>
      <c r="O11" s="9"/>
      <c r="P11" s="1" t="s">
        <v>93</v>
      </c>
      <c r="Q11">
        <v>14</v>
      </c>
    </row>
    <row r="12" spans="1:19" ht="13.95" customHeight="1" x14ac:dyDescent="0.3">
      <c r="A12" s="1" t="s">
        <v>111</v>
      </c>
      <c r="B12" t="s">
        <v>98</v>
      </c>
      <c r="C12" t="s">
        <v>99</v>
      </c>
      <c r="D12" t="s">
        <v>62</v>
      </c>
      <c r="E12" t="s">
        <v>62</v>
      </c>
      <c r="F12" s="9">
        <v>975170</v>
      </c>
      <c r="G12" s="27">
        <v>3290143.15</v>
      </c>
      <c r="H12" s="27">
        <v>659892.43000000005</v>
      </c>
      <c r="I12">
        <v>12.11</v>
      </c>
      <c r="J12">
        <v>0.50800000000000001</v>
      </c>
      <c r="K12" s="28">
        <v>11.603</v>
      </c>
      <c r="L12" s="2">
        <v>44007</v>
      </c>
      <c r="M12" s="27">
        <f t="shared" si="0"/>
        <v>44007</v>
      </c>
      <c r="N12" t="s">
        <v>87</v>
      </c>
      <c r="O12" s="9"/>
      <c r="P12">
        <v>29</v>
      </c>
      <c r="Q12">
        <v>14</v>
      </c>
    </row>
    <row r="13" spans="1:19" x14ac:dyDescent="0.3">
      <c r="A13" s="1" t="s">
        <v>112</v>
      </c>
      <c r="B13" t="s">
        <v>84</v>
      </c>
      <c r="C13" t="s">
        <v>73</v>
      </c>
      <c r="D13" t="s">
        <v>62</v>
      </c>
      <c r="E13" t="s">
        <v>62</v>
      </c>
      <c r="F13" s="9">
        <v>973844</v>
      </c>
      <c r="G13" s="27">
        <v>3289803.52</v>
      </c>
      <c r="H13" s="27">
        <v>659451.80000000005</v>
      </c>
      <c r="I13">
        <v>8.9120000000000008</v>
      </c>
      <c r="J13">
        <v>0.81299999999999994</v>
      </c>
      <c r="K13" s="28">
        <v>8.0990000000000002</v>
      </c>
      <c r="L13" s="2">
        <v>44007</v>
      </c>
      <c r="M13" s="27">
        <f t="shared" si="0"/>
        <v>44007</v>
      </c>
      <c r="N13" t="s">
        <v>87</v>
      </c>
      <c r="P13" s="1" t="s">
        <v>94</v>
      </c>
      <c r="Q13">
        <v>14</v>
      </c>
    </row>
    <row r="14" spans="1:19" x14ac:dyDescent="0.3">
      <c r="A14" t="s">
        <v>43</v>
      </c>
      <c r="B14" s="1" t="str">
        <f>A14</f>
        <v>SM01</v>
      </c>
      <c r="C14" t="str">
        <f>A14</f>
        <v>SM01</v>
      </c>
      <c r="D14" t="s">
        <v>62</v>
      </c>
      <c r="E14" t="s">
        <v>62</v>
      </c>
      <c r="F14" t="s">
        <v>8</v>
      </c>
      <c r="G14" s="27">
        <v>3292891.45</v>
      </c>
      <c r="H14" s="27">
        <v>659908.76</v>
      </c>
      <c r="I14" t="e">
        <v>#N/A</v>
      </c>
      <c r="J14" t="e">
        <v>#N/A</v>
      </c>
      <c r="K14" s="28">
        <v>10.49</v>
      </c>
      <c r="L14" s="17">
        <v>44005</v>
      </c>
      <c r="M14" s="27">
        <f t="shared" si="0"/>
        <v>44005</v>
      </c>
      <c r="N14" t="s">
        <v>86</v>
      </c>
      <c r="P14" s="1" t="s">
        <v>8</v>
      </c>
      <c r="Q14">
        <v>14</v>
      </c>
    </row>
    <row r="15" spans="1:19" x14ac:dyDescent="0.3">
      <c r="A15" t="s">
        <v>46</v>
      </c>
      <c r="B15" s="1" t="str">
        <f t="shared" ref="B15:B17" si="1">A15</f>
        <v>SM02</v>
      </c>
      <c r="C15" t="str">
        <f t="shared" ref="C15:C17" si="2">A15</f>
        <v>SM02</v>
      </c>
      <c r="D15" t="s">
        <v>62</v>
      </c>
      <c r="E15" t="s">
        <v>62</v>
      </c>
      <c r="F15" t="s">
        <v>8</v>
      </c>
      <c r="G15" s="27">
        <v>3292225.75</v>
      </c>
      <c r="H15" s="27">
        <v>659567.89</v>
      </c>
      <c r="I15" t="e">
        <v>#N/A</v>
      </c>
      <c r="J15" t="e">
        <v>#N/A</v>
      </c>
      <c r="K15" s="28">
        <v>6.9080000000000004</v>
      </c>
      <c r="L15" s="17">
        <v>44005</v>
      </c>
      <c r="M15" s="27">
        <f t="shared" si="0"/>
        <v>44005</v>
      </c>
      <c r="N15" t="s">
        <v>86</v>
      </c>
      <c r="P15" s="1" t="s">
        <v>8</v>
      </c>
      <c r="Q15">
        <v>14</v>
      </c>
    </row>
    <row r="16" spans="1:19" x14ac:dyDescent="0.3">
      <c r="A16" t="s">
        <v>47</v>
      </c>
      <c r="B16" s="1" t="str">
        <f t="shared" si="1"/>
        <v>SM03</v>
      </c>
      <c r="C16" t="str">
        <f t="shared" si="2"/>
        <v>SM03</v>
      </c>
      <c r="D16" t="s">
        <v>62</v>
      </c>
      <c r="E16" t="s">
        <v>62</v>
      </c>
      <c r="F16" t="s">
        <v>8</v>
      </c>
      <c r="G16" s="27">
        <v>3291855.78</v>
      </c>
      <c r="H16" s="27">
        <v>662742.44999999995</v>
      </c>
      <c r="I16" t="e">
        <v>#N/A</v>
      </c>
      <c r="J16" t="e">
        <v>#N/A</v>
      </c>
      <c r="K16" s="28">
        <v>8.548</v>
      </c>
      <c r="L16" s="17">
        <v>44006</v>
      </c>
      <c r="M16" s="27">
        <f t="shared" si="0"/>
        <v>44006</v>
      </c>
      <c r="N16" t="s">
        <v>86</v>
      </c>
      <c r="P16" s="1" t="s">
        <v>8</v>
      </c>
      <c r="Q16">
        <v>14</v>
      </c>
    </row>
    <row r="17" spans="1:17" x14ac:dyDescent="0.3">
      <c r="A17" t="s">
        <v>48</v>
      </c>
      <c r="B17" s="1" t="str">
        <f t="shared" si="1"/>
        <v>SM04</v>
      </c>
      <c r="C17" t="str">
        <f t="shared" si="2"/>
        <v>SM04</v>
      </c>
      <c r="D17" t="s">
        <v>62</v>
      </c>
      <c r="E17" t="s">
        <v>62</v>
      </c>
      <c r="F17" t="s">
        <v>8</v>
      </c>
      <c r="G17" s="27">
        <v>3292655.91</v>
      </c>
      <c r="H17" s="27">
        <v>662877.71</v>
      </c>
      <c r="I17" t="e">
        <v>#N/A</v>
      </c>
      <c r="J17" t="e">
        <v>#N/A</v>
      </c>
      <c r="K17" s="28">
        <v>7.718</v>
      </c>
      <c r="L17" s="17">
        <v>44006</v>
      </c>
      <c r="M17" s="27">
        <f t="shared" si="0"/>
        <v>44006</v>
      </c>
      <c r="N17" t="s">
        <v>86</v>
      </c>
      <c r="P17" s="1" t="s">
        <v>8</v>
      </c>
      <c r="Q17">
        <v>14</v>
      </c>
    </row>
    <row r="18" spans="1:17" x14ac:dyDescent="0.3">
      <c r="A18" t="s">
        <v>166</v>
      </c>
      <c r="B18" s="1" t="s">
        <v>167</v>
      </c>
      <c r="C18" s="1" t="s">
        <v>100</v>
      </c>
      <c r="D18" t="s">
        <v>62</v>
      </c>
      <c r="E18" t="s">
        <v>62</v>
      </c>
      <c r="F18">
        <v>975171</v>
      </c>
      <c r="G18" s="27">
        <v>3289525.5</v>
      </c>
      <c r="H18" s="27">
        <v>659091.6</v>
      </c>
      <c r="I18">
        <v>13.234</v>
      </c>
      <c r="J18">
        <v>1.0740000000000001</v>
      </c>
      <c r="K18" s="28">
        <v>12.16</v>
      </c>
      <c r="L18" s="2">
        <v>44008</v>
      </c>
      <c r="M18" s="27">
        <f t="shared" si="0"/>
        <v>44008</v>
      </c>
      <c r="N18" t="s">
        <v>87</v>
      </c>
      <c r="O18" t="s">
        <v>168</v>
      </c>
      <c r="P18">
        <v>31</v>
      </c>
      <c r="Q18">
        <v>14</v>
      </c>
    </row>
    <row r="19" spans="1:17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7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7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7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7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7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7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7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7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7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7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7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7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7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824AD-77EB-444A-9513-AA7AE7046EDF}">
  <sheetPr codeName="Sheet27"/>
  <dimension ref="A1:S125"/>
  <sheetViews>
    <sheetView zoomScale="85" zoomScaleNormal="85" workbookViewId="0">
      <pane xSplit="1" topLeftCell="C1" activePane="topRight" state="frozen"/>
      <selection pane="topRight" activeCell="J21" sqref="J21"/>
    </sheetView>
  </sheetViews>
  <sheetFormatPr defaultColWidth="8.88671875"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101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27">
        <v>3289042.61</v>
      </c>
      <c r="H2" s="27">
        <v>661371.97</v>
      </c>
      <c r="I2">
        <v>10.406000000000001</v>
      </c>
      <c r="J2" s="3">
        <v>0.6</v>
      </c>
      <c r="K2" s="28">
        <v>9.8059999999999992</v>
      </c>
      <c r="L2" s="2">
        <v>43817</v>
      </c>
      <c r="M2" s="27">
        <f>L2</f>
        <v>43817</v>
      </c>
      <c r="N2" t="s">
        <v>87</v>
      </c>
      <c r="O2" s="9"/>
      <c r="P2" s="1" t="s">
        <v>88</v>
      </c>
      <c r="Q2">
        <v>13</v>
      </c>
    </row>
    <row r="3" spans="1:19" x14ac:dyDescent="0.3">
      <c r="A3" s="1" t="s">
        <v>102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27">
        <v>3288581.74</v>
      </c>
      <c r="H3" s="27">
        <v>661830.37</v>
      </c>
      <c r="I3">
        <v>9.6270000000000007</v>
      </c>
      <c r="J3" s="3">
        <v>0.61699999999999999</v>
      </c>
      <c r="K3" s="28">
        <v>9.01</v>
      </c>
      <c r="L3" s="2">
        <v>43816</v>
      </c>
      <c r="M3" s="27">
        <f t="shared" ref="M3:M18" si="0">L3</f>
        <v>43816</v>
      </c>
      <c r="N3" t="s">
        <v>87</v>
      </c>
      <c r="O3" s="9"/>
      <c r="P3" s="1" t="s">
        <v>89</v>
      </c>
      <c r="Q3">
        <v>13</v>
      </c>
    </row>
    <row r="4" spans="1:19" x14ac:dyDescent="0.3">
      <c r="A4" s="1" t="s">
        <v>103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27">
        <v>3289032.23</v>
      </c>
      <c r="H4" s="27">
        <v>661835.32999999996</v>
      </c>
      <c r="I4">
        <v>11.144</v>
      </c>
      <c r="J4" s="3">
        <v>0.56000000000000005</v>
      </c>
      <c r="K4" s="28">
        <v>10.584</v>
      </c>
      <c r="L4" s="2">
        <v>43816</v>
      </c>
      <c r="M4" s="27">
        <f t="shared" si="0"/>
        <v>43816</v>
      </c>
      <c r="N4" t="s">
        <v>87</v>
      </c>
      <c r="O4" s="9"/>
      <c r="P4" s="1" t="s">
        <v>90</v>
      </c>
      <c r="Q4">
        <v>13</v>
      </c>
    </row>
    <row r="5" spans="1:19" x14ac:dyDescent="0.3">
      <c r="A5" s="1" t="s">
        <v>104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27">
        <v>3288385.59</v>
      </c>
      <c r="H5" s="27">
        <v>661338.53</v>
      </c>
      <c r="I5">
        <v>11.77</v>
      </c>
      <c r="J5" s="3">
        <v>0.36099999999999999</v>
      </c>
      <c r="K5" s="28">
        <v>11.409000000000001</v>
      </c>
      <c r="L5" s="2">
        <v>43817</v>
      </c>
      <c r="M5" s="27">
        <f t="shared" si="0"/>
        <v>43817</v>
      </c>
      <c r="N5" t="s">
        <v>87</v>
      </c>
      <c r="O5" s="9"/>
      <c r="P5" s="1" t="s">
        <v>49</v>
      </c>
      <c r="Q5">
        <v>13</v>
      </c>
    </row>
    <row r="6" spans="1:19" x14ac:dyDescent="0.3">
      <c r="A6" s="1" t="s">
        <v>105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27">
        <v>3288608.86</v>
      </c>
      <c r="H6" s="27">
        <v>659443.87</v>
      </c>
      <c r="I6">
        <v>9.9879999999999995</v>
      </c>
      <c r="J6" s="3">
        <v>0.34399999999999997</v>
      </c>
      <c r="K6" s="28">
        <v>9.6440000000000001</v>
      </c>
      <c r="L6" s="2">
        <v>43818</v>
      </c>
      <c r="M6" s="27">
        <f t="shared" si="0"/>
        <v>43818</v>
      </c>
      <c r="N6" t="s">
        <v>87</v>
      </c>
      <c r="O6" s="9"/>
      <c r="P6" s="1" t="s">
        <v>50</v>
      </c>
      <c r="Q6">
        <v>13</v>
      </c>
    </row>
    <row r="7" spans="1:19" x14ac:dyDescent="0.3">
      <c r="A7" s="1" t="s">
        <v>106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27">
        <v>3289339.25</v>
      </c>
      <c r="H7" s="27">
        <v>659351.64</v>
      </c>
      <c r="I7">
        <v>9.4920000000000009</v>
      </c>
      <c r="J7" s="3">
        <v>0.86599999999999999</v>
      </c>
      <c r="K7" s="28">
        <v>8.6259999999999994</v>
      </c>
      <c r="L7" s="2">
        <v>43818</v>
      </c>
      <c r="M7" s="27">
        <f t="shared" si="0"/>
        <v>43818</v>
      </c>
      <c r="N7" t="s">
        <v>87</v>
      </c>
      <c r="O7" s="9"/>
      <c r="P7" s="1" t="s">
        <v>29</v>
      </c>
      <c r="Q7">
        <v>13</v>
      </c>
    </row>
    <row r="8" spans="1:19" x14ac:dyDescent="0.3">
      <c r="A8" s="1" t="s">
        <v>107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27">
        <v>3289148.42</v>
      </c>
      <c r="H8" s="27">
        <v>658895.61</v>
      </c>
      <c r="I8">
        <v>9.5220000000000002</v>
      </c>
      <c r="J8" s="3">
        <v>0.93899999999999995</v>
      </c>
      <c r="K8" s="28">
        <v>8.5830000000000002</v>
      </c>
      <c r="L8" s="2">
        <v>43818</v>
      </c>
      <c r="M8" s="27">
        <f t="shared" si="0"/>
        <v>43818</v>
      </c>
      <c r="N8" t="s">
        <v>87</v>
      </c>
      <c r="O8" s="9"/>
      <c r="P8" s="1" t="s">
        <v>30</v>
      </c>
      <c r="Q8">
        <v>13</v>
      </c>
    </row>
    <row r="9" spans="1:19" x14ac:dyDescent="0.3">
      <c r="A9" s="1" t="s">
        <v>108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27">
        <v>3289421.57</v>
      </c>
      <c r="H9" s="27">
        <v>661817.92000000004</v>
      </c>
      <c r="I9">
        <v>8.3130000000000006</v>
      </c>
      <c r="J9" s="3">
        <v>0.86</v>
      </c>
      <c r="K9" s="28">
        <v>7.4530000000000003</v>
      </c>
      <c r="L9" s="2">
        <v>43816</v>
      </c>
      <c r="M9" s="27">
        <f t="shared" si="0"/>
        <v>43816</v>
      </c>
      <c r="N9" t="s">
        <v>87</v>
      </c>
      <c r="O9" s="9" t="s">
        <v>113</v>
      </c>
      <c r="P9" s="1" t="s">
        <v>91</v>
      </c>
      <c r="Q9">
        <v>13</v>
      </c>
    </row>
    <row r="10" spans="1:19" x14ac:dyDescent="0.3">
      <c r="A10" s="1" t="s">
        <v>109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27">
        <v>3290026.91</v>
      </c>
      <c r="H10" s="27">
        <v>660884.89</v>
      </c>
      <c r="I10">
        <v>8.2460000000000004</v>
      </c>
      <c r="J10" s="3">
        <v>0.36499999999999999</v>
      </c>
      <c r="K10" s="28">
        <v>7.8810000000000002</v>
      </c>
      <c r="L10" s="2">
        <v>43817</v>
      </c>
      <c r="M10" s="27">
        <f t="shared" si="0"/>
        <v>43817</v>
      </c>
      <c r="N10" t="s">
        <v>87</v>
      </c>
      <c r="O10" s="9"/>
      <c r="P10" s="1" t="s">
        <v>92</v>
      </c>
      <c r="Q10">
        <v>13</v>
      </c>
    </row>
    <row r="11" spans="1:19" x14ac:dyDescent="0.3">
      <c r="A11" s="1" t="s">
        <v>110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27">
        <v>3289998.17</v>
      </c>
      <c r="H11" s="27">
        <v>660825.09</v>
      </c>
      <c r="I11">
        <v>8.0429999999999993</v>
      </c>
      <c r="J11" s="3">
        <v>0.35299999999999998</v>
      </c>
      <c r="K11" s="28">
        <v>7.69</v>
      </c>
      <c r="L11" s="2">
        <v>43817</v>
      </c>
      <c r="M11" s="27">
        <f t="shared" si="0"/>
        <v>43817</v>
      </c>
      <c r="N11" t="s">
        <v>87</v>
      </c>
      <c r="O11" s="9"/>
      <c r="P11" s="1" t="s">
        <v>93</v>
      </c>
      <c r="Q11">
        <v>13</v>
      </c>
    </row>
    <row r="12" spans="1:19" x14ac:dyDescent="0.3">
      <c r="A12" s="1" t="s">
        <v>111</v>
      </c>
      <c r="B12" t="s">
        <v>98</v>
      </c>
      <c r="C12" t="s">
        <v>99</v>
      </c>
      <c r="D12" t="s">
        <v>62</v>
      </c>
      <c r="E12" t="s">
        <v>62</v>
      </c>
      <c r="F12" s="9">
        <v>975170</v>
      </c>
      <c r="G12">
        <v>3290143.15</v>
      </c>
      <c r="H12">
        <v>659892.43000000005</v>
      </c>
      <c r="I12">
        <v>12.119</v>
      </c>
      <c r="J12" s="3">
        <v>0.26700000000000002</v>
      </c>
      <c r="K12" s="28">
        <v>11.852</v>
      </c>
      <c r="L12" s="2">
        <v>43817</v>
      </c>
      <c r="M12" s="27">
        <f t="shared" si="0"/>
        <v>43817</v>
      </c>
      <c r="N12" t="s">
        <v>87</v>
      </c>
      <c r="O12" s="9"/>
      <c r="P12">
        <v>29</v>
      </c>
      <c r="Q12">
        <v>13</v>
      </c>
    </row>
    <row r="13" spans="1:19" x14ac:dyDescent="0.3">
      <c r="A13" s="1" t="s">
        <v>112</v>
      </c>
      <c r="B13" t="s">
        <v>84</v>
      </c>
      <c r="C13" t="s">
        <v>73</v>
      </c>
      <c r="D13" t="s">
        <v>62</v>
      </c>
      <c r="E13" t="s">
        <v>62</v>
      </c>
      <c r="F13" s="9">
        <v>973844</v>
      </c>
      <c r="G13" s="27">
        <v>3289803.52</v>
      </c>
      <c r="H13" s="27">
        <v>659451.80000000005</v>
      </c>
      <c r="I13">
        <v>8.9209999999999994</v>
      </c>
      <c r="J13" s="3">
        <v>0.82499999999999996</v>
      </c>
      <c r="K13" s="28">
        <v>8.0960000000000001</v>
      </c>
      <c r="L13" s="2">
        <v>43818</v>
      </c>
      <c r="M13" s="27">
        <f t="shared" si="0"/>
        <v>43818</v>
      </c>
      <c r="N13" t="s">
        <v>87</v>
      </c>
      <c r="P13" s="1" t="s">
        <v>94</v>
      </c>
      <c r="Q13">
        <v>13</v>
      </c>
    </row>
    <row r="14" spans="1:19" x14ac:dyDescent="0.3">
      <c r="A14" t="s">
        <v>43</v>
      </c>
      <c r="B14" s="1" t="str">
        <f>A14</f>
        <v>SM01</v>
      </c>
      <c r="C14" t="str">
        <f>A14</f>
        <v>SM01</v>
      </c>
      <c r="D14" t="s">
        <v>62</v>
      </c>
      <c r="E14" t="s">
        <v>62</v>
      </c>
      <c r="F14" t="s">
        <v>8</v>
      </c>
      <c r="G14" s="27">
        <v>3292891.45</v>
      </c>
      <c r="H14" s="27">
        <v>659908.76</v>
      </c>
      <c r="I14" t="e">
        <v>#N/A</v>
      </c>
      <c r="J14" s="3" t="e">
        <v>#N/A</v>
      </c>
      <c r="K14" s="28">
        <v>10.49</v>
      </c>
      <c r="L14" s="17">
        <v>43811</v>
      </c>
      <c r="M14" s="27">
        <f t="shared" si="0"/>
        <v>43811</v>
      </c>
      <c r="N14" t="s">
        <v>86</v>
      </c>
      <c r="P14" s="1" t="s">
        <v>8</v>
      </c>
      <c r="Q14">
        <v>13</v>
      </c>
    </row>
    <row r="15" spans="1:19" x14ac:dyDescent="0.3">
      <c r="A15" t="s">
        <v>46</v>
      </c>
      <c r="B15" s="1" t="str">
        <f t="shared" ref="B15:B17" si="1">A15</f>
        <v>SM02</v>
      </c>
      <c r="C15" t="str">
        <f t="shared" ref="C15:C17" si="2">A15</f>
        <v>SM02</v>
      </c>
      <c r="D15" t="s">
        <v>62</v>
      </c>
      <c r="E15" t="s">
        <v>62</v>
      </c>
      <c r="F15" t="s">
        <v>8</v>
      </c>
      <c r="G15" s="27">
        <v>3292225.75</v>
      </c>
      <c r="H15" s="27">
        <v>659567.89</v>
      </c>
      <c r="I15" t="e">
        <v>#N/A</v>
      </c>
      <c r="J15" s="3" t="e">
        <v>#N/A</v>
      </c>
      <c r="K15" s="28">
        <v>6.91</v>
      </c>
      <c r="L15" s="17">
        <v>43812</v>
      </c>
      <c r="M15" s="27">
        <f t="shared" si="0"/>
        <v>43812</v>
      </c>
      <c r="N15" t="s">
        <v>86</v>
      </c>
      <c r="P15" s="1" t="s">
        <v>8</v>
      </c>
      <c r="Q15">
        <v>13</v>
      </c>
    </row>
    <row r="16" spans="1:19" x14ac:dyDescent="0.3">
      <c r="A16" t="s">
        <v>47</v>
      </c>
      <c r="B16" s="1" t="str">
        <f t="shared" si="1"/>
        <v>SM03</v>
      </c>
      <c r="C16" t="str">
        <f t="shared" si="2"/>
        <v>SM03</v>
      </c>
      <c r="D16" t="s">
        <v>62</v>
      </c>
      <c r="E16" t="s">
        <v>62</v>
      </c>
      <c r="F16" t="s">
        <v>8</v>
      </c>
      <c r="G16" s="27">
        <v>3291855.78</v>
      </c>
      <c r="H16" s="27">
        <v>662742.44999999995</v>
      </c>
      <c r="I16" t="e">
        <v>#N/A</v>
      </c>
      <c r="J16" s="3" t="e">
        <v>#N/A</v>
      </c>
      <c r="K16" s="28">
        <v>8.5429999999999993</v>
      </c>
      <c r="L16" s="17">
        <v>43812</v>
      </c>
      <c r="M16" s="27">
        <f t="shared" si="0"/>
        <v>43812</v>
      </c>
      <c r="N16" t="s">
        <v>86</v>
      </c>
      <c r="P16" s="1" t="s">
        <v>8</v>
      </c>
      <c r="Q16">
        <v>13</v>
      </c>
    </row>
    <row r="17" spans="1:17" x14ac:dyDescent="0.3">
      <c r="A17" t="s">
        <v>48</v>
      </c>
      <c r="B17" s="1" t="str">
        <f t="shared" si="1"/>
        <v>SM04</v>
      </c>
      <c r="C17" t="str">
        <f t="shared" si="2"/>
        <v>SM04</v>
      </c>
      <c r="D17" t="s">
        <v>62</v>
      </c>
      <c r="E17" t="s">
        <v>62</v>
      </c>
      <c r="F17" t="s">
        <v>8</v>
      </c>
      <c r="G17" s="27">
        <v>3292655.91</v>
      </c>
      <c r="H17" s="27">
        <v>662877.71</v>
      </c>
      <c r="I17" t="e">
        <v>#N/A</v>
      </c>
      <c r="J17" s="3" t="e">
        <v>#N/A</v>
      </c>
      <c r="K17" s="28">
        <v>7.71</v>
      </c>
      <c r="L17" s="17">
        <v>43815</v>
      </c>
      <c r="M17" s="27">
        <f t="shared" si="0"/>
        <v>43815</v>
      </c>
      <c r="N17" t="s">
        <v>86</v>
      </c>
      <c r="P17" s="1" t="s">
        <v>8</v>
      </c>
      <c r="Q17">
        <v>13</v>
      </c>
    </row>
    <row r="18" spans="1:17" x14ac:dyDescent="0.3">
      <c r="A18" t="s">
        <v>166</v>
      </c>
      <c r="B18" s="1" t="s">
        <v>167</v>
      </c>
      <c r="C18" s="1" t="s">
        <v>100</v>
      </c>
      <c r="D18" t="s">
        <v>62</v>
      </c>
      <c r="E18" t="s">
        <v>62</v>
      </c>
      <c r="F18">
        <v>975171</v>
      </c>
      <c r="G18" s="27">
        <v>3289525.5</v>
      </c>
      <c r="H18" s="27">
        <v>659091.6</v>
      </c>
      <c r="I18">
        <v>13.241</v>
      </c>
      <c r="J18" s="3">
        <v>1.0740000000000001</v>
      </c>
      <c r="K18" s="28">
        <v>12.167</v>
      </c>
      <c r="L18" s="2">
        <v>43818</v>
      </c>
      <c r="M18" s="27">
        <f t="shared" si="0"/>
        <v>43818</v>
      </c>
      <c r="N18" t="s">
        <v>87</v>
      </c>
      <c r="O18" t="s">
        <v>168</v>
      </c>
      <c r="P18">
        <v>31</v>
      </c>
      <c r="Q18">
        <v>13</v>
      </c>
    </row>
    <row r="19" spans="1:17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7" x14ac:dyDescent="0.3">
      <c r="B20" s="1"/>
      <c r="C20" s="1"/>
      <c r="G20" s="6"/>
      <c r="H20" s="6"/>
      <c r="I20">
        <v>12.119</v>
      </c>
      <c r="J20" s="3">
        <v>0.5</v>
      </c>
      <c r="K20" s="28">
        <f>I20-J20</f>
        <v>11.619</v>
      </c>
      <c r="L20" s="7"/>
      <c r="M20" s="4"/>
    </row>
    <row r="21" spans="1:17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7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7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7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7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7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7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7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7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7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7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7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S125"/>
  <sheetViews>
    <sheetView topLeftCell="B1" zoomScale="85" zoomScaleNormal="85" workbookViewId="0">
      <pane ySplit="1" topLeftCell="A2" activePane="bottomLeft" state="frozen"/>
      <selection activeCell="E20" sqref="E20"/>
      <selection pane="bottomLeft" activeCell="B12" sqref="A12:XFD12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101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>
        <v>10.39</v>
      </c>
      <c r="J2">
        <v>0.61099999999999999</v>
      </c>
      <c r="K2">
        <v>9.7789999999999999</v>
      </c>
      <c r="L2" s="2">
        <v>43469</v>
      </c>
      <c r="M2" s="6">
        <f>L2</f>
        <v>43469</v>
      </c>
      <c r="N2" t="s">
        <v>87</v>
      </c>
      <c r="O2" s="9"/>
      <c r="P2" s="1" t="s">
        <v>88</v>
      </c>
      <c r="Q2">
        <v>12</v>
      </c>
    </row>
    <row r="3" spans="1:19" x14ac:dyDescent="0.3">
      <c r="A3" s="1" t="s">
        <v>102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>
        <v>9.1869999999999994</v>
      </c>
      <c r="J3">
        <v>0.20799999999999999</v>
      </c>
      <c r="K3">
        <v>8.9789999999999992</v>
      </c>
      <c r="L3" s="2">
        <v>43473</v>
      </c>
      <c r="M3" s="6">
        <f t="shared" ref="M3:M18" si="0">L3</f>
        <v>43473</v>
      </c>
      <c r="N3" t="s">
        <v>87</v>
      </c>
      <c r="O3" s="9"/>
      <c r="P3" s="1" t="s">
        <v>89</v>
      </c>
      <c r="Q3">
        <v>12</v>
      </c>
    </row>
    <row r="4" spans="1:19" x14ac:dyDescent="0.3">
      <c r="A4" s="1" t="s">
        <v>103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>
        <v>10.776</v>
      </c>
      <c r="J4">
        <v>0.19400000000000001</v>
      </c>
      <c r="K4">
        <v>10.581999999999999</v>
      </c>
      <c r="L4" s="2">
        <v>43473</v>
      </c>
      <c r="M4" s="6">
        <f t="shared" si="0"/>
        <v>43473</v>
      </c>
      <c r="N4" t="s">
        <v>87</v>
      </c>
      <c r="O4" s="9"/>
      <c r="P4" s="1" t="s">
        <v>90</v>
      </c>
      <c r="Q4">
        <v>12</v>
      </c>
    </row>
    <row r="5" spans="1:19" x14ac:dyDescent="0.3">
      <c r="A5" s="1" t="s">
        <v>104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>
        <v>11.763</v>
      </c>
      <c r="J5">
        <v>0.33500000000000002</v>
      </c>
      <c r="K5">
        <v>11.427999999999999</v>
      </c>
      <c r="L5" s="2">
        <v>43469</v>
      </c>
      <c r="M5" s="6">
        <f t="shared" si="0"/>
        <v>43469</v>
      </c>
      <c r="N5" t="s">
        <v>87</v>
      </c>
      <c r="O5" s="9"/>
      <c r="P5" s="1" t="s">
        <v>49</v>
      </c>
      <c r="Q5">
        <v>12</v>
      </c>
    </row>
    <row r="6" spans="1:19" x14ac:dyDescent="0.3">
      <c r="A6" s="1" t="s">
        <v>105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>
        <v>9.9990000000000006</v>
      </c>
      <c r="J6">
        <v>0.32500000000000001</v>
      </c>
      <c r="K6">
        <v>9.6740000000000013</v>
      </c>
      <c r="L6" s="2">
        <v>43473</v>
      </c>
      <c r="M6" s="6">
        <f t="shared" si="0"/>
        <v>43473</v>
      </c>
      <c r="N6" t="s">
        <v>87</v>
      </c>
      <c r="O6" s="9"/>
      <c r="P6" s="1" t="s">
        <v>50</v>
      </c>
      <c r="Q6">
        <v>12</v>
      </c>
    </row>
    <row r="7" spans="1:19" x14ac:dyDescent="0.3">
      <c r="A7" s="1" t="s">
        <v>106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>
        <v>9.4109999999999996</v>
      </c>
      <c r="J7">
        <v>0.78</v>
      </c>
      <c r="K7">
        <v>8.6310000000000002</v>
      </c>
      <c r="L7" s="2">
        <v>43474</v>
      </c>
      <c r="M7" s="6">
        <f t="shared" si="0"/>
        <v>43474</v>
      </c>
      <c r="N7" t="s">
        <v>87</v>
      </c>
      <c r="O7" s="9"/>
      <c r="P7" s="1" t="s">
        <v>29</v>
      </c>
      <c r="Q7">
        <v>12</v>
      </c>
    </row>
    <row r="8" spans="1:19" x14ac:dyDescent="0.3">
      <c r="A8" s="1" t="s">
        <v>107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>
        <v>9.4559999999999995</v>
      </c>
      <c r="J8">
        <v>0.92700000000000005</v>
      </c>
      <c r="K8">
        <v>8.5289999999999999</v>
      </c>
      <c r="L8" s="2">
        <v>43474</v>
      </c>
      <c r="M8" s="6">
        <f t="shared" si="0"/>
        <v>43474</v>
      </c>
      <c r="N8" t="s">
        <v>87</v>
      </c>
      <c r="O8" s="9"/>
      <c r="P8" s="1" t="s">
        <v>30</v>
      </c>
      <c r="Q8">
        <v>12</v>
      </c>
    </row>
    <row r="9" spans="1:19" x14ac:dyDescent="0.3">
      <c r="A9" s="1" t="s">
        <v>108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>
        <v>7.3460000000000001</v>
      </c>
      <c r="J9">
        <v>8.2000000000000003E-2</v>
      </c>
      <c r="K9">
        <f>I9+J9</f>
        <v>7.4279999999999999</v>
      </c>
      <c r="L9" s="2">
        <v>43473</v>
      </c>
      <c r="M9" s="6">
        <f t="shared" si="0"/>
        <v>43473</v>
      </c>
      <c r="N9" t="s">
        <v>87</v>
      </c>
      <c r="O9" s="9" t="s">
        <v>113</v>
      </c>
      <c r="P9" s="1" t="s">
        <v>91</v>
      </c>
      <c r="Q9">
        <v>12</v>
      </c>
    </row>
    <row r="10" spans="1:19" x14ac:dyDescent="0.3">
      <c r="A10" s="1" t="s">
        <v>109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>
        <v>8.2490000000000006</v>
      </c>
      <c r="J10">
        <v>0.34499999999999997</v>
      </c>
      <c r="K10">
        <v>7.9040000000000008</v>
      </c>
      <c r="L10" s="2">
        <v>43469</v>
      </c>
      <c r="M10" s="6">
        <f t="shared" si="0"/>
        <v>43469</v>
      </c>
      <c r="N10" t="s">
        <v>87</v>
      </c>
      <c r="O10" s="9"/>
      <c r="P10" s="1" t="s">
        <v>92</v>
      </c>
      <c r="Q10">
        <v>12</v>
      </c>
    </row>
    <row r="11" spans="1:19" x14ac:dyDescent="0.3">
      <c r="A11" s="1" t="s">
        <v>110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>
        <v>9.6170000000000009</v>
      </c>
      <c r="J11">
        <v>1.923</v>
      </c>
      <c r="K11">
        <v>7.6940000000000008</v>
      </c>
      <c r="L11" s="2">
        <v>43473</v>
      </c>
      <c r="M11" s="6">
        <f t="shared" si="0"/>
        <v>43473</v>
      </c>
      <c r="N11" t="s">
        <v>87</v>
      </c>
      <c r="O11" s="9"/>
      <c r="P11" s="1" t="s">
        <v>93</v>
      </c>
      <c r="Q11">
        <v>12</v>
      </c>
    </row>
    <row r="12" spans="1:19" x14ac:dyDescent="0.3">
      <c r="A12" s="1" t="s">
        <v>111</v>
      </c>
      <c r="B12" t="s">
        <v>98</v>
      </c>
      <c r="C12" t="s">
        <v>99</v>
      </c>
      <c r="D12" t="s">
        <v>62</v>
      </c>
      <c r="E12" t="s">
        <v>62</v>
      </c>
      <c r="F12" s="9">
        <v>975170</v>
      </c>
      <c r="G12">
        <v>3290143.15</v>
      </c>
      <c r="H12">
        <v>659892.43000000005</v>
      </c>
      <c r="I12">
        <v>12.103</v>
      </c>
      <c r="J12">
        <v>0.26700000000000002</v>
      </c>
      <c r="K12">
        <v>11.836</v>
      </c>
      <c r="L12" s="2">
        <v>43474</v>
      </c>
      <c r="M12" s="6">
        <f t="shared" si="0"/>
        <v>43474</v>
      </c>
      <c r="N12" t="s">
        <v>87</v>
      </c>
      <c r="O12" s="9"/>
      <c r="P12">
        <v>29</v>
      </c>
      <c r="Q12">
        <v>12</v>
      </c>
    </row>
    <row r="13" spans="1:19" x14ac:dyDescent="0.3">
      <c r="A13" s="1" t="s">
        <v>112</v>
      </c>
      <c r="B13" t="s">
        <v>84</v>
      </c>
      <c r="C13" t="s">
        <v>73</v>
      </c>
      <c r="D13" t="s">
        <v>62</v>
      </c>
      <c r="E13" t="s">
        <v>62</v>
      </c>
      <c r="F13" s="9">
        <v>973844</v>
      </c>
      <c r="G13" s="6">
        <v>3289803.52</v>
      </c>
      <c r="H13" s="6">
        <v>659451.80000000005</v>
      </c>
      <c r="I13">
        <v>11.089</v>
      </c>
      <c r="J13">
        <v>0.35099999999999998</v>
      </c>
      <c r="K13">
        <v>10.738</v>
      </c>
      <c r="L13" s="2">
        <v>43194</v>
      </c>
      <c r="M13" s="6">
        <f t="shared" si="0"/>
        <v>43194</v>
      </c>
      <c r="N13" t="s">
        <v>87</v>
      </c>
      <c r="P13" s="1" t="s">
        <v>94</v>
      </c>
      <c r="Q13">
        <v>12</v>
      </c>
    </row>
    <row r="14" spans="1:19" x14ac:dyDescent="0.3">
      <c r="A14" t="s">
        <v>43</v>
      </c>
      <c r="B14" s="1" t="str">
        <f>A14</f>
        <v>SM01</v>
      </c>
      <c r="C14" t="str">
        <f>A14</f>
        <v>SM01</v>
      </c>
      <c r="D14" t="s">
        <v>62</v>
      </c>
      <c r="E14" t="s">
        <v>62</v>
      </c>
      <c r="F14" t="s">
        <v>8</v>
      </c>
      <c r="G14" s="6">
        <v>3292891.45</v>
      </c>
      <c r="H14" s="6">
        <v>659908.76</v>
      </c>
      <c r="I14" t="e">
        <v>#N/A</v>
      </c>
      <c r="J14" t="e">
        <v>#N/A</v>
      </c>
      <c r="K14">
        <v>10.49</v>
      </c>
      <c r="L14" s="17">
        <v>43460</v>
      </c>
      <c r="M14" s="6">
        <f t="shared" si="0"/>
        <v>43460</v>
      </c>
      <c r="N14" t="s">
        <v>86</v>
      </c>
      <c r="P14" s="1" t="s">
        <v>8</v>
      </c>
      <c r="Q14">
        <v>12</v>
      </c>
    </row>
    <row r="15" spans="1:19" x14ac:dyDescent="0.3">
      <c r="A15" t="s">
        <v>46</v>
      </c>
      <c r="B15" s="1" t="str">
        <f t="shared" ref="B15:B17" si="1">A15</f>
        <v>SM02</v>
      </c>
      <c r="C15" t="str">
        <f t="shared" ref="C15:C17" si="2">A15</f>
        <v>SM02</v>
      </c>
      <c r="D15" t="s">
        <v>62</v>
      </c>
      <c r="E15" t="s">
        <v>62</v>
      </c>
      <c r="F15" t="s">
        <v>8</v>
      </c>
      <c r="G15" s="6">
        <v>3292225.75</v>
      </c>
      <c r="H15" s="6">
        <v>659567.89</v>
      </c>
      <c r="I15" t="e">
        <v>#N/A</v>
      </c>
      <c r="J15" t="e">
        <v>#N/A</v>
      </c>
      <c r="K15">
        <v>6.9080000000000004</v>
      </c>
      <c r="L15" s="17">
        <v>43461</v>
      </c>
      <c r="M15" s="6">
        <f t="shared" si="0"/>
        <v>43461</v>
      </c>
      <c r="N15" t="s">
        <v>86</v>
      </c>
      <c r="P15" s="1" t="s">
        <v>8</v>
      </c>
      <c r="Q15">
        <v>12</v>
      </c>
    </row>
    <row r="16" spans="1:19" x14ac:dyDescent="0.3">
      <c r="A16" t="s">
        <v>47</v>
      </c>
      <c r="B16" s="1" t="str">
        <f t="shared" si="1"/>
        <v>SM03</v>
      </c>
      <c r="C16" t="str">
        <f t="shared" si="2"/>
        <v>SM03</v>
      </c>
      <c r="D16" t="s">
        <v>62</v>
      </c>
      <c r="E16" t="s">
        <v>62</v>
      </c>
      <c r="F16" t="s">
        <v>8</v>
      </c>
      <c r="G16" s="6">
        <v>3291855.78</v>
      </c>
      <c r="H16" s="6">
        <v>662742.44999999995</v>
      </c>
      <c r="I16" t="e">
        <v>#N/A</v>
      </c>
      <c r="J16" t="e">
        <v>#N/A</v>
      </c>
      <c r="K16">
        <v>8.5350000000000001</v>
      </c>
      <c r="L16" s="17">
        <v>43461</v>
      </c>
      <c r="M16" s="6">
        <f t="shared" si="0"/>
        <v>43461</v>
      </c>
      <c r="N16" t="s">
        <v>86</v>
      </c>
      <c r="P16" s="1" t="s">
        <v>8</v>
      </c>
      <c r="Q16">
        <v>12</v>
      </c>
    </row>
    <row r="17" spans="1:17" x14ac:dyDescent="0.3">
      <c r="A17" t="s">
        <v>48</v>
      </c>
      <c r="B17" s="1" t="str">
        <f t="shared" si="1"/>
        <v>SM04</v>
      </c>
      <c r="C17" t="str">
        <f t="shared" si="2"/>
        <v>SM04</v>
      </c>
      <c r="D17" t="s">
        <v>62</v>
      </c>
      <c r="E17" t="s">
        <v>62</v>
      </c>
      <c r="F17" t="s">
        <v>8</v>
      </c>
      <c r="G17" s="6">
        <v>3292655.91</v>
      </c>
      <c r="H17" s="6">
        <v>662877.71</v>
      </c>
      <c r="I17" t="e">
        <v>#N/A</v>
      </c>
      <c r="J17" t="e">
        <v>#N/A</v>
      </c>
      <c r="K17">
        <v>7.6989999999999998</v>
      </c>
      <c r="L17" s="17">
        <v>43461</v>
      </c>
      <c r="M17" s="6">
        <f t="shared" si="0"/>
        <v>43461</v>
      </c>
      <c r="N17" t="s">
        <v>86</v>
      </c>
      <c r="P17" s="1" t="s">
        <v>8</v>
      </c>
      <c r="Q17">
        <v>12</v>
      </c>
    </row>
    <row r="18" spans="1:17" x14ac:dyDescent="0.3">
      <c r="A18" t="s">
        <v>166</v>
      </c>
      <c r="B18" s="1" t="s">
        <v>167</v>
      </c>
      <c r="C18" s="1" t="s">
        <v>100</v>
      </c>
      <c r="D18" t="s">
        <v>62</v>
      </c>
      <c r="E18" t="s">
        <v>62</v>
      </c>
      <c r="F18">
        <v>975171</v>
      </c>
      <c r="G18" s="6">
        <v>3289525.5</v>
      </c>
      <c r="H18" s="6">
        <v>659091.6</v>
      </c>
      <c r="I18">
        <v>13.228</v>
      </c>
      <c r="J18">
        <v>1.073</v>
      </c>
      <c r="K18">
        <v>12.154999999999999</v>
      </c>
      <c r="L18" s="2">
        <v>43474</v>
      </c>
      <c r="M18" s="6">
        <f t="shared" si="0"/>
        <v>43474</v>
      </c>
      <c r="N18" t="s">
        <v>87</v>
      </c>
      <c r="O18" t="s">
        <v>168</v>
      </c>
      <c r="P18">
        <v>31</v>
      </c>
      <c r="Q18">
        <v>12</v>
      </c>
    </row>
    <row r="19" spans="1:17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7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7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7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7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7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7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7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7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7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7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7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7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7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C13" sqref="A13:XFD13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101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>
        <v>10.023999999999999</v>
      </c>
      <c r="J2" s="1">
        <v>0.253</v>
      </c>
      <c r="K2" s="20">
        <f>I2-J2</f>
        <v>9.770999999999999</v>
      </c>
      <c r="L2" s="17">
        <f>M2</f>
        <v>43187</v>
      </c>
      <c r="M2" s="4">
        <v>43187</v>
      </c>
      <c r="N2" t="s">
        <v>87</v>
      </c>
      <c r="O2" s="9"/>
      <c r="P2" s="1" t="s">
        <v>88</v>
      </c>
      <c r="Q2">
        <v>11</v>
      </c>
    </row>
    <row r="3" spans="1:19" x14ac:dyDescent="0.3">
      <c r="A3" s="1" t="s">
        <v>102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>
        <v>9.1920000000000002</v>
      </c>
      <c r="J3" s="1">
        <v>0.22600000000000001</v>
      </c>
      <c r="K3" s="20">
        <f t="shared" ref="K3:K13" si="0">I3-J3</f>
        <v>8.9659999999999993</v>
      </c>
      <c r="L3" s="17">
        <f t="shared" ref="L3:L17" si="1">M3</f>
        <v>43187</v>
      </c>
      <c r="M3" s="4">
        <v>43187</v>
      </c>
      <c r="N3" t="s">
        <v>87</v>
      </c>
      <c r="O3" s="9"/>
      <c r="P3" s="1" t="s">
        <v>89</v>
      </c>
      <c r="Q3">
        <v>11</v>
      </c>
    </row>
    <row r="4" spans="1:19" x14ac:dyDescent="0.3">
      <c r="A4" s="1" t="s">
        <v>103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>
        <v>10.78</v>
      </c>
      <c r="J4" s="1">
        <v>0.218</v>
      </c>
      <c r="K4" s="20">
        <f t="shared" si="0"/>
        <v>10.561999999999999</v>
      </c>
      <c r="L4" s="17">
        <f t="shared" si="1"/>
        <v>43187</v>
      </c>
      <c r="M4" s="4">
        <v>43187</v>
      </c>
      <c r="N4" t="s">
        <v>87</v>
      </c>
      <c r="O4" s="9"/>
      <c r="P4" s="1" t="s">
        <v>90</v>
      </c>
      <c r="Q4">
        <v>11</v>
      </c>
    </row>
    <row r="5" spans="1:19" x14ac:dyDescent="0.3">
      <c r="A5" s="1" t="s">
        <v>104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>
        <v>11.58</v>
      </c>
      <c r="J5" s="1">
        <v>0.17100000000000001</v>
      </c>
      <c r="K5" s="20">
        <f t="shared" si="0"/>
        <v>11.409000000000001</v>
      </c>
      <c r="L5" s="17">
        <f t="shared" si="1"/>
        <v>43187</v>
      </c>
      <c r="M5" s="4">
        <v>43187</v>
      </c>
      <c r="N5" t="s">
        <v>87</v>
      </c>
      <c r="O5" s="9"/>
      <c r="P5" s="1" t="s">
        <v>49</v>
      </c>
      <c r="Q5">
        <v>11</v>
      </c>
    </row>
    <row r="6" spans="1:19" x14ac:dyDescent="0.3">
      <c r="A6" s="1" t="s">
        <v>105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>
        <v>9.9789999999999992</v>
      </c>
      <c r="J6" s="1">
        <v>0.35299999999999998</v>
      </c>
      <c r="K6" s="20">
        <f t="shared" si="0"/>
        <v>9.6259999999999994</v>
      </c>
      <c r="L6" s="17">
        <f t="shared" si="1"/>
        <v>43192</v>
      </c>
      <c r="M6" s="4">
        <v>43192</v>
      </c>
      <c r="N6" t="s">
        <v>87</v>
      </c>
      <c r="O6" s="9"/>
      <c r="P6" s="1" t="s">
        <v>50</v>
      </c>
      <c r="Q6">
        <v>11</v>
      </c>
    </row>
    <row r="7" spans="1:19" x14ac:dyDescent="0.3">
      <c r="A7" s="1" t="s">
        <v>106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>
        <v>9.48</v>
      </c>
      <c r="J7" s="1">
        <v>0.85699999999999998</v>
      </c>
      <c r="K7" s="20">
        <f t="shared" si="0"/>
        <v>8.6230000000000011</v>
      </c>
      <c r="L7" s="17">
        <f t="shared" si="1"/>
        <v>43192</v>
      </c>
      <c r="M7" s="4">
        <v>43192</v>
      </c>
      <c r="N7" t="s">
        <v>87</v>
      </c>
      <c r="O7" s="9"/>
      <c r="P7" s="1" t="s">
        <v>29</v>
      </c>
      <c r="Q7">
        <v>11</v>
      </c>
    </row>
    <row r="8" spans="1:19" x14ac:dyDescent="0.3">
      <c r="A8" s="1" t="s">
        <v>107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>
        <v>6.43</v>
      </c>
      <c r="J8" s="1">
        <v>2.0699999999999998</v>
      </c>
      <c r="K8" s="20">
        <f>I8+J8</f>
        <v>8.5</v>
      </c>
      <c r="L8" s="17">
        <f t="shared" si="1"/>
        <v>43192</v>
      </c>
      <c r="M8" s="4">
        <v>43192</v>
      </c>
      <c r="N8" t="s">
        <v>87</v>
      </c>
      <c r="O8" s="9" t="s">
        <v>113</v>
      </c>
      <c r="P8" s="1" t="s">
        <v>30</v>
      </c>
      <c r="Q8">
        <v>11</v>
      </c>
    </row>
    <row r="9" spans="1:19" x14ac:dyDescent="0.3">
      <c r="A9" s="1" t="s">
        <v>108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>
        <v>7.36</v>
      </c>
      <c r="J9" s="1">
        <v>7.1999999999999995E-2</v>
      </c>
      <c r="K9" s="20">
        <f>I9+J9</f>
        <v>7.4320000000000004</v>
      </c>
      <c r="L9" s="17">
        <f t="shared" si="1"/>
        <v>43187</v>
      </c>
      <c r="M9" s="4">
        <v>43187</v>
      </c>
      <c r="N9" t="s">
        <v>87</v>
      </c>
      <c r="O9" s="9" t="s">
        <v>113</v>
      </c>
      <c r="P9" s="1" t="s">
        <v>91</v>
      </c>
      <c r="Q9">
        <v>11</v>
      </c>
    </row>
    <row r="10" spans="1:19" x14ac:dyDescent="0.3">
      <c r="A10" s="1" t="s">
        <v>109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>
        <v>8.2469999999999999</v>
      </c>
      <c r="J10" s="1">
        <v>0.35199999999999998</v>
      </c>
      <c r="K10" s="20">
        <f t="shared" si="0"/>
        <v>7.8949999999999996</v>
      </c>
      <c r="L10" s="17">
        <f t="shared" si="1"/>
        <v>43187</v>
      </c>
      <c r="M10" s="4">
        <v>43187</v>
      </c>
      <c r="N10" t="s">
        <v>87</v>
      </c>
      <c r="O10" s="9"/>
      <c r="P10" s="1" t="s">
        <v>92</v>
      </c>
      <c r="Q10">
        <v>11</v>
      </c>
    </row>
    <row r="11" spans="1:19" x14ac:dyDescent="0.3">
      <c r="A11" s="1" t="s">
        <v>110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>
        <v>8.0440000000000005</v>
      </c>
      <c r="J11" s="1">
        <v>0.35099999999999998</v>
      </c>
      <c r="K11" s="20">
        <f t="shared" si="0"/>
        <v>7.6930000000000005</v>
      </c>
      <c r="L11" s="17">
        <f t="shared" si="1"/>
        <v>43187</v>
      </c>
      <c r="M11" s="4">
        <v>43187</v>
      </c>
      <c r="N11" t="s">
        <v>87</v>
      </c>
      <c r="O11" s="9"/>
      <c r="P11" s="1" t="s">
        <v>93</v>
      </c>
      <c r="Q11">
        <v>11</v>
      </c>
    </row>
    <row r="12" spans="1:19" x14ac:dyDescent="0.3">
      <c r="A12" s="1" t="s">
        <v>111</v>
      </c>
      <c r="B12" t="s">
        <v>98</v>
      </c>
      <c r="C12" t="s">
        <v>99</v>
      </c>
      <c r="D12" t="s">
        <v>62</v>
      </c>
      <c r="E12" t="s">
        <v>62</v>
      </c>
      <c r="F12" s="9">
        <v>975170</v>
      </c>
      <c r="G12">
        <v>3290143.15</v>
      </c>
      <c r="H12">
        <v>659892.43000000005</v>
      </c>
      <c r="I12">
        <v>12.116</v>
      </c>
      <c r="J12">
        <v>0.23699999999999999</v>
      </c>
      <c r="K12" s="20">
        <f t="shared" si="0"/>
        <v>11.879</v>
      </c>
      <c r="L12" s="17">
        <f t="shared" si="1"/>
        <v>43187</v>
      </c>
      <c r="M12">
        <v>43187</v>
      </c>
      <c r="N12" t="s">
        <v>87</v>
      </c>
      <c r="O12" s="9"/>
      <c r="P12">
        <v>29</v>
      </c>
      <c r="Q12">
        <v>11</v>
      </c>
    </row>
    <row r="13" spans="1:19" x14ac:dyDescent="0.3">
      <c r="A13" s="1" t="s">
        <v>112</v>
      </c>
      <c r="B13" t="s">
        <v>84</v>
      </c>
      <c r="C13" t="s">
        <v>73</v>
      </c>
      <c r="D13" t="s">
        <v>62</v>
      </c>
      <c r="E13" t="s">
        <v>62</v>
      </c>
      <c r="F13" s="9">
        <v>973844</v>
      </c>
      <c r="G13" s="6">
        <v>3289803.52</v>
      </c>
      <c r="H13" s="6">
        <v>659451.80000000005</v>
      </c>
      <c r="I13">
        <v>11.093</v>
      </c>
      <c r="J13" s="1">
        <v>0.35099999999999998</v>
      </c>
      <c r="K13" s="20">
        <f t="shared" si="0"/>
        <v>10.742000000000001</v>
      </c>
      <c r="L13" s="17">
        <f t="shared" si="1"/>
        <v>43192</v>
      </c>
      <c r="M13" s="4">
        <v>43192</v>
      </c>
      <c r="N13" t="s">
        <v>87</v>
      </c>
      <c r="P13" s="1" t="s">
        <v>94</v>
      </c>
      <c r="Q13">
        <v>11</v>
      </c>
    </row>
    <row r="14" spans="1:19" x14ac:dyDescent="0.3">
      <c r="A14" t="s">
        <v>43</v>
      </c>
      <c r="B14" s="1" t="str">
        <f>A14</f>
        <v>SM01</v>
      </c>
      <c r="C14" t="str">
        <f>A14</f>
        <v>SM01</v>
      </c>
      <c r="D14" t="s">
        <v>62</v>
      </c>
      <c r="E14" t="s">
        <v>62</v>
      </c>
      <c r="F14" t="s">
        <v>8</v>
      </c>
      <c r="G14" s="6">
        <v>3292891.45</v>
      </c>
      <c r="H14" s="6">
        <v>659908.76</v>
      </c>
      <c r="I14" t="s">
        <v>8</v>
      </c>
      <c r="J14" s="3" t="s">
        <v>8</v>
      </c>
      <c r="K14" s="20">
        <v>10.49</v>
      </c>
      <c r="L14" s="17">
        <f t="shared" si="1"/>
        <v>43185</v>
      </c>
      <c r="M14" s="4">
        <v>43185</v>
      </c>
      <c r="N14" t="s">
        <v>86</v>
      </c>
      <c r="P14" s="1" t="s">
        <v>8</v>
      </c>
      <c r="Q14">
        <v>11</v>
      </c>
    </row>
    <row r="15" spans="1:19" x14ac:dyDescent="0.3">
      <c r="A15" t="s">
        <v>46</v>
      </c>
      <c r="B15" s="1" t="str">
        <f t="shared" ref="B15:B17" si="2">A15</f>
        <v>SM02</v>
      </c>
      <c r="C15" t="str">
        <f t="shared" ref="C15:C17" si="3">A15</f>
        <v>SM02</v>
      </c>
      <c r="D15" t="s">
        <v>62</v>
      </c>
      <c r="E15" t="s">
        <v>62</v>
      </c>
      <c r="F15" t="s">
        <v>8</v>
      </c>
      <c r="G15" s="6">
        <v>3292225.75</v>
      </c>
      <c r="H15" s="6">
        <v>659567.89</v>
      </c>
      <c r="I15" t="s">
        <v>8</v>
      </c>
      <c r="J15" s="3" t="s">
        <v>8</v>
      </c>
      <c r="K15" s="20">
        <v>6.9210000000000003</v>
      </c>
      <c r="L15" s="17">
        <f t="shared" si="1"/>
        <v>43185</v>
      </c>
      <c r="M15" s="4">
        <v>43185</v>
      </c>
      <c r="N15" t="s">
        <v>86</v>
      </c>
      <c r="P15" s="1" t="s">
        <v>8</v>
      </c>
      <c r="Q15">
        <v>11</v>
      </c>
    </row>
    <row r="16" spans="1:19" x14ac:dyDescent="0.3">
      <c r="A16" t="s">
        <v>47</v>
      </c>
      <c r="B16" s="1" t="str">
        <f t="shared" si="2"/>
        <v>SM03</v>
      </c>
      <c r="C16" t="str">
        <f t="shared" si="3"/>
        <v>SM03</v>
      </c>
      <c r="D16" t="s">
        <v>62</v>
      </c>
      <c r="E16" t="s">
        <v>62</v>
      </c>
      <c r="F16" t="s">
        <v>8</v>
      </c>
      <c r="G16" s="6">
        <v>3291855.78</v>
      </c>
      <c r="H16" s="6">
        <v>662742.44999999995</v>
      </c>
      <c r="I16" t="s">
        <v>8</v>
      </c>
      <c r="J16" s="3" t="s">
        <v>8</v>
      </c>
      <c r="K16" s="20">
        <v>8.5370000000000008</v>
      </c>
      <c r="L16" s="17">
        <f t="shared" si="1"/>
        <v>43186</v>
      </c>
      <c r="M16" s="4">
        <v>43186</v>
      </c>
      <c r="N16" t="s">
        <v>86</v>
      </c>
      <c r="P16" s="1" t="s">
        <v>8</v>
      </c>
      <c r="Q16">
        <v>11</v>
      </c>
    </row>
    <row r="17" spans="1:17" x14ac:dyDescent="0.3">
      <c r="A17" t="s">
        <v>48</v>
      </c>
      <c r="B17" s="1" t="str">
        <f t="shared" si="2"/>
        <v>SM04</v>
      </c>
      <c r="C17" t="str">
        <f t="shared" si="3"/>
        <v>SM04</v>
      </c>
      <c r="D17" t="s">
        <v>62</v>
      </c>
      <c r="E17" t="s">
        <v>62</v>
      </c>
      <c r="F17" t="s">
        <v>8</v>
      </c>
      <c r="G17" s="6">
        <v>3292655.91</v>
      </c>
      <c r="H17" s="6">
        <v>662877.71</v>
      </c>
      <c r="I17" t="s">
        <v>8</v>
      </c>
      <c r="J17" s="3" t="s">
        <v>8</v>
      </c>
      <c r="K17" s="20">
        <v>7.6840000000000002</v>
      </c>
      <c r="L17" s="17">
        <f t="shared" si="1"/>
        <v>43186</v>
      </c>
      <c r="M17" s="4">
        <v>43186</v>
      </c>
      <c r="N17" t="s">
        <v>86</v>
      </c>
      <c r="P17" s="1" t="s">
        <v>8</v>
      </c>
      <c r="Q17">
        <v>11</v>
      </c>
    </row>
    <row r="18" spans="1:17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7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7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7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7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7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7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7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7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7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7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7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7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7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7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G32" sqref="G32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9.7810000000000006</v>
      </c>
      <c r="L2" s="17">
        <v>43019</v>
      </c>
      <c r="M2" s="4">
        <v>43019</v>
      </c>
      <c r="N2" t="s">
        <v>87</v>
      </c>
      <c r="O2" s="9"/>
      <c r="P2" s="1" t="s">
        <v>88</v>
      </c>
      <c r="Q2">
        <v>10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8.99</v>
      </c>
      <c r="L3" s="17">
        <v>43019</v>
      </c>
      <c r="M3" s="4">
        <v>43019</v>
      </c>
      <c r="N3" t="s">
        <v>87</v>
      </c>
      <c r="O3" s="9"/>
      <c r="P3" s="1" t="s">
        <v>89</v>
      </c>
      <c r="Q3">
        <v>10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10.581</v>
      </c>
      <c r="L4" s="17">
        <v>43019</v>
      </c>
      <c r="M4" s="4">
        <v>43019</v>
      </c>
      <c r="N4" t="s">
        <v>87</v>
      </c>
      <c r="O4" s="9"/>
      <c r="P4" s="1" t="s">
        <v>90</v>
      </c>
      <c r="Q4">
        <v>10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11.414999999999999</v>
      </c>
      <c r="L5" s="17">
        <v>43019</v>
      </c>
      <c r="M5" s="4">
        <v>43019</v>
      </c>
      <c r="N5" t="s">
        <v>87</v>
      </c>
      <c r="O5" s="9"/>
      <c r="P5" s="1" t="s">
        <v>49</v>
      </c>
      <c r="Q5">
        <v>10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9.6679999999999993</v>
      </c>
      <c r="L6" s="17">
        <v>43019</v>
      </c>
      <c r="M6" s="4">
        <v>43019</v>
      </c>
      <c r="N6" t="s">
        <v>87</v>
      </c>
      <c r="O6" s="9"/>
      <c r="P6" s="1" t="s">
        <v>50</v>
      </c>
      <c r="Q6">
        <v>10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8.6560000000000006</v>
      </c>
      <c r="L7" s="17">
        <v>43019</v>
      </c>
      <c r="M7" s="4">
        <v>43019</v>
      </c>
      <c r="N7" t="s">
        <v>87</v>
      </c>
      <c r="O7" s="9"/>
      <c r="P7" s="1" t="s">
        <v>29</v>
      </c>
      <c r="Q7">
        <v>10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8.6280000000000001</v>
      </c>
      <c r="L8" s="17">
        <v>43019</v>
      </c>
      <c r="M8" s="4">
        <v>43019</v>
      </c>
      <c r="N8" t="s">
        <v>87</v>
      </c>
      <c r="O8" s="9"/>
      <c r="P8" s="1" t="s">
        <v>30</v>
      </c>
      <c r="Q8">
        <v>10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7.46</v>
      </c>
      <c r="L9" s="17">
        <v>43019</v>
      </c>
      <c r="M9" s="4">
        <v>43019</v>
      </c>
      <c r="N9" t="s">
        <v>87</v>
      </c>
      <c r="O9" s="9"/>
      <c r="P9" s="1" t="s">
        <v>91</v>
      </c>
      <c r="Q9">
        <v>10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7.9059999999999997</v>
      </c>
      <c r="L10" s="17">
        <v>43019</v>
      </c>
      <c r="M10" s="4">
        <v>43019</v>
      </c>
      <c r="N10" t="s">
        <v>87</v>
      </c>
      <c r="O10" s="9"/>
      <c r="P10" s="1" t="s">
        <v>92</v>
      </c>
      <c r="Q10">
        <v>10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7.718</v>
      </c>
      <c r="L11" s="17">
        <v>43019</v>
      </c>
      <c r="M11" s="4">
        <v>43019</v>
      </c>
      <c r="N11" t="s">
        <v>87</v>
      </c>
      <c r="O11" s="9"/>
      <c r="P11" s="1" t="s">
        <v>93</v>
      </c>
      <c r="Q11">
        <v>10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>
        <v>10.801</v>
      </c>
      <c r="L12" s="17">
        <v>43019</v>
      </c>
      <c r="M12" s="4">
        <v>43019</v>
      </c>
      <c r="N12" t="s">
        <v>87</v>
      </c>
      <c r="O12" s="9"/>
      <c r="P12" s="1" t="s">
        <v>94</v>
      </c>
      <c r="Q12">
        <v>10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9.7810000000000006</v>
      </c>
      <c r="L2" s="17">
        <v>42817</v>
      </c>
      <c r="M2" s="4">
        <v>42817</v>
      </c>
      <c r="N2" t="s">
        <v>87</v>
      </c>
      <c r="O2" s="9"/>
      <c r="P2" s="1" t="s">
        <v>88</v>
      </c>
      <c r="Q2">
        <v>9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8.9909999999999997</v>
      </c>
      <c r="L3" s="17">
        <v>42817</v>
      </c>
      <c r="M3" s="4">
        <v>42817</v>
      </c>
      <c r="N3" t="s">
        <v>87</v>
      </c>
      <c r="O3" s="9"/>
      <c r="P3" s="1" t="s">
        <v>89</v>
      </c>
      <c r="Q3">
        <v>9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10.58</v>
      </c>
      <c r="L4" s="17">
        <v>42817</v>
      </c>
      <c r="M4" s="4">
        <v>42817</v>
      </c>
      <c r="N4" t="s">
        <v>87</v>
      </c>
      <c r="O4" s="9"/>
      <c r="P4" s="1" t="s">
        <v>90</v>
      </c>
      <c r="Q4">
        <v>9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11.417</v>
      </c>
      <c r="L5" s="17">
        <v>42817</v>
      </c>
      <c r="M5" s="4">
        <v>42817</v>
      </c>
      <c r="N5" t="s">
        <v>87</v>
      </c>
      <c r="O5" s="9"/>
      <c r="P5" s="1" t="s">
        <v>49</v>
      </c>
      <c r="Q5">
        <v>9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 t="s">
        <v>8</v>
      </c>
      <c r="L6" s="17">
        <v>42817</v>
      </c>
      <c r="M6" s="4">
        <v>42817</v>
      </c>
      <c r="N6" t="s">
        <v>87</v>
      </c>
      <c r="O6" s="9"/>
      <c r="P6" s="1" t="s">
        <v>50</v>
      </c>
      <c r="Q6">
        <v>9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8.6549999999999994</v>
      </c>
      <c r="L7" s="17">
        <v>42817</v>
      </c>
      <c r="M7" s="4">
        <v>42817</v>
      </c>
      <c r="N7" t="s">
        <v>87</v>
      </c>
      <c r="O7" s="9"/>
      <c r="P7" s="1" t="s">
        <v>29</v>
      </c>
      <c r="Q7">
        <v>9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8.5960000000000001</v>
      </c>
      <c r="L8" s="17">
        <v>42817</v>
      </c>
      <c r="M8" s="4">
        <v>42817</v>
      </c>
      <c r="N8" t="s">
        <v>87</v>
      </c>
      <c r="O8" s="9"/>
      <c r="P8" s="1" t="s">
        <v>30</v>
      </c>
      <c r="Q8">
        <v>9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 t="s">
        <v>8</v>
      </c>
      <c r="L9" s="17">
        <v>42817</v>
      </c>
      <c r="M9" s="4">
        <v>42817</v>
      </c>
      <c r="N9" t="s">
        <v>87</v>
      </c>
      <c r="O9" s="9"/>
      <c r="P9" s="1" t="s">
        <v>91</v>
      </c>
      <c r="Q9">
        <v>9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7.9059999999999997</v>
      </c>
      <c r="L10" s="17">
        <v>42817</v>
      </c>
      <c r="M10" s="4">
        <v>42817</v>
      </c>
      <c r="N10" t="s">
        <v>87</v>
      </c>
      <c r="O10" s="9"/>
      <c r="P10" s="1" t="s">
        <v>92</v>
      </c>
      <c r="Q10">
        <v>9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7.7140000000000004</v>
      </c>
      <c r="L11" s="17">
        <v>42817</v>
      </c>
      <c r="M11" s="4">
        <v>42817</v>
      </c>
      <c r="N11" t="s">
        <v>87</v>
      </c>
      <c r="O11" s="9"/>
      <c r="P11" s="1" t="s">
        <v>93</v>
      </c>
      <c r="Q11">
        <v>9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>
        <v>10.773</v>
      </c>
      <c r="L12" s="17">
        <v>42817</v>
      </c>
      <c r="M12" s="4">
        <v>42817</v>
      </c>
      <c r="N12" t="s">
        <v>87</v>
      </c>
      <c r="O12" s="9"/>
      <c r="P12" s="1" t="s">
        <v>94</v>
      </c>
      <c r="Q12">
        <v>9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6"/>
  <dimension ref="A1:S125"/>
  <sheetViews>
    <sheetView topLeftCell="B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9.7810000000000006</v>
      </c>
      <c r="L2" s="17">
        <v>42633</v>
      </c>
      <c r="M2" s="4">
        <v>42633</v>
      </c>
      <c r="N2" t="s">
        <v>87</v>
      </c>
      <c r="O2" s="9"/>
      <c r="P2" s="1" t="s">
        <v>88</v>
      </c>
      <c r="Q2">
        <v>8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8.99</v>
      </c>
      <c r="L3" s="17">
        <v>42633</v>
      </c>
      <c r="M3" s="4">
        <v>42633</v>
      </c>
      <c r="N3" t="s">
        <v>87</v>
      </c>
      <c r="O3" s="9"/>
      <c r="P3" s="1" t="s">
        <v>89</v>
      </c>
      <c r="Q3">
        <v>8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10.577999999999999</v>
      </c>
      <c r="L4" s="17">
        <v>42633</v>
      </c>
      <c r="M4" s="4">
        <v>42633</v>
      </c>
      <c r="N4" t="s">
        <v>87</v>
      </c>
      <c r="O4" s="9"/>
      <c r="P4" s="1" t="s">
        <v>90</v>
      </c>
      <c r="Q4">
        <v>8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11.407</v>
      </c>
      <c r="L5" s="17">
        <v>42633</v>
      </c>
      <c r="M5" s="4">
        <v>42633</v>
      </c>
      <c r="N5" t="s">
        <v>87</v>
      </c>
      <c r="O5" s="9"/>
      <c r="P5" s="1" t="s">
        <v>49</v>
      </c>
      <c r="Q5">
        <v>8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9.6300000000000008</v>
      </c>
      <c r="L6" s="17">
        <v>42633</v>
      </c>
      <c r="M6" s="4">
        <v>42633</v>
      </c>
      <c r="N6" t="s">
        <v>87</v>
      </c>
      <c r="O6" s="9"/>
      <c r="P6" s="1" t="s">
        <v>50</v>
      </c>
      <c r="Q6">
        <v>8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8.6460000000000008</v>
      </c>
      <c r="L7" s="17">
        <v>42633</v>
      </c>
      <c r="M7" s="4">
        <v>42633</v>
      </c>
      <c r="N7" t="s">
        <v>87</v>
      </c>
      <c r="O7" s="9"/>
      <c r="P7" s="1" t="s">
        <v>29</v>
      </c>
      <c r="Q7">
        <v>8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8.6039999999999992</v>
      </c>
      <c r="L8" s="17">
        <v>42633</v>
      </c>
      <c r="M8" s="4">
        <v>42633</v>
      </c>
      <c r="N8" t="s">
        <v>87</v>
      </c>
      <c r="O8" s="9"/>
      <c r="P8" s="1" t="s">
        <v>30</v>
      </c>
      <c r="Q8">
        <v>8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7.4729999999999999</v>
      </c>
      <c r="L9" s="17">
        <v>42633</v>
      </c>
      <c r="M9" s="4">
        <v>42633</v>
      </c>
      <c r="N9" t="s">
        <v>87</v>
      </c>
      <c r="O9" s="9"/>
      <c r="P9" s="1" t="s">
        <v>91</v>
      </c>
      <c r="Q9">
        <v>8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7.907</v>
      </c>
      <c r="L10" s="17">
        <v>42633</v>
      </c>
      <c r="M10" s="4">
        <v>42633</v>
      </c>
      <c r="N10" t="s">
        <v>87</v>
      </c>
      <c r="O10" s="9"/>
      <c r="P10" s="1" t="s">
        <v>92</v>
      </c>
      <c r="Q10">
        <v>8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7.718</v>
      </c>
      <c r="L11" s="17">
        <v>42633</v>
      </c>
      <c r="M11" s="4">
        <v>42633</v>
      </c>
      <c r="N11" t="s">
        <v>87</v>
      </c>
      <c r="O11" s="9"/>
      <c r="P11" s="1" t="s">
        <v>93</v>
      </c>
      <c r="Q11">
        <v>8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>
        <v>10.769</v>
      </c>
      <c r="L12" s="17">
        <v>42633</v>
      </c>
      <c r="M12" s="4">
        <v>42633</v>
      </c>
      <c r="N12" t="s">
        <v>87</v>
      </c>
      <c r="O12" s="9"/>
      <c r="P12" s="1" t="s">
        <v>94</v>
      </c>
      <c r="Q12">
        <v>8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/>
  <dimension ref="A1:S125"/>
  <sheetViews>
    <sheetView topLeftCell="B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9.7780000000000005</v>
      </c>
      <c r="L2" s="17">
        <v>42453</v>
      </c>
      <c r="M2" s="4">
        <v>42453</v>
      </c>
      <c r="N2" t="s">
        <v>87</v>
      </c>
      <c r="O2" s="9"/>
      <c r="P2" s="1" t="s">
        <v>88</v>
      </c>
      <c r="Q2">
        <v>7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</v>
      </c>
      <c r="L3" s="17">
        <v>42453</v>
      </c>
      <c r="M3" s="4">
        <v>42453</v>
      </c>
      <c r="N3" t="s">
        <v>87</v>
      </c>
      <c r="O3" s="9"/>
      <c r="P3" s="1" t="s">
        <v>89</v>
      </c>
      <c r="Q3">
        <v>7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10.577</v>
      </c>
      <c r="L4" s="17">
        <v>42453</v>
      </c>
      <c r="M4" s="4">
        <v>42453</v>
      </c>
      <c r="N4" t="s">
        <v>87</v>
      </c>
      <c r="O4" s="9"/>
      <c r="P4" s="1" t="s">
        <v>90</v>
      </c>
      <c r="Q4">
        <v>7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11.414999999999999</v>
      </c>
      <c r="L5" s="17">
        <v>42453</v>
      </c>
      <c r="M5" s="4">
        <v>42453</v>
      </c>
      <c r="N5" t="s">
        <v>87</v>
      </c>
      <c r="O5" s="9"/>
      <c r="P5" s="1" t="s">
        <v>49</v>
      </c>
      <c r="Q5">
        <v>7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9.6300000000000008</v>
      </c>
      <c r="L6" s="17">
        <v>42453</v>
      </c>
      <c r="M6" s="4">
        <v>42453</v>
      </c>
      <c r="N6" t="s">
        <v>87</v>
      </c>
      <c r="O6" s="9"/>
      <c r="P6" s="1" t="s">
        <v>50</v>
      </c>
      <c r="Q6">
        <v>7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8.6440000000000001</v>
      </c>
      <c r="L7" s="17">
        <v>42453</v>
      </c>
      <c r="M7" s="4">
        <v>42453</v>
      </c>
      <c r="N7" t="s">
        <v>87</v>
      </c>
      <c r="O7" s="9"/>
      <c r="P7" s="1" t="s">
        <v>29</v>
      </c>
      <c r="Q7">
        <v>7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8.6050000000000004</v>
      </c>
      <c r="L8" s="17">
        <v>42453</v>
      </c>
      <c r="M8" s="4">
        <v>42453</v>
      </c>
      <c r="N8" t="s">
        <v>87</v>
      </c>
      <c r="O8" s="9"/>
      <c r="P8" s="1" t="s">
        <v>30</v>
      </c>
      <c r="Q8">
        <v>7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7.4710000000000001</v>
      </c>
      <c r="L9" s="17">
        <v>42453</v>
      </c>
      <c r="M9" s="4">
        <v>42453</v>
      </c>
      <c r="N9" t="s">
        <v>87</v>
      </c>
      <c r="O9" s="9"/>
      <c r="P9" s="1" t="s">
        <v>91</v>
      </c>
      <c r="Q9">
        <v>7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7.9013999999999998</v>
      </c>
      <c r="L10" s="17">
        <v>42453</v>
      </c>
      <c r="M10" s="4">
        <v>42453</v>
      </c>
      <c r="N10" t="s">
        <v>87</v>
      </c>
      <c r="O10" s="9"/>
      <c r="P10" s="1" t="s">
        <v>92</v>
      </c>
      <c r="Q10">
        <v>7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7.7190000000000003</v>
      </c>
      <c r="L11" s="17">
        <v>42453</v>
      </c>
      <c r="M11" s="4">
        <v>42453</v>
      </c>
      <c r="N11" t="s">
        <v>87</v>
      </c>
      <c r="O11" s="9"/>
      <c r="P11" s="1" t="s">
        <v>93</v>
      </c>
      <c r="Q11">
        <v>7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>
        <v>10.77</v>
      </c>
      <c r="L12" s="17">
        <v>42453</v>
      </c>
      <c r="M12" s="4">
        <v>42453</v>
      </c>
      <c r="N12" t="s">
        <v>87</v>
      </c>
      <c r="O12" s="9"/>
      <c r="P12" s="1" t="s">
        <v>94</v>
      </c>
      <c r="Q12">
        <v>7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8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9.7810000000000006</v>
      </c>
      <c r="L2" s="17">
        <v>42283</v>
      </c>
      <c r="M2" s="4">
        <v>42283</v>
      </c>
      <c r="N2" t="s">
        <v>87</v>
      </c>
      <c r="O2" s="9"/>
      <c r="P2" s="1" t="s">
        <v>88</v>
      </c>
      <c r="Q2">
        <v>6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9.0139999999999993</v>
      </c>
      <c r="L3" s="17">
        <v>42283</v>
      </c>
      <c r="M3" s="4">
        <v>42283</v>
      </c>
      <c r="N3" t="s">
        <v>87</v>
      </c>
      <c r="O3" s="9"/>
      <c r="P3" s="1" t="s">
        <v>89</v>
      </c>
      <c r="Q3">
        <v>6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10.586</v>
      </c>
      <c r="L4" s="17">
        <v>42283</v>
      </c>
      <c r="M4" s="4">
        <v>42283</v>
      </c>
      <c r="N4" t="s">
        <v>87</v>
      </c>
      <c r="O4" s="9"/>
      <c r="P4" s="1" t="s">
        <v>90</v>
      </c>
      <c r="Q4">
        <v>6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11.412000000000001</v>
      </c>
      <c r="L5" s="17">
        <v>42283</v>
      </c>
      <c r="M5" s="4">
        <v>42283</v>
      </c>
      <c r="N5" t="s">
        <v>87</v>
      </c>
      <c r="O5" s="9"/>
      <c r="P5" s="1" t="s">
        <v>49</v>
      </c>
      <c r="Q5">
        <v>6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9.6329999999999991</v>
      </c>
      <c r="L6" s="17">
        <v>42283</v>
      </c>
      <c r="M6" s="4">
        <v>42283</v>
      </c>
      <c r="N6" t="s">
        <v>87</v>
      </c>
      <c r="O6" s="9"/>
      <c r="P6" s="1" t="s">
        <v>50</v>
      </c>
      <c r="Q6">
        <v>6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8.6479999999999997</v>
      </c>
      <c r="L7" s="17">
        <v>42283</v>
      </c>
      <c r="M7" s="4">
        <v>42283</v>
      </c>
      <c r="N7" t="s">
        <v>87</v>
      </c>
      <c r="O7" s="9"/>
      <c r="P7" s="1" t="s">
        <v>29</v>
      </c>
      <c r="Q7">
        <v>6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8.609</v>
      </c>
      <c r="L8" s="17">
        <v>42283</v>
      </c>
      <c r="M8" s="4">
        <v>42283</v>
      </c>
      <c r="N8" t="s">
        <v>87</v>
      </c>
      <c r="O8" s="9"/>
      <c r="P8" s="1" t="s">
        <v>30</v>
      </c>
      <c r="Q8">
        <v>6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7.4820000000000002</v>
      </c>
      <c r="L9" s="17">
        <v>42283</v>
      </c>
      <c r="M9" s="4">
        <v>42283</v>
      </c>
      <c r="N9" t="s">
        <v>87</v>
      </c>
      <c r="O9" s="9"/>
      <c r="P9" s="1" t="s">
        <v>91</v>
      </c>
      <c r="Q9">
        <v>6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7.8979999999999997</v>
      </c>
      <c r="L10" s="17">
        <v>42283</v>
      </c>
      <c r="M10" s="4">
        <v>42283</v>
      </c>
      <c r="N10" t="s">
        <v>87</v>
      </c>
      <c r="O10" s="9"/>
      <c r="P10" s="1" t="s">
        <v>92</v>
      </c>
      <c r="Q10">
        <v>6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7.718</v>
      </c>
      <c r="L11" s="17">
        <v>42283</v>
      </c>
      <c r="M11" s="4">
        <v>42283</v>
      </c>
      <c r="N11" t="s">
        <v>87</v>
      </c>
      <c r="O11" s="9"/>
      <c r="P11" s="1" t="s">
        <v>93</v>
      </c>
      <c r="Q11">
        <v>6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>
        <v>10.772</v>
      </c>
      <c r="L12" s="17">
        <v>42283</v>
      </c>
      <c r="M12" s="4">
        <v>42283</v>
      </c>
      <c r="N12" t="s">
        <v>87</v>
      </c>
      <c r="O12" s="9"/>
      <c r="P12" s="1" t="s">
        <v>94</v>
      </c>
      <c r="Q12">
        <v>6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9.782</v>
      </c>
      <c r="L2" s="17">
        <v>42129</v>
      </c>
      <c r="M2" s="4">
        <v>42129</v>
      </c>
      <c r="N2" t="s">
        <v>87</v>
      </c>
      <c r="O2" s="9"/>
      <c r="P2" s="1" t="s">
        <v>88</v>
      </c>
      <c r="Q2">
        <v>5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9.0039999999999996</v>
      </c>
      <c r="L3" s="17">
        <v>42129</v>
      </c>
      <c r="M3" s="4">
        <v>42129</v>
      </c>
      <c r="N3" t="s">
        <v>87</v>
      </c>
      <c r="O3" s="9"/>
      <c r="P3" s="1" t="s">
        <v>89</v>
      </c>
      <c r="Q3">
        <v>5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10.577</v>
      </c>
      <c r="L4" s="17">
        <v>42129</v>
      </c>
      <c r="M4" s="4">
        <v>42129</v>
      </c>
      <c r="N4" t="s">
        <v>87</v>
      </c>
      <c r="O4" s="9"/>
      <c r="P4" s="1" t="s">
        <v>90</v>
      </c>
      <c r="Q4">
        <v>5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11.398</v>
      </c>
      <c r="L5" s="17">
        <v>42129</v>
      </c>
      <c r="M5" s="4">
        <v>42129</v>
      </c>
      <c r="N5" t="s">
        <v>87</v>
      </c>
      <c r="O5" s="9"/>
      <c r="P5" s="1" t="s">
        <v>49</v>
      </c>
      <c r="Q5">
        <v>5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9.6259999999999994</v>
      </c>
      <c r="L6" s="17">
        <v>42129</v>
      </c>
      <c r="M6" s="4">
        <v>42129</v>
      </c>
      <c r="N6" t="s">
        <v>87</v>
      </c>
      <c r="O6" s="9"/>
      <c r="P6" s="1" t="s">
        <v>50</v>
      </c>
      <c r="Q6">
        <v>5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8.6479999999999997</v>
      </c>
      <c r="L7" s="17">
        <v>42129</v>
      </c>
      <c r="M7" s="4">
        <v>42129</v>
      </c>
      <c r="N7" t="s">
        <v>87</v>
      </c>
      <c r="O7" s="9"/>
      <c r="P7" s="1" t="s">
        <v>29</v>
      </c>
      <c r="Q7">
        <v>5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8.5370000000000008</v>
      </c>
      <c r="L8" s="17">
        <v>42129</v>
      </c>
      <c r="M8" s="4">
        <v>42129</v>
      </c>
      <c r="N8" t="s">
        <v>87</v>
      </c>
      <c r="O8" s="9"/>
      <c r="P8" s="1" t="s">
        <v>30</v>
      </c>
      <c r="Q8">
        <v>5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7.4720000000000004</v>
      </c>
      <c r="L9" s="17">
        <v>42129</v>
      </c>
      <c r="M9" s="4">
        <v>42129</v>
      </c>
      <c r="N9" t="s">
        <v>87</v>
      </c>
      <c r="O9" s="9"/>
      <c r="P9" s="1" t="s">
        <v>91</v>
      </c>
      <c r="Q9">
        <v>5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7.907</v>
      </c>
      <c r="L10" s="17">
        <v>42129</v>
      </c>
      <c r="M10" s="4">
        <v>42129</v>
      </c>
      <c r="N10" t="s">
        <v>87</v>
      </c>
      <c r="O10" s="9"/>
      <c r="P10" s="1" t="s">
        <v>92</v>
      </c>
      <c r="Q10">
        <v>5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7.7169999999999996</v>
      </c>
      <c r="L11" s="17">
        <v>42129</v>
      </c>
      <c r="M11" s="4">
        <v>42129</v>
      </c>
      <c r="N11" t="s">
        <v>87</v>
      </c>
      <c r="O11" s="9"/>
      <c r="P11" s="1" t="s">
        <v>93</v>
      </c>
      <c r="Q11">
        <v>5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>
        <v>10.763999999999999</v>
      </c>
      <c r="L12" s="17">
        <v>42129</v>
      </c>
      <c r="M12" s="4">
        <v>42129</v>
      </c>
      <c r="N12" t="s">
        <v>87</v>
      </c>
      <c r="O12" s="9"/>
      <c r="P12" s="1" t="s">
        <v>94</v>
      </c>
      <c r="Q12">
        <v>5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4"/>
  </sheetPr>
  <dimension ref="B2:P29"/>
  <sheetViews>
    <sheetView zoomScale="90" zoomScaleNormal="90" workbookViewId="0">
      <selection activeCell="I9" sqref="I9"/>
    </sheetView>
  </sheetViews>
  <sheetFormatPr defaultRowHeight="14.4" x14ac:dyDescent="0.3"/>
  <cols>
    <col min="1" max="1" width="3.33203125" customWidth="1"/>
    <col min="2" max="2" width="27.109375" style="10" bestFit="1" customWidth="1"/>
    <col min="3" max="3" width="7.88671875" style="10" bestFit="1" customWidth="1"/>
    <col min="4" max="4" width="8.33203125" customWidth="1"/>
    <col min="5" max="5" width="10.5546875" style="10" customWidth="1"/>
    <col min="6" max="6" width="18.109375" style="10" customWidth="1"/>
    <col min="7" max="7" width="11" bestFit="1" customWidth="1"/>
    <col min="8" max="9" width="11" customWidth="1"/>
    <col min="10" max="10" width="20.5546875" bestFit="1" customWidth="1"/>
    <col min="11" max="11" width="8.6640625" bestFit="1" customWidth="1"/>
    <col min="12" max="12" width="13.88671875" bestFit="1" customWidth="1"/>
    <col min="13" max="13" width="18.44140625" customWidth="1"/>
    <col min="15" max="15" width="9.6640625" bestFit="1" customWidth="1"/>
    <col min="16" max="16" width="14.109375" bestFit="1" customWidth="1"/>
  </cols>
  <sheetData>
    <row r="2" spans="2:16" x14ac:dyDescent="0.3">
      <c r="G2" t="s">
        <v>659</v>
      </c>
      <c r="H2" s="28">
        <f>MIN(F6:F18)</f>
        <v>1.7150160708644099E-2</v>
      </c>
      <c r="I2" s="28"/>
      <c r="K2" s="18"/>
      <c r="O2" t="s">
        <v>659</v>
      </c>
      <c r="P2" s="28">
        <f>MIN(M6:M25)</f>
        <v>-7.9311181093081204E-2</v>
      </c>
    </row>
    <row r="3" spans="2:16" ht="15" customHeight="1" x14ac:dyDescent="0.3">
      <c r="B3" s="82" t="s">
        <v>24</v>
      </c>
      <c r="C3" s="82"/>
      <c r="D3" s="82" t="s">
        <v>27</v>
      </c>
      <c r="E3" s="82" t="s">
        <v>12</v>
      </c>
      <c r="F3" s="82" t="s">
        <v>115</v>
      </c>
      <c r="G3" t="s">
        <v>660</v>
      </c>
      <c r="H3" s="28">
        <f>MAX(F6:F18)</f>
        <v>0.25982532584579399</v>
      </c>
      <c r="I3" s="28"/>
      <c r="J3" s="83" t="s">
        <v>28</v>
      </c>
      <c r="K3" s="83"/>
      <c r="L3" s="82" t="s">
        <v>12</v>
      </c>
      <c r="M3" s="82" t="s">
        <v>115</v>
      </c>
      <c r="N3" s="11"/>
      <c r="O3" s="11" t="s">
        <v>660</v>
      </c>
      <c r="P3" s="28">
        <f>MAX(M6:M25)</f>
        <v>0.15684219916112199</v>
      </c>
    </row>
    <row r="4" spans="2:16" x14ac:dyDescent="0.3">
      <c r="B4" s="82"/>
      <c r="C4" s="82"/>
      <c r="D4" s="82"/>
      <c r="E4" s="82"/>
      <c r="F4" s="82"/>
      <c r="J4" s="83"/>
      <c r="K4" s="83"/>
      <c r="L4" s="82"/>
      <c r="M4" s="82"/>
      <c r="N4" s="11"/>
      <c r="O4" s="11"/>
    </row>
    <row r="5" spans="2:16" x14ac:dyDescent="0.3">
      <c r="B5" s="14" t="s">
        <v>25</v>
      </c>
      <c r="C5" s="14" t="s">
        <v>26</v>
      </c>
      <c r="D5" s="82"/>
      <c r="E5" s="82"/>
      <c r="F5" s="14" t="s">
        <v>114</v>
      </c>
      <c r="J5" s="11" t="s">
        <v>25</v>
      </c>
      <c r="K5" s="11" t="s">
        <v>26</v>
      </c>
      <c r="L5" s="82"/>
      <c r="M5" s="14" t="s">
        <v>114</v>
      </c>
      <c r="N5" s="11"/>
      <c r="O5" s="11"/>
      <c r="P5" s="11"/>
    </row>
    <row r="6" spans="2:16" ht="14.4" customHeight="1" x14ac:dyDescent="0.3">
      <c r="B6" s="9" t="s">
        <v>32</v>
      </c>
      <c r="C6" s="10">
        <v>1</v>
      </c>
      <c r="D6" s="16">
        <v>118900</v>
      </c>
      <c r="E6" s="10" t="s">
        <v>63</v>
      </c>
      <c r="F6" s="19">
        <f>IF(ISNA(INDEX(rates!$B$2:$B$40,MATCH(table_rate!E6,rates!$A$2:$A$40,0))),"-",INDEX(rates!$B$2:$B$40,MATCH(table_rate!E6,rates!$A$2:$A$40,0)))</f>
        <v>5.6178335418562798E-2</v>
      </c>
      <c r="J6" s="1" t="s">
        <v>654</v>
      </c>
      <c r="K6" s="12" t="s">
        <v>88</v>
      </c>
      <c r="L6" s="10" t="s">
        <v>663</v>
      </c>
      <c r="M6" s="19">
        <f>IF(ISNA(INDEX(rates!$B$2:$B$40,MATCH(table_rate!L6,rates!$A$2:$A$40,0))),"-",INDEX(rates!$B$2:$B$40,MATCH(table_rate!L6,rates!$A$2:$A$40,0)))</f>
        <v>1.5206585990412599E-14</v>
      </c>
    </row>
    <row r="7" spans="2:16" x14ac:dyDescent="0.3">
      <c r="B7" s="9" t="s">
        <v>36</v>
      </c>
      <c r="C7" s="10">
        <v>2</v>
      </c>
      <c r="D7" s="16">
        <v>138982</v>
      </c>
      <c r="E7" s="10" t="s">
        <v>64</v>
      </c>
      <c r="F7" s="19">
        <f>IF(ISNA(INDEX(rates!$B$2:$B$40,MATCH(table_rate!E7,rates!$A$2:$A$40,0))),"-",INDEX(rates!$B$2:$B$40,MATCH(table_rate!E7,rates!$A$2:$A$40,0)))</f>
        <v>1.7150160708644099E-2</v>
      </c>
      <c r="J7" s="1" t="s">
        <v>86</v>
      </c>
      <c r="K7" s="10">
        <v>1</v>
      </c>
      <c r="L7" s="10" t="s">
        <v>43</v>
      </c>
      <c r="M7" s="19">
        <f>IF(ISNA(INDEX(rates!$B$2:$B$40,MATCH(table_rate!L7,rates!$A$2:$A$40,0))),"-",INDEX(rates!$B$2:$B$40,MATCH(table_rate!L7,rates!$A$2:$A$40,0)))</f>
        <v>-1.6415094138697399E-2</v>
      </c>
    </row>
    <row r="8" spans="2:16" x14ac:dyDescent="0.3">
      <c r="B8" s="9" t="s">
        <v>37</v>
      </c>
      <c r="C8" s="10">
        <v>3</v>
      </c>
      <c r="D8" s="16">
        <v>138983</v>
      </c>
      <c r="E8" s="10" t="s">
        <v>65</v>
      </c>
      <c r="F8" s="19">
        <f>IF(ISNA(INDEX(rates!$B$2:$B$40,MATCH(table_rate!E8,rates!$A$2:$A$40,0))),"-",INDEX(rates!$B$2:$B$40,MATCH(table_rate!E8,rates!$A$2:$A$40,0)))</f>
        <v>9.8454930393228099E-2</v>
      </c>
      <c r="J8" s="1" t="s">
        <v>86</v>
      </c>
      <c r="K8" s="10">
        <v>2</v>
      </c>
      <c r="L8" s="10" t="s">
        <v>46</v>
      </c>
      <c r="M8" s="19">
        <f>IF(ISNA(INDEX(rates!$B$2:$B$40,MATCH(table_rate!L8,rates!$A$2:$A$40,0))),"-",INDEX(rates!$B$2:$B$40,MATCH(table_rate!L8,rates!$A$2:$A$40,0)))</f>
        <v>-1.1118343345024701E-2</v>
      </c>
    </row>
    <row r="9" spans="2:16" x14ac:dyDescent="0.3">
      <c r="B9" s="9" t="s">
        <v>32</v>
      </c>
      <c r="C9" s="10" t="s">
        <v>49</v>
      </c>
      <c r="D9" s="16">
        <v>972230</v>
      </c>
      <c r="E9" s="10" t="s">
        <v>66</v>
      </c>
      <c r="F9" s="19">
        <f>IF(ISNA(INDEX(rates!$B$2:$B$40,MATCH(table_rate!E9,rates!$A$2:$A$40,0))),"-",INDEX(rates!$B$2:$B$40,MATCH(table_rate!E9,rates!$A$2:$A$40,0)))</f>
        <v>7.2461886297161104E-2</v>
      </c>
      <c r="J9" s="1" t="s">
        <v>86</v>
      </c>
      <c r="K9" s="10">
        <v>3</v>
      </c>
      <c r="L9" s="10" t="s">
        <v>47</v>
      </c>
      <c r="M9" s="19">
        <f>IF(ISNA(INDEX(rates!$B$2:$B$40,MATCH(table_rate!L9,rates!$A$2:$A$40,0))),"-",INDEX(rates!$B$2:$B$40,MATCH(table_rate!L9,rates!$A$2:$A$40,0)))</f>
        <v>-1.0264287808046E-2</v>
      </c>
    </row>
    <row r="10" spans="2:16" x14ac:dyDescent="0.3">
      <c r="B10" s="9" t="s">
        <v>32</v>
      </c>
      <c r="C10" s="10" t="s">
        <v>50</v>
      </c>
      <c r="D10" s="16">
        <v>972000</v>
      </c>
      <c r="E10" s="10" t="s">
        <v>67</v>
      </c>
      <c r="F10" s="19">
        <f>IF(ISNA(INDEX(rates!$B$2:$B$40,MATCH(table_rate!E10,rates!$A$2:$A$40,0))),"-",INDEX(rates!$B$2:$B$40,MATCH(table_rate!E10,rates!$A$2:$A$40,0)))</f>
        <v>0.10270993142014399</v>
      </c>
      <c r="J10" s="1" t="s">
        <v>86</v>
      </c>
      <c r="K10" s="10">
        <v>4</v>
      </c>
      <c r="L10" s="10" t="s">
        <v>48</v>
      </c>
      <c r="M10" s="19">
        <f>IF(ISNA(INDEX(rates!$B$2:$B$40,MATCH(table_rate!L10,rates!$A$2:$A$40,0))),"-",INDEX(rates!$B$2:$B$40,MATCH(table_rate!L10,rates!$A$2:$A$40,0)))</f>
        <v>-7.9311181093081204E-2</v>
      </c>
    </row>
    <row r="11" spans="2:16" x14ac:dyDescent="0.3">
      <c r="B11" s="9" t="s">
        <v>38</v>
      </c>
      <c r="C11" s="10">
        <v>24</v>
      </c>
      <c r="D11" s="16">
        <v>160465</v>
      </c>
      <c r="E11" s="10" t="s">
        <v>68</v>
      </c>
      <c r="F11" s="19">
        <f>IF(ISNA(INDEX(rates!$B$2:$B$40,MATCH(table_rate!E11,rates!$A$2:$A$40,0))),"-",INDEX(rates!$B$2:$B$40,MATCH(table_rate!E11,rates!$A$2:$A$40,0)))</f>
        <v>0.149899951504048</v>
      </c>
      <c r="J11" s="1" t="s">
        <v>86</v>
      </c>
      <c r="K11" s="12">
        <v>5</v>
      </c>
      <c r="L11" s="10" t="s">
        <v>618</v>
      </c>
      <c r="M11" s="19">
        <f>IF(ISNA(INDEX(rates!$B$2:$B$40,MATCH(table_rate!L11,rates!$A$2:$A$40,0))),"-",INDEX(rates!$B$2:$B$40,MATCH(table_rate!L11,rates!$A$2:$A$40,0)))</f>
        <v>3.1123920614312999E-2</v>
      </c>
    </row>
    <row r="12" spans="2:16" x14ac:dyDescent="0.3">
      <c r="B12" s="9" t="s">
        <v>39</v>
      </c>
      <c r="C12" s="10">
        <v>25</v>
      </c>
      <c r="D12" s="16">
        <v>160466</v>
      </c>
      <c r="E12" s="10" t="s">
        <v>69</v>
      </c>
      <c r="F12" s="19">
        <f>IF(ISNA(INDEX(rates!$B$2:$B$40,MATCH(table_rate!E12,rates!$A$2:$A$40,0))),"-",INDEX(rates!$B$2:$B$40,MATCH(table_rate!E12,rates!$A$2:$A$40,0)))</f>
        <v>0.12974270054873499</v>
      </c>
      <c r="J12" s="1" t="s">
        <v>86</v>
      </c>
      <c r="K12" s="12">
        <v>6</v>
      </c>
      <c r="L12" s="10" t="s">
        <v>619</v>
      </c>
      <c r="M12" s="19">
        <f>IF(ISNA(INDEX(rates!$B$2:$B$40,MATCH(table_rate!L12,rates!$A$2:$A$40,0))),"-",INDEX(rates!$B$2:$B$40,MATCH(table_rate!L12,rates!$A$2:$A$40,0)))</f>
        <v>1.5998039494563999E-2</v>
      </c>
    </row>
    <row r="13" spans="2:16" x14ac:dyDescent="0.3">
      <c r="B13" s="9" t="s">
        <v>40</v>
      </c>
      <c r="C13" s="10">
        <v>26</v>
      </c>
      <c r="D13" s="16">
        <v>972126</v>
      </c>
      <c r="E13" s="10" t="s">
        <v>70</v>
      </c>
      <c r="F13" s="19">
        <f>IF(ISNA(INDEX(rates!$B$2:$B$40,MATCH(table_rate!E13,rates!$A$2:$A$40,0))),"-",INDEX(rates!$B$2:$B$40,MATCH(table_rate!E13,rates!$A$2:$A$40,0)))</f>
        <v>5.6959858786606497E-2</v>
      </c>
      <c r="J13" s="1" t="s">
        <v>86</v>
      </c>
      <c r="K13" s="12">
        <v>7</v>
      </c>
      <c r="L13" s="10" t="s">
        <v>620</v>
      </c>
      <c r="M13" s="19">
        <f>IF(ISNA(INDEX(rates!$B$2:$B$40,MATCH(table_rate!L13,rates!$A$2:$A$40,0))),"-",INDEX(rates!$B$2:$B$40,MATCH(table_rate!L13,rates!$A$2:$A$40,0)))</f>
        <v>-2.3803816995435802E-2</v>
      </c>
    </row>
    <row r="14" spans="2:16" x14ac:dyDescent="0.3">
      <c r="B14" s="9" t="s">
        <v>41</v>
      </c>
      <c r="C14" s="10">
        <v>27</v>
      </c>
      <c r="D14" s="16">
        <v>972750</v>
      </c>
      <c r="E14" s="10" t="s">
        <v>71</v>
      </c>
      <c r="F14" s="19">
        <f>IF(ISNA(INDEX(rates!$B$2:$B$40,MATCH(table_rate!E14,rates!$A$2:$A$40,0))),"-",INDEX(rates!$B$2:$B$40,MATCH(table_rate!E14,rates!$A$2:$A$40,0)))</f>
        <v>3.2153151175964297E-2</v>
      </c>
      <c r="J14" s="1" t="s">
        <v>86</v>
      </c>
      <c r="K14" s="12">
        <v>8</v>
      </c>
      <c r="L14" s="10" t="s">
        <v>621</v>
      </c>
      <c r="M14" s="19">
        <f>IF(ISNA(INDEX(rates!$B$2:$B$40,MATCH(table_rate!L14,rates!$A$2:$A$40,0))),"-",INDEX(rates!$B$2:$B$40,MATCH(table_rate!L14,rates!$A$2:$A$40,0)))</f>
        <v>4.7790856509653902E-2</v>
      </c>
    </row>
    <row r="15" spans="2:16" x14ac:dyDescent="0.3">
      <c r="B15" s="9" t="s">
        <v>41</v>
      </c>
      <c r="C15" s="10">
        <v>28</v>
      </c>
      <c r="D15" s="16">
        <v>972751</v>
      </c>
      <c r="E15" s="10" t="s">
        <v>72</v>
      </c>
      <c r="F15" s="19">
        <f>IF(ISNA(INDEX(rates!$B$2:$B$40,MATCH(table_rate!E15,rates!$A$2:$A$40,0))),"-",INDEX(rates!$B$2:$B$40,MATCH(table_rate!E15,rates!$A$2:$A$40,0)))</f>
        <v>5.9041400670865898E-2</v>
      </c>
      <c r="G15" s="6"/>
      <c r="H15" s="6"/>
      <c r="I15" s="6"/>
      <c r="J15" s="1" t="s">
        <v>86</v>
      </c>
      <c r="K15" s="12">
        <v>9</v>
      </c>
      <c r="L15" s="10" t="s">
        <v>622</v>
      </c>
      <c r="M15" s="19">
        <f>IF(ISNA(INDEX(rates!$B$2:$B$40,MATCH(table_rate!L15,rates!$A$2:$A$40,0))),"-",INDEX(rates!$B$2:$B$40,MATCH(table_rate!L15,rates!$A$2:$A$40,0)))</f>
        <v>2.4037639282718799E-2</v>
      </c>
    </row>
    <row r="16" spans="2:16" x14ac:dyDescent="0.3">
      <c r="B16" s="9" t="s">
        <v>42</v>
      </c>
      <c r="C16" s="10">
        <v>29</v>
      </c>
      <c r="D16" s="16">
        <v>975170</v>
      </c>
      <c r="E16" s="10" t="s">
        <v>99</v>
      </c>
      <c r="F16" s="19">
        <f>IF(ISNA(INDEX(rates!$B$2:$B$40,MATCH(table_rate!E16,rates!$A$2:$A$40,0))),"-",INDEX(rates!$B$2:$B$40,MATCH(table_rate!E16,rates!$A$2:$A$40,0)))</f>
        <v>0.18303728766868399</v>
      </c>
      <c r="G16" s="6"/>
      <c r="H16" s="6"/>
      <c r="I16" s="6"/>
      <c r="J16" s="1" t="s">
        <v>86</v>
      </c>
      <c r="K16" s="12" t="s">
        <v>254</v>
      </c>
      <c r="L16" s="10" t="s">
        <v>643</v>
      </c>
      <c r="M16" s="19">
        <f>IF(ISNA(INDEX(rates!$B$2:$B$40,MATCH(table_rate!L16,rates!$A$2:$A$40,0))),"-",INDEX(rates!$B$2:$B$40,MATCH(table_rate!L16,rates!$A$2:$A$40,0)))</f>
        <v>6.2432097871024397E-2</v>
      </c>
    </row>
    <row r="17" spans="2:13" x14ac:dyDescent="0.3">
      <c r="B17" s="9" t="s">
        <v>42</v>
      </c>
      <c r="C17" s="10">
        <v>30</v>
      </c>
      <c r="D17" s="16">
        <v>973844</v>
      </c>
      <c r="E17" s="10" t="s">
        <v>73</v>
      </c>
      <c r="F17" s="19">
        <f>IF(ISNA(INDEX(rates!$B$2:$B$40,MATCH(table_rate!E17,rates!$A$2:$A$40,0))),"-",INDEX(rates!$B$2:$B$40,MATCH(table_rate!E17,rates!$A$2:$A$40,0)))</f>
        <v>0.25982532584579399</v>
      </c>
      <c r="J17" s="1" t="s">
        <v>86</v>
      </c>
      <c r="K17" s="12">
        <v>10</v>
      </c>
      <c r="L17" s="10" t="s">
        <v>623</v>
      </c>
      <c r="M17" s="19">
        <f>IF(ISNA(INDEX(rates!$B$2:$B$40,MATCH(table_rate!L17,rates!$A$2:$A$40,0))),"-",INDEX(rates!$B$2:$B$40,MATCH(table_rate!L17,rates!$A$2:$A$40,0)))</f>
        <v>-1.4616664299878001E-2</v>
      </c>
    </row>
    <row r="18" spans="2:13" x14ac:dyDescent="0.3">
      <c r="B18" s="9" t="s">
        <v>42</v>
      </c>
      <c r="C18" s="10">
        <v>31</v>
      </c>
      <c r="D18" s="16">
        <v>975171</v>
      </c>
      <c r="E18" s="10" t="s">
        <v>100</v>
      </c>
      <c r="F18" s="19">
        <f>IF(ISNA(INDEX(rates!$B$2:$B$40,MATCH(table_rate!E18,rates!$A$2:$A$40,0))),"-",INDEX(rates!$B$2:$B$40,MATCH(table_rate!E18,rates!$A$2:$A$40,0)))</f>
        <v>0.21804457102418601</v>
      </c>
      <c r="J18" s="1" t="s">
        <v>86</v>
      </c>
      <c r="K18" s="12">
        <v>11</v>
      </c>
      <c r="L18" s="10" t="s">
        <v>624</v>
      </c>
      <c r="M18" s="19">
        <f>IF(ISNA(INDEX(rates!$B$2:$B$40,MATCH(table_rate!L18,rates!$A$2:$A$40,0))),"-",INDEX(rates!$B$2:$B$40,MATCH(table_rate!L18,rates!$A$2:$A$40,0)))</f>
        <v>5.1165415548178501E-2</v>
      </c>
    </row>
    <row r="19" spans="2:13" x14ac:dyDescent="0.3">
      <c r="B19" s="38" t="s">
        <v>42</v>
      </c>
      <c r="C19" s="10">
        <v>32</v>
      </c>
      <c r="D19" s="16">
        <v>975714</v>
      </c>
      <c r="E19" s="10" t="s">
        <v>664</v>
      </c>
      <c r="F19" s="19">
        <f>IF(ISNA(INDEX(rates!$B$2:$B$40,MATCH(table_rate!E19,rates!$A$2:$A$40,0))),"-",INDEX(rates!$B$2:$B$40,MATCH(table_rate!E19,rates!$A$2:$A$40,0)))</f>
        <v>0.113506637861974</v>
      </c>
      <c r="J19" s="1" t="s">
        <v>86</v>
      </c>
      <c r="K19" s="12">
        <v>12</v>
      </c>
      <c r="L19" s="10" t="s">
        <v>625</v>
      </c>
      <c r="M19" s="19">
        <f>IF(ISNA(INDEX(rates!$B$2:$B$40,MATCH(table_rate!L19,rates!$A$2:$A$40,0))),"-",INDEX(rates!$B$2:$B$40,MATCH(table_rate!L19,rates!$A$2:$A$40,0)))</f>
        <v>0.10813453630862201</v>
      </c>
    </row>
    <row r="20" spans="2:13" x14ac:dyDescent="0.3">
      <c r="B20" s="38" t="s">
        <v>42</v>
      </c>
      <c r="C20" s="10">
        <v>33</v>
      </c>
      <c r="D20" s="16">
        <v>975715</v>
      </c>
      <c r="E20" s="10" t="s">
        <v>665</v>
      </c>
      <c r="F20" s="19">
        <f>IF(ISNA(INDEX(rates!$B$2:$B$40,MATCH(table_rate!E20,rates!$A$2:$A$40,0))),"-",INDEX(rates!$B$2:$B$40,MATCH(table_rate!E20,rates!$A$2:$A$40,0)))</f>
        <v>0.16083369934584801</v>
      </c>
      <c r="J20" s="1" t="s">
        <v>86</v>
      </c>
      <c r="K20" s="12">
        <v>13</v>
      </c>
      <c r="L20" s="10" t="s">
        <v>626</v>
      </c>
      <c r="M20" s="19">
        <f>IF(ISNA(INDEX(rates!$B$2:$B$40,MATCH(table_rate!L20,rates!$A$2:$A$40,0))),"-",INDEX(rates!$B$2:$B$40,MATCH(table_rate!L20,rates!$A$2:$A$40,0)))</f>
        <v>-7.6474939642873996E-2</v>
      </c>
    </row>
    <row r="21" spans="2:13" x14ac:dyDescent="0.3">
      <c r="B21" s="38" t="s">
        <v>42</v>
      </c>
      <c r="C21" s="10">
        <v>34</v>
      </c>
      <c r="D21" s="16">
        <v>975851</v>
      </c>
      <c r="E21" s="10" t="s">
        <v>666</v>
      </c>
      <c r="F21" s="19">
        <f>IF(ISNA(INDEX(rates!$B$2:$B$40,MATCH(table_rate!E21,rates!$A$2:$A$40,0))),"-",INDEX(rates!$B$2:$B$40,MATCH(table_rate!E21,rates!$A$2:$A$40,0)))</f>
        <v>6.14881452738451E-2</v>
      </c>
      <c r="J21" s="1" t="s">
        <v>86</v>
      </c>
      <c r="K21" s="12">
        <v>14</v>
      </c>
      <c r="L21" s="10" t="s">
        <v>627</v>
      </c>
      <c r="M21" s="19">
        <f>IF(ISNA(INDEX(rates!$B$2:$B$40,MATCH(table_rate!L21,rates!$A$2:$A$40,0))),"-",INDEX(rates!$B$2:$B$40,MATCH(table_rate!L21,rates!$A$2:$A$40,0)))</f>
        <v>-5.3436171364109802E-2</v>
      </c>
    </row>
    <row r="22" spans="2:13" x14ac:dyDescent="0.3">
      <c r="J22" s="1" t="s">
        <v>86</v>
      </c>
      <c r="K22" s="12">
        <v>15</v>
      </c>
      <c r="L22" s="10" t="s">
        <v>628</v>
      </c>
      <c r="M22" s="19">
        <f>IF(ISNA(INDEX(rates!$B$2:$B$40,MATCH(table_rate!L22,rates!$A$2:$A$40,0))),"-",INDEX(rates!$B$2:$B$40,MATCH(table_rate!L22,rates!$A$2:$A$40,0)))</f>
        <v>8.9972204588662702E-2</v>
      </c>
    </row>
    <row r="23" spans="2:13" x14ac:dyDescent="0.3">
      <c r="J23" s="1" t="s">
        <v>86</v>
      </c>
      <c r="K23" s="12">
        <v>16</v>
      </c>
      <c r="L23" s="10" t="s">
        <v>629</v>
      </c>
      <c r="M23" s="19">
        <f>IF(ISNA(INDEX(rates!$B$2:$B$40,MATCH(table_rate!L23,rates!$A$2:$A$40,0))),"-",INDEX(rates!$B$2:$B$40,MATCH(table_rate!L23,rates!$A$2:$A$40,0)))</f>
        <v>0.15684219916112199</v>
      </c>
    </row>
    <row r="24" spans="2:13" x14ac:dyDescent="0.3">
      <c r="J24" s="1" t="s">
        <v>86</v>
      </c>
      <c r="K24" s="12">
        <v>17</v>
      </c>
      <c r="L24" s="10" t="s">
        <v>630</v>
      </c>
      <c r="M24" s="19">
        <f>IF(ISNA(INDEX(rates!$B$2:$B$40,MATCH(table_rate!L24,rates!$A$2:$A$40,0))),"-",INDEX(rates!$B$2:$B$40,MATCH(table_rate!L24,rates!$A$2:$A$40,0)))</f>
        <v>9.9601396773213099E-2</v>
      </c>
    </row>
    <row r="25" spans="2:13" x14ac:dyDescent="0.3">
      <c r="J25" s="1" t="s">
        <v>86</v>
      </c>
      <c r="K25" s="12">
        <v>18</v>
      </c>
      <c r="L25" s="10" t="s">
        <v>631</v>
      </c>
      <c r="M25" s="19">
        <f>IF(ISNA(INDEX(rates!$B$2:$B$40,MATCH(table_rate!L25,rates!$A$2:$A$40,0))),"-",INDEX(rates!$B$2:$B$40,MATCH(table_rate!L25,rates!$A$2:$A$40,0)))</f>
        <v>-3.5165578246541401E-2</v>
      </c>
    </row>
    <row r="29" spans="2:13" x14ac:dyDescent="0.3">
      <c r="J29" s="1"/>
      <c r="K29" s="12"/>
      <c r="L29" s="10"/>
    </row>
  </sheetData>
  <mergeCells count="7">
    <mergeCell ref="L3:L5"/>
    <mergeCell ref="M3:M4"/>
    <mergeCell ref="J3:K4"/>
    <mergeCell ref="B3:C4"/>
    <mergeCell ref="D3:D5"/>
    <mergeCell ref="E3:E5"/>
    <mergeCell ref="F3:F4"/>
  </mergeCells>
  <conditionalFormatting sqref="C21">
    <cfRule type="duplicateValues" dxfId="30" priority="4"/>
  </conditionalFormatting>
  <conditionalFormatting sqref="D6:D18">
    <cfRule type="duplicateValues" dxfId="29" priority="9"/>
  </conditionalFormatting>
  <conditionalFormatting sqref="D19:D20">
    <cfRule type="duplicateValues" dxfId="28" priority="7"/>
  </conditionalFormatting>
  <conditionalFormatting sqref="D21">
    <cfRule type="duplicateValues" dxfId="27" priority="3"/>
  </conditionalFormatting>
  <conditionalFormatting sqref="E6:E15 E17">
    <cfRule type="duplicateValues" dxfId="26" priority="12"/>
  </conditionalFormatting>
  <conditionalFormatting sqref="E19:E20">
    <cfRule type="duplicateValues" dxfId="25" priority="8"/>
  </conditionalFormatting>
  <conditionalFormatting sqref="L6">
    <cfRule type="duplicateValues" dxfId="24" priority="1"/>
  </conditionalFormatting>
  <conditionalFormatting sqref="L10">
    <cfRule type="duplicateValues" dxfId="23" priority="5"/>
  </conditionalFormatting>
  <conditionalFormatting sqref="L11:L25">
    <cfRule type="duplicateValues" dxfId="22" priority="6"/>
  </conditionalFormatting>
  <conditionalFormatting sqref="L29">
    <cfRule type="duplicateValues" dxfId="21" priority="2"/>
  </conditionalFormatting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0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9.7829999999999995</v>
      </c>
      <c r="L2" s="17">
        <v>41705</v>
      </c>
      <c r="M2" s="4">
        <v>41705</v>
      </c>
      <c r="N2" t="s">
        <v>87</v>
      </c>
      <c r="O2" s="9"/>
      <c r="P2" s="1" t="s">
        <v>88</v>
      </c>
      <c r="Q2">
        <v>4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9.0009999999999994</v>
      </c>
      <c r="L3" s="17">
        <v>41705</v>
      </c>
      <c r="M3" s="4">
        <v>41705</v>
      </c>
      <c r="N3" t="s">
        <v>87</v>
      </c>
      <c r="O3" s="9"/>
      <c r="P3" s="1" t="s">
        <v>89</v>
      </c>
      <c r="Q3">
        <v>4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10.587999999999999</v>
      </c>
      <c r="L4" s="17">
        <v>41705</v>
      </c>
      <c r="M4" s="4">
        <v>41705</v>
      </c>
      <c r="N4" t="s">
        <v>87</v>
      </c>
      <c r="O4" s="9"/>
      <c r="P4" s="1" t="s">
        <v>90</v>
      </c>
      <c r="Q4">
        <v>4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11.412000000000001</v>
      </c>
      <c r="L5" s="17">
        <v>41705</v>
      </c>
      <c r="M5" s="4">
        <v>41705</v>
      </c>
      <c r="N5" t="s">
        <v>87</v>
      </c>
      <c r="O5" s="9"/>
      <c r="P5" s="1" t="s">
        <v>49</v>
      </c>
      <c r="Q5">
        <v>4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9.6259999999999994</v>
      </c>
      <c r="L6" s="17">
        <v>41705</v>
      </c>
      <c r="M6" s="4">
        <v>41705</v>
      </c>
      <c r="N6" t="s">
        <v>87</v>
      </c>
      <c r="O6" s="9"/>
      <c r="P6" s="1" t="s">
        <v>50</v>
      </c>
      <c r="Q6">
        <v>4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8.65</v>
      </c>
      <c r="L7" s="17">
        <v>41705</v>
      </c>
      <c r="M7" s="4">
        <v>41705</v>
      </c>
      <c r="N7" t="s">
        <v>87</v>
      </c>
      <c r="O7" s="9"/>
      <c r="P7" s="1" t="s">
        <v>29</v>
      </c>
      <c r="Q7">
        <v>4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8.57</v>
      </c>
      <c r="L8" s="17">
        <v>41705</v>
      </c>
      <c r="M8" s="4">
        <v>41705</v>
      </c>
      <c r="N8" t="s">
        <v>87</v>
      </c>
      <c r="O8" s="9"/>
      <c r="P8" s="1" t="s">
        <v>30</v>
      </c>
      <c r="Q8">
        <v>4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7.4820000000000002</v>
      </c>
      <c r="L9" s="17">
        <v>41705</v>
      </c>
      <c r="M9" s="4">
        <v>41705</v>
      </c>
      <c r="N9" t="s">
        <v>87</v>
      </c>
      <c r="O9" s="9"/>
      <c r="P9" s="1" t="s">
        <v>91</v>
      </c>
      <c r="Q9">
        <v>4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7.9109999999999996</v>
      </c>
      <c r="L10" s="17">
        <v>41705</v>
      </c>
      <c r="M10" s="4">
        <v>41705</v>
      </c>
      <c r="N10" t="s">
        <v>87</v>
      </c>
      <c r="O10" s="9"/>
      <c r="P10" s="1" t="s">
        <v>92</v>
      </c>
      <c r="Q10">
        <v>4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7.7220000000000004</v>
      </c>
      <c r="L11" s="17">
        <v>41705</v>
      </c>
      <c r="M11" s="4">
        <v>41705</v>
      </c>
      <c r="N11" t="s">
        <v>87</v>
      </c>
      <c r="O11" s="9"/>
      <c r="P11" s="1" t="s">
        <v>93</v>
      </c>
      <c r="Q11">
        <v>4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 t="s">
        <v>8</v>
      </c>
      <c r="L12" s="17">
        <v>41705</v>
      </c>
      <c r="M12" s="4">
        <v>41705</v>
      </c>
      <c r="N12" t="s">
        <v>87</v>
      </c>
      <c r="O12" s="9"/>
      <c r="P12" s="1" t="s">
        <v>94</v>
      </c>
      <c r="Q12">
        <v>4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1"/>
  <dimension ref="A1:S125"/>
  <sheetViews>
    <sheetView topLeftCell="C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9.7840000000000007</v>
      </c>
      <c r="L2" s="17">
        <v>41524</v>
      </c>
      <c r="M2" s="4">
        <v>41524</v>
      </c>
      <c r="N2" t="s">
        <v>87</v>
      </c>
      <c r="O2" s="9"/>
      <c r="P2" s="1" t="s">
        <v>88</v>
      </c>
      <c r="Q2">
        <v>3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9.0030000000000001</v>
      </c>
      <c r="L3" s="17">
        <v>41524</v>
      </c>
      <c r="M3" s="4">
        <v>41524</v>
      </c>
      <c r="N3" t="s">
        <v>87</v>
      </c>
      <c r="O3" s="9"/>
      <c r="P3" s="1" t="s">
        <v>89</v>
      </c>
      <c r="Q3">
        <v>3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10.587999999999999</v>
      </c>
      <c r="L4" s="17">
        <v>41524</v>
      </c>
      <c r="M4" s="4">
        <v>41524</v>
      </c>
      <c r="N4" t="s">
        <v>87</v>
      </c>
      <c r="O4" s="9"/>
      <c r="P4" s="1" t="s">
        <v>90</v>
      </c>
      <c r="Q4">
        <v>3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11.414</v>
      </c>
      <c r="L5" s="17">
        <v>41524</v>
      </c>
      <c r="M5" s="4">
        <v>41524</v>
      </c>
      <c r="N5" t="s">
        <v>87</v>
      </c>
      <c r="O5" s="9"/>
      <c r="P5" s="1" t="s">
        <v>49</v>
      </c>
      <c r="Q5">
        <v>3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9.6259999999999994</v>
      </c>
      <c r="L6" s="17">
        <v>41524</v>
      </c>
      <c r="M6" s="4">
        <v>41524</v>
      </c>
      <c r="N6" t="s">
        <v>87</v>
      </c>
      <c r="O6" s="9"/>
      <c r="P6" s="1" t="s">
        <v>50</v>
      </c>
      <c r="Q6">
        <v>3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8.65</v>
      </c>
      <c r="L7" s="17">
        <v>41524</v>
      </c>
      <c r="M7" s="4">
        <v>41524</v>
      </c>
      <c r="N7" t="s">
        <v>87</v>
      </c>
      <c r="O7" s="9"/>
      <c r="P7" s="1" t="s">
        <v>29</v>
      </c>
      <c r="Q7">
        <v>3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8.5719999999999992</v>
      </c>
      <c r="L8" s="17">
        <v>41524</v>
      </c>
      <c r="M8" s="4">
        <v>41524</v>
      </c>
      <c r="N8" t="s">
        <v>87</v>
      </c>
      <c r="O8" s="9"/>
      <c r="P8" s="1" t="s">
        <v>30</v>
      </c>
      <c r="Q8">
        <v>3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7.4820000000000002</v>
      </c>
      <c r="L9" s="17">
        <v>41524</v>
      </c>
      <c r="M9" s="4">
        <v>41524</v>
      </c>
      <c r="N9" t="s">
        <v>87</v>
      </c>
      <c r="O9" s="9"/>
      <c r="P9" s="1" t="s">
        <v>91</v>
      </c>
      <c r="Q9">
        <v>3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7.91</v>
      </c>
      <c r="L10" s="17">
        <v>41524</v>
      </c>
      <c r="M10" s="4">
        <v>41524</v>
      </c>
      <c r="N10" t="s">
        <v>87</v>
      </c>
      <c r="O10" s="9"/>
      <c r="P10" s="1" t="s">
        <v>92</v>
      </c>
      <c r="Q10">
        <v>3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7.7190000000000003</v>
      </c>
      <c r="L11" s="17">
        <v>41524</v>
      </c>
      <c r="M11" s="4">
        <v>41524</v>
      </c>
      <c r="N11" t="s">
        <v>87</v>
      </c>
      <c r="O11" s="9"/>
      <c r="P11" s="1" t="s">
        <v>93</v>
      </c>
      <c r="Q11">
        <v>3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 t="s">
        <v>8</v>
      </c>
      <c r="L12" s="17">
        <v>41524</v>
      </c>
      <c r="M12" s="4">
        <v>41524</v>
      </c>
      <c r="N12" t="s">
        <v>87</v>
      </c>
      <c r="O12" s="9"/>
      <c r="P12" s="1" t="s">
        <v>94</v>
      </c>
      <c r="Q12">
        <v>3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2"/>
  <dimension ref="A1:S125"/>
  <sheetViews>
    <sheetView topLeftCell="B1"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27.88671875" customWidth="1"/>
    <col min="2" max="2" width="24.5546875" customWidth="1"/>
    <col min="3" max="3" width="15.5546875" bestFit="1" customWidth="1"/>
    <col min="4" max="4" width="18.44140625" bestFit="1" customWidth="1"/>
    <col min="5" max="5" width="17.5546875" customWidth="1"/>
    <col min="6" max="6" width="13.88671875" bestFit="1" customWidth="1"/>
    <col min="7" max="7" width="15.33203125" bestFit="1" customWidth="1"/>
    <col min="8" max="8" width="16.33203125" bestFit="1" customWidth="1"/>
    <col min="9" max="9" width="10.88671875" bestFit="1" customWidth="1"/>
    <col min="10" max="10" width="8.33203125" bestFit="1" customWidth="1"/>
    <col min="11" max="11" width="15.5546875" bestFit="1" customWidth="1"/>
    <col min="12" max="12" width="10.6640625" bestFit="1" customWidth="1"/>
    <col min="13" max="14" width="14.5546875" bestFit="1" customWidth="1"/>
    <col min="15" max="15" width="21.33203125" customWidth="1"/>
    <col min="16" max="16" width="9.55468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9.7870000000000008</v>
      </c>
      <c r="L2" s="17">
        <v>41338</v>
      </c>
      <c r="M2" s="4">
        <v>41338</v>
      </c>
      <c r="N2" t="s">
        <v>87</v>
      </c>
      <c r="O2" s="9"/>
      <c r="P2" s="1" t="s">
        <v>88</v>
      </c>
      <c r="Q2">
        <v>2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9.0039999999999996</v>
      </c>
      <c r="L3" s="17">
        <v>41338</v>
      </c>
      <c r="M3" s="4">
        <v>41338</v>
      </c>
      <c r="N3" t="s">
        <v>87</v>
      </c>
      <c r="O3" s="9"/>
      <c r="P3" s="1" t="s">
        <v>89</v>
      </c>
      <c r="Q3">
        <v>2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10.587999999999999</v>
      </c>
      <c r="L4" s="17">
        <v>41338</v>
      </c>
      <c r="M4" s="4">
        <v>41338</v>
      </c>
      <c r="N4" t="s">
        <v>87</v>
      </c>
      <c r="O4" s="9"/>
      <c r="P4" s="1" t="s">
        <v>90</v>
      </c>
      <c r="Q4">
        <v>2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11.416</v>
      </c>
      <c r="L5" s="17">
        <v>41338</v>
      </c>
      <c r="M5" s="4">
        <v>41338</v>
      </c>
      <c r="N5" t="s">
        <v>87</v>
      </c>
      <c r="O5" s="9"/>
      <c r="P5" s="1" t="s">
        <v>49</v>
      </c>
      <c r="Q5">
        <v>2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9.6259999999999994</v>
      </c>
      <c r="L6" s="17">
        <v>41338</v>
      </c>
      <c r="M6" s="4">
        <v>41338</v>
      </c>
      <c r="N6" t="s">
        <v>87</v>
      </c>
      <c r="O6" s="9"/>
      <c r="P6" s="1" t="s">
        <v>50</v>
      </c>
      <c r="Q6">
        <v>2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8.65</v>
      </c>
      <c r="L7" s="17">
        <v>41338</v>
      </c>
      <c r="M7" s="4">
        <v>41338</v>
      </c>
      <c r="N7" t="s">
        <v>87</v>
      </c>
      <c r="O7" s="9"/>
      <c r="P7" s="1" t="s">
        <v>29</v>
      </c>
      <c r="Q7">
        <v>2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8.5730000000000004</v>
      </c>
      <c r="L8" s="17">
        <v>41338</v>
      </c>
      <c r="M8" s="4">
        <v>41338</v>
      </c>
      <c r="N8" t="s">
        <v>87</v>
      </c>
      <c r="O8" s="9"/>
      <c r="P8" s="1" t="s">
        <v>30</v>
      </c>
      <c r="Q8">
        <v>2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7.4820000000000002</v>
      </c>
      <c r="L9" s="17">
        <v>41338</v>
      </c>
      <c r="M9" s="4">
        <v>41338</v>
      </c>
      <c r="N9" t="s">
        <v>87</v>
      </c>
      <c r="O9" s="9"/>
      <c r="P9" s="1" t="s">
        <v>91</v>
      </c>
      <c r="Q9">
        <v>2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7.9130000000000003</v>
      </c>
      <c r="L10" s="17">
        <v>41338</v>
      </c>
      <c r="M10" s="4">
        <v>41338</v>
      </c>
      <c r="N10" t="s">
        <v>87</v>
      </c>
      <c r="O10" s="9"/>
      <c r="P10" s="1" t="s">
        <v>92</v>
      </c>
      <c r="Q10">
        <v>2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7.7190000000000003</v>
      </c>
      <c r="L11" s="17">
        <v>41338</v>
      </c>
      <c r="M11" s="4">
        <v>41338</v>
      </c>
      <c r="N11" t="s">
        <v>87</v>
      </c>
      <c r="O11" s="9"/>
      <c r="P11" s="1" t="s">
        <v>93</v>
      </c>
      <c r="Q11">
        <v>2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 t="s">
        <v>8</v>
      </c>
      <c r="L12" s="17">
        <v>41338</v>
      </c>
      <c r="M12" s="4">
        <v>41338</v>
      </c>
      <c r="N12" t="s">
        <v>87</v>
      </c>
      <c r="O12" s="9"/>
      <c r="P12" s="1" t="s">
        <v>94</v>
      </c>
      <c r="Q12">
        <v>2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3"/>
  <dimension ref="A1:S125"/>
  <sheetViews>
    <sheetView zoomScale="85" zoomScaleNormal="85" workbookViewId="0">
      <pane ySplit="1" topLeftCell="A2" activePane="bottomLeft" state="frozen"/>
      <selection activeCell="E20" sqref="E20"/>
      <selection pane="bottomLeft" activeCell="G1" sqref="G1:H1"/>
    </sheetView>
  </sheetViews>
  <sheetFormatPr defaultRowHeight="14.4" x14ac:dyDescent="0.3"/>
  <cols>
    <col min="1" max="1" width="9.88671875" bestFit="1" customWidth="1"/>
    <col min="2" max="2" width="15.6640625" bestFit="1" customWidth="1"/>
    <col min="3" max="3" width="7.33203125" bestFit="1" customWidth="1"/>
    <col min="4" max="4" width="18.44140625" bestFit="1" customWidth="1"/>
    <col min="5" max="5" width="17.5546875" customWidth="1"/>
    <col min="6" max="6" width="13.88671875" customWidth="1"/>
    <col min="7" max="7" width="15.88671875" bestFit="1" customWidth="1"/>
    <col min="8" max="8" width="16.6640625" bestFit="1" customWidth="1"/>
    <col min="9" max="9" width="11.109375" bestFit="1" customWidth="1"/>
    <col min="10" max="10" width="8.5546875" bestFit="1" customWidth="1"/>
    <col min="11" max="11" width="16.109375" bestFit="1" customWidth="1"/>
    <col min="12" max="12" width="10.33203125" bestFit="1" customWidth="1"/>
    <col min="13" max="13" width="15" bestFit="1" customWidth="1"/>
    <col min="14" max="14" width="14.6640625" bestFit="1" customWidth="1"/>
    <col min="15" max="15" width="20.6640625" bestFit="1" customWidth="1"/>
    <col min="16" max="16" width="11.88671875" bestFit="1" customWidth="1"/>
    <col min="17" max="17" width="12.109375" bestFit="1" customWidth="1"/>
  </cols>
  <sheetData>
    <row r="1" spans="1:19" x14ac:dyDescent="0.3">
      <c r="A1" s="1" t="s">
        <v>16</v>
      </c>
      <c r="B1" s="1" t="s">
        <v>0</v>
      </c>
      <c r="C1" t="s">
        <v>15</v>
      </c>
      <c r="D1" s="1" t="s">
        <v>17</v>
      </c>
      <c r="E1" s="1" t="s">
        <v>1</v>
      </c>
      <c r="F1" t="s">
        <v>11</v>
      </c>
      <c r="G1" t="s">
        <v>44</v>
      </c>
      <c r="H1" t="s">
        <v>45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s="1" t="s">
        <v>7</v>
      </c>
      <c r="O1" s="1" t="s">
        <v>9</v>
      </c>
      <c r="P1" s="1" t="s">
        <v>18</v>
      </c>
      <c r="Q1" s="1" t="s">
        <v>10</v>
      </c>
      <c r="S1" s="1"/>
    </row>
    <row r="2" spans="1:19" x14ac:dyDescent="0.3">
      <c r="A2" s="1" t="s">
        <v>51</v>
      </c>
      <c r="B2" t="s">
        <v>74</v>
      </c>
      <c r="C2" t="s">
        <v>63</v>
      </c>
      <c r="D2" t="s">
        <v>62</v>
      </c>
      <c r="E2" t="s">
        <v>62</v>
      </c>
      <c r="F2" s="9">
        <v>118900</v>
      </c>
      <c r="G2" s="6">
        <v>3289042.61</v>
      </c>
      <c r="H2" s="6">
        <v>661371.97</v>
      </c>
      <c r="I2" t="s">
        <v>8</v>
      </c>
      <c r="J2" s="1" t="s">
        <v>8</v>
      </c>
      <c r="K2" s="3">
        <v>9.7989999999999995</v>
      </c>
      <c r="L2" s="17">
        <v>41185</v>
      </c>
      <c r="M2" s="4">
        <v>41185</v>
      </c>
      <c r="N2" t="s">
        <v>87</v>
      </c>
      <c r="O2" s="9"/>
      <c r="P2" s="1" t="s">
        <v>88</v>
      </c>
      <c r="Q2">
        <v>1</v>
      </c>
    </row>
    <row r="3" spans="1:19" x14ac:dyDescent="0.3">
      <c r="A3" s="1" t="s">
        <v>52</v>
      </c>
      <c r="B3" t="s">
        <v>75</v>
      </c>
      <c r="C3" t="s">
        <v>64</v>
      </c>
      <c r="D3" t="s">
        <v>62</v>
      </c>
      <c r="E3" t="s">
        <v>62</v>
      </c>
      <c r="F3" s="9">
        <v>138982</v>
      </c>
      <c r="G3" s="6">
        <v>3288581.74</v>
      </c>
      <c r="H3" s="6">
        <v>661830.37</v>
      </c>
      <c r="I3" t="s">
        <v>8</v>
      </c>
      <c r="J3" s="1" t="s">
        <v>8</v>
      </c>
      <c r="K3" s="3">
        <v>9.0269999999999992</v>
      </c>
      <c r="L3" s="17">
        <v>41185</v>
      </c>
      <c r="M3" s="4">
        <v>41185</v>
      </c>
      <c r="N3" t="s">
        <v>87</v>
      </c>
      <c r="O3" s="9"/>
      <c r="P3" s="1" t="s">
        <v>89</v>
      </c>
      <c r="Q3">
        <v>1</v>
      </c>
    </row>
    <row r="4" spans="1:19" x14ac:dyDescent="0.3">
      <c r="A4" s="1" t="s">
        <v>53</v>
      </c>
      <c r="B4" t="s">
        <v>76</v>
      </c>
      <c r="C4" t="s">
        <v>65</v>
      </c>
      <c r="D4" t="s">
        <v>62</v>
      </c>
      <c r="E4" t="s">
        <v>62</v>
      </c>
      <c r="F4" s="9">
        <v>138983</v>
      </c>
      <c r="G4" s="6">
        <v>3289032.23</v>
      </c>
      <c r="H4" s="6">
        <v>661835.32999999996</v>
      </c>
      <c r="I4" t="s">
        <v>8</v>
      </c>
      <c r="J4" s="1" t="s">
        <v>8</v>
      </c>
      <c r="K4" s="3">
        <v>10.61</v>
      </c>
      <c r="L4" s="17">
        <v>41185</v>
      </c>
      <c r="M4" s="4">
        <v>41185</v>
      </c>
      <c r="N4" t="s">
        <v>87</v>
      </c>
      <c r="O4" s="9"/>
      <c r="P4" s="1" t="s">
        <v>90</v>
      </c>
      <c r="Q4">
        <v>1</v>
      </c>
    </row>
    <row r="5" spans="1:19" x14ac:dyDescent="0.3">
      <c r="A5" s="1" t="s">
        <v>54</v>
      </c>
      <c r="B5" t="s">
        <v>77</v>
      </c>
      <c r="C5" t="s">
        <v>66</v>
      </c>
      <c r="D5" t="s">
        <v>62</v>
      </c>
      <c r="E5" t="s">
        <v>62</v>
      </c>
      <c r="F5" s="9">
        <v>972230</v>
      </c>
      <c r="G5" s="6">
        <v>3288385.59</v>
      </c>
      <c r="H5" s="6">
        <v>661338.53</v>
      </c>
      <c r="I5" t="s">
        <v>8</v>
      </c>
      <c r="J5" s="1" t="s">
        <v>8</v>
      </c>
      <c r="K5" s="3">
        <v>11.420999999999999</v>
      </c>
      <c r="L5" s="17">
        <v>41185</v>
      </c>
      <c r="M5" s="4">
        <v>41185</v>
      </c>
      <c r="N5" t="s">
        <v>87</v>
      </c>
      <c r="O5" s="9"/>
      <c r="P5" s="1" t="s">
        <v>49</v>
      </c>
      <c r="Q5">
        <v>1</v>
      </c>
    </row>
    <row r="6" spans="1:19" x14ac:dyDescent="0.3">
      <c r="A6" s="1" t="s">
        <v>55</v>
      </c>
      <c r="B6" t="s">
        <v>78</v>
      </c>
      <c r="C6" t="s">
        <v>67</v>
      </c>
      <c r="D6" t="s">
        <v>62</v>
      </c>
      <c r="E6" t="s">
        <v>62</v>
      </c>
      <c r="F6" s="9">
        <v>972000</v>
      </c>
      <c r="G6" s="6">
        <v>3288608.86</v>
      </c>
      <c r="H6" s="6">
        <v>659443.87</v>
      </c>
      <c r="I6" t="s">
        <v>8</v>
      </c>
      <c r="J6" s="1" t="s">
        <v>8</v>
      </c>
      <c r="K6" s="3">
        <v>9.6649999999999991</v>
      </c>
      <c r="L6" s="17">
        <v>41185</v>
      </c>
      <c r="M6" s="4">
        <v>41185</v>
      </c>
      <c r="N6" t="s">
        <v>87</v>
      </c>
      <c r="O6" s="9"/>
      <c r="P6" s="1" t="s">
        <v>50</v>
      </c>
      <c r="Q6">
        <v>1</v>
      </c>
    </row>
    <row r="7" spans="1:19" x14ac:dyDescent="0.3">
      <c r="A7" s="1" t="s">
        <v>56</v>
      </c>
      <c r="B7" t="s">
        <v>79</v>
      </c>
      <c r="C7" t="s">
        <v>68</v>
      </c>
      <c r="D7" t="s">
        <v>62</v>
      </c>
      <c r="E7" t="s">
        <v>62</v>
      </c>
      <c r="F7" s="9">
        <v>160465</v>
      </c>
      <c r="G7" s="6">
        <v>3289339.25</v>
      </c>
      <c r="H7" s="6">
        <v>659351.64</v>
      </c>
      <c r="I7" t="s">
        <v>8</v>
      </c>
      <c r="J7" s="1" t="s">
        <v>8</v>
      </c>
      <c r="K7" s="3">
        <v>8.6920000000000002</v>
      </c>
      <c r="L7" s="17">
        <v>41185</v>
      </c>
      <c r="M7" s="4">
        <v>41185</v>
      </c>
      <c r="N7" t="s">
        <v>87</v>
      </c>
      <c r="O7" s="9"/>
      <c r="P7" s="1" t="s">
        <v>29</v>
      </c>
      <c r="Q7">
        <v>1</v>
      </c>
    </row>
    <row r="8" spans="1:19" x14ac:dyDescent="0.3">
      <c r="A8" s="1" t="s">
        <v>57</v>
      </c>
      <c r="B8" t="s">
        <v>80</v>
      </c>
      <c r="C8" t="s">
        <v>69</v>
      </c>
      <c r="D8" t="s">
        <v>62</v>
      </c>
      <c r="E8" t="s">
        <v>62</v>
      </c>
      <c r="F8" s="9">
        <v>160466</v>
      </c>
      <c r="G8" s="6">
        <v>3289148.42</v>
      </c>
      <c r="H8" s="6">
        <v>658895.61</v>
      </c>
      <c r="I8" t="s">
        <v>8</v>
      </c>
      <c r="J8" s="1" t="s">
        <v>8</v>
      </c>
      <c r="K8" s="3">
        <v>8.6850000000000005</v>
      </c>
      <c r="L8" s="17">
        <v>41185</v>
      </c>
      <c r="M8" s="4">
        <v>41185</v>
      </c>
      <c r="N8" t="s">
        <v>87</v>
      </c>
      <c r="O8" s="9"/>
      <c r="P8" s="1" t="s">
        <v>30</v>
      </c>
      <c r="Q8">
        <v>1</v>
      </c>
    </row>
    <row r="9" spans="1:19" x14ac:dyDescent="0.3">
      <c r="A9" s="1" t="s">
        <v>58</v>
      </c>
      <c r="B9" t="s">
        <v>81</v>
      </c>
      <c r="C9" t="s">
        <v>70</v>
      </c>
      <c r="D9" t="s">
        <v>62</v>
      </c>
      <c r="E9" t="s">
        <v>62</v>
      </c>
      <c r="F9" s="9">
        <v>972126</v>
      </c>
      <c r="G9" s="6">
        <v>3289421.57</v>
      </c>
      <c r="H9" s="6">
        <v>661817.92000000004</v>
      </c>
      <c r="I9" t="s">
        <v>8</v>
      </c>
      <c r="J9" s="1" t="s">
        <v>8</v>
      </c>
      <c r="K9" s="3">
        <v>7.5350000000000001</v>
      </c>
      <c r="L9" s="17">
        <v>41185</v>
      </c>
      <c r="M9" s="4">
        <v>41185</v>
      </c>
      <c r="N9" t="s">
        <v>87</v>
      </c>
      <c r="O9" s="9"/>
      <c r="P9" s="1" t="s">
        <v>91</v>
      </c>
      <c r="Q9">
        <v>1</v>
      </c>
    </row>
    <row r="10" spans="1:19" x14ac:dyDescent="0.3">
      <c r="A10" s="1" t="s">
        <v>59</v>
      </c>
      <c r="B10" t="s">
        <v>82</v>
      </c>
      <c r="C10" t="s">
        <v>71</v>
      </c>
      <c r="D10" t="s">
        <v>62</v>
      </c>
      <c r="E10" t="s">
        <v>62</v>
      </c>
      <c r="F10" s="9">
        <v>972750</v>
      </c>
      <c r="G10" s="6">
        <v>3290026.91</v>
      </c>
      <c r="H10" s="6">
        <v>660884.89</v>
      </c>
      <c r="I10" t="s">
        <v>8</v>
      </c>
      <c r="J10" s="1" t="s">
        <v>8</v>
      </c>
      <c r="K10" s="3">
        <v>7.9210000000000003</v>
      </c>
      <c r="L10" s="17">
        <v>41185</v>
      </c>
      <c r="M10" s="4">
        <v>41185</v>
      </c>
      <c r="N10" t="s">
        <v>87</v>
      </c>
      <c r="O10" s="9"/>
      <c r="P10" s="1" t="s">
        <v>92</v>
      </c>
      <c r="Q10">
        <v>1</v>
      </c>
    </row>
    <row r="11" spans="1:19" x14ac:dyDescent="0.3">
      <c r="A11" s="1" t="s">
        <v>60</v>
      </c>
      <c r="B11" t="s">
        <v>83</v>
      </c>
      <c r="C11" t="s">
        <v>72</v>
      </c>
      <c r="D11" t="s">
        <v>62</v>
      </c>
      <c r="E11" t="s">
        <v>62</v>
      </c>
      <c r="F11" s="9">
        <v>972751</v>
      </c>
      <c r="G11" s="6">
        <v>3289998.17</v>
      </c>
      <c r="H11" s="6">
        <v>660825.09</v>
      </c>
      <c r="I11" t="s">
        <v>8</v>
      </c>
      <c r="J11" s="1" t="s">
        <v>8</v>
      </c>
      <c r="K11" s="3">
        <v>7.7220000000000004</v>
      </c>
      <c r="L11" s="17">
        <v>41185</v>
      </c>
      <c r="M11" s="4">
        <v>41185</v>
      </c>
      <c r="N11" t="s">
        <v>87</v>
      </c>
      <c r="O11" s="9"/>
      <c r="P11" s="1" t="s">
        <v>93</v>
      </c>
      <c r="Q11">
        <v>1</v>
      </c>
    </row>
    <row r="12" spans="1:19" x14ac:dyDescent="0.3">
      <c r="A12" s="1" t="s">
        <v>61</v>
      </c>
      <c r="B12" t="s">
        <v>84</v>
      </c>
      <c r="C12" t="s">
        <v>73</v>
      </c>
      <c r="D12" t="s">
        <v>62</v>
      </c>
      <c r="E12" t="s">
        <v>62</v>
      </c>
      <c r="F12" s="9">
        <v>973844</v>
      </c>
      <c r="G12" s="6">
        <v>3289803.52</v>
      </c>
      <c r="H12" s="6">
        <v>659451.80000000005</v>
      </c>
      <c r="I12" t="s">
        <v>8</v>
      </c>
      <c r="J12" s="1" t="s">
        <v>8</v>
      </c>
      <c r="K12" s="3" t="s">
        <v>8</v>
      </c>
      <c r="L12" s="17">
        <v>41185</v>
      </c>
      <c r="M12" s="4">
        <v>41185</v>
      </c>
      <c r="N12" t="s">
        <v>87</v>
      </c>
      <c r="O12" s="9"/>
      <c r="P12" s="1" t="s">
        <v>94</v>
      </c>
      <c r="Q12">
        <v>1</v>
      </c>
    </row>
    <row r="13" spans="1:19" x14ac:dyDescent="0.3">
      <c r="B13" s="1"/>
      <c r="C13" s="1"/>
      <c r="G13" s="6"/>
      <c r="H13" s="6"/>
      <c r="I13" s="3"/>
      <c r="J13" s="3"/>
      <c r="K13" s="3"/>
      <c r="L13" s="7"/>
      <c r="M13" s="4"/>
    </row>
    <row r="14" spans="1:19" x14ac:dyDescent="0.3">
      <c r="B14" s="1"/>
      <c r="C14" s="1"/>
      <c r="G14" s="6"/>
      <c r="H14" s="6"/>
      <c r="I14" s="3"/>
      <c r="J14" s="3"/>
      <c r="K14" s="3"/>
      <c r="L14" s="7"/>
      <c r="M14" s="4"/>
    </row>
    <row r="15" spans="1:19" x14ac:dyDescent="0.3">
      <c r="B15" s="1"/>
      <c r="C15" s="1"/>
      <c r="G15" s="6"/>
      <c r="H15" s="6"/>
      <c r="I15" s="3"/>
      <c r="J15" s="3"/>
      <c r="K15" s="3"/>
      <c r="L15" s="7"/>
      <c r="M15" s="4"/>
    </row>
    <row r="16" spans="1:19" x14ac:dyDescent="0.3">
      <c r="B16" s="1"/>
      <c r="C16" s="1"/>
      <c r="G16" s="6"/>
      <c r="H16" s="6"/>
      <c r="I16" s="3"/>
      <c r="J16" s="3"/>
      <c r="K16" s="3"/>
      <c r="L16" s="7"/>
      <c r="M16" s="4"/>
    </row>
    <row r="17" spans="1:15" x14ac:dyDescent="0.3">
      <c r="B17" s="1"/>
      <c r="C17" s="1"/>
      <c r="G17" s="6"/>
      <c r="H17" s="6"/>
      <c r="I17" s="3"/>
      <c r="J17" s="3"/>
      <c r="K17" s="3"/>
      <c r="L17" s="7"/>
      <c r="M17" s="4"/>
    </row>
    <row r="18" spans="1:15" x14ac:dyDescent="0.3">
      <c r="B18" s="1"/>
      <c r="C18" s="1"/>
      <c r="G18" s="6"/>
      <c r="H18" s="6"/>
      <c r="I18" s="3"/>
      <c r="J18" s="3"/>
      <c r="K18" s="3"/>
      <c r="L18" s="7"/>
      <c r="M18" s="4"/>
    </row>
    <row r="19" spans="1:15" x14ac:dyDescent="0.3">
      <c r="B19" s="1"/>
      <c r="C19" s="1"/>
      <c r="G19" s="6"/>
      <c r="H19" s="6"/>
      <c r="I19" s="3"/>
      <c r="J19" s="3"/>
      <c r="K19" s="3"/>
      <c r="L19" s="7"/>
      <c r="M19" s="4"/>
    </row>
    <row r="20" spans="1:15" x14ac:dyDescent="0.3">
      <c r="B20" s="1"/>
      <c r="C20" s="1"/>
      <c r="G20" s="6"/>
      <c r="H20" s="6"/>
      <c r="I20" s="3"/>
      <c r="J20" s="3"/>
      <c r="K20" s="3"/>
      <c r="L20" s="7"/>
      <c r="M20" s="4"/>
    </row>
    <row r="21" spans="1:15" x14ac:dyDescent="0.3">
      <c r="B21" s="1"/>
      <c r="C21" s="1"/>
      <c r="G21" s="6"/>
      <c r="H21" s="6"/>
      <c r="I21" s="3"/>
      <c r="J21" s="3"/>
      <c r="K21" s="3"/>
      <c r="L21" s="7"/>
      <c r="M21" s="4"/>
    </row>
    <row r="22" spans="1:15" x14ac:dyDescent="0.3">
      <c r="B22" s="1"/>
      <c r="C22" s="1"/>
      <c r="G22" s="6"/>
      <c r="H22" s="6"/>
      <c r="I22" s="3"/>
      <c r="J22" s="3"/>
      <c r="K22" s="3"/>
      <c r="L22" s="7"/>
      <c r="M22" s="4"/>
    </row>
    <row r="23" spans="1:15" x14ac:dyDescent="0.3">
      <c r="B23" s="1"/>
      <c r="C23" s="1"/>
      <c r="G23" s="6"/>
      <c r="H23" s="6"/>
      <c r="I23" s="3"/>
      <c r="J23" s="3"/>
      <c r="K23" s="3"/>
      <c r="L23" s="7"/>
      <c r="M23" s="4"/>
    </row>
    <row r="24" spans="1:15" x14ac:dyDescent="0.3">
      <c r="A24" s="1"/>
      <c r="B24" s="1"/>
      <c r="C24" s="1"/>
      <c r="G24" s="6"/>
      <c r="H24" s="6"/>
      <c r="I24" s="3"/>
      <c r="J24" s="3"/>
      <c r="K24" s="3"/>
      <c r="L24" s="7"/>
      <c r="M24" s="4"/>
    </row>
    <row r="25" spans="1:15" x14ac:dyDescent="0.3">
      <c r="A25" s="1"/>
      <c r="B25" s="1"/>
      <c r="C25" s="1"/>
      <c r="G25" s="6"/>
      <c r="H25" s="6"/>
      <c r="I25" s="3"/>
      <c r="J25" s="3"/>
      <c r="K25" s="3"/>
      <c r="L25" s="3"/>
      <c r="M25" s="3"/>
      <c r="O25" s="3"/>
    </row>
    <row r="26" spans="1:15" x14ac:dyDescent="0.3">
      <c r="A26" s="1"/>
      <c r="B26" s="1"/>
      <c r="C26" s="1"/>
      <c r="G26" s="6"/>
      <c r="H26" s="6"/>
      <c r="I26" s="3"/>
      <c r="J26" s="3"/>
      <c r="K26" s="3"/>
      <c r="L26" s="7"/>
      <c r="M26" s="4"/>
    </row>
    <row r="27" spans="1:15" x14ac:dyDescent="0.3">
      <c r="A27" s="1"/>
      <c r="B27" s="1"/>
      <c r="C27" s="1"/>
      <c r="G27" s="6"/>
      <c r="H27" s="6"/>
      <c r="I27" s="3"/>
      <c r="J27" s="3"/>
      <c r="K27" s="3"/>
      <c r="L27" s="7"/>
      <c r="M27" s="4"/>
    </row>
    <row r="28" spans="1:15" x14ac:dyDescent="0.3">
      <c r="B28" s="1"/>
      <c r="C28" s="1"/>
      <c r="G28" s="6"/>
      <c r="H28" s="6"/>
      <c r="I28" s="3"/>
      <c r="J28" s="3"/>
      <c r="K28" s="3"/>
      <c r="L28" s="7"/>
      <c r="M28" s="4"/>
    </row>
    <row r="29" spans="1:15" x14ac:dyDescent="0.3">
      <c r="B29" s="1"/>
      <c r="C29" s="1"/>
      <c r="G29" s="6"/>
      <c r="H29" s="6"/>
      <c r="I29" s="3"/>
      <c r="J29" s="3"/>
      <c r="K29" s="3"/>
      <c r="L29" s="7"/>
      <c r="M29" s="4"/>
    </row>
    <row r="30" spans="1:15" x14ac:dyDescent="0.3">
      <c r="B30" s="1"/>
      <c r="C30" s="1"/>
      <c r="G30" s="6"/>
      <c r="H30" s="6"/>
      <c r="I30" s="3"/>
      <c r="J30" s="3"/>
      <c r="K30" s="3"/>
      <c r="L30" s="7"/>
      <c r="M30" s="4"/>
    </row>
    <row r="31" spans="1:15" x14ac:dyDescent="0.3">
      <c r="B31" s="1"/>
      <c r="C31" s="1"/>
      <c r="G31" s="6"/>
      <c r="H31" s="6"/>
      <c r="I31" s="3"/>
      <c r="J31" s="3"/>
      <c r="K31" s="3"/>
      <c r="L31" s="3"/>
      <c r="M31" s="3"/>
      <c r="O31" s="3"/>
    </row>
    <row r="32" spans="1:15" x14ac:dyDescent="0.3">
      <c r="B32" s="1"/>
      <c r="C32" s="1"/>
      <c r="G32" s="6"/>
      <c r="H32" s="6"/>
      <c r="I32" s="3"/>
      <c r="J32" s="3"/>
      <c r="K32" s="3"/>
      <c r="L32" s="7"/>
      <c r="M32" s="4"/>
    </row>
    <row r="33" spans="2:13" x14ac:dyDescent="0.3">
      <c r="B33" s="1"/>
      <c r="C33" s="1"/>
      <c r="G33" s="6"/>
      <c r="H33" s="6"/>
      <c r="I33" s="3"/>
      <c r="J33" s="3"/>
      <c r="K33" s="3"/>
      <c r="L33" s="7"/>
      <c r="M33" s="4"/>
    </row>
    <row r="34" spans="2:13" x14ac:dyDescent="0.3">
      <c r="B34" s="1"/>
      <c r="C34" s="1"/>
      <c r="G34" s="6"/>
      <c r="H34" s="6"/>
      <c r="I34" s="3"/>
      <c r="J34" s="3"/>
      <c r="K34" s="3"/>
      <c r="L34" s="7"/>
      <c r="M34" s="4"/>
    </row>
    <row r="35" spans="2:13" x14ac:dyDescent="0.3">
      <c r="B35" s="1"/>
      <c r="C35" s="1"/>
      <c r="G35" s="6"/>
      <c r="H35" s="6"/>
      <c r="I35" s="3"/>
      <c r="J35" s="3"/>
      <c r="K35" s="3"/>
      <c r="L35" s="7"/>
      <c r="M35" s="4"/>
    </row>
    <row r="36" spans="2:13" x14ac:dyDescent="0.3">
      <c r="B36" s="1"/>
      <c r="C36" s="1"/>
      <c r="G36" s="6"/>
      <c r="H36" s="6"/>
      <c r="I36" s="3"/>
      <c r="J36" s="3"/>
      <c r="K36" s="3"/>
      <c r="L36" s="7"/>
      <c r="M36" s="4"/>
    </row>
    <row r="37" spans="2:13" x14ac:dyDescent="0.3">
      <c r="B37" s="1"/>
      <c r="C37" s="1"/>
      <c r="G37" s="6"/>
      <c r="H37" s="6"/>
      <c r="I37" s="3"/>
      <c r="J37" s="3"/>
      <c r="K37" s="3"/>
      <c r="L37" s="7"/>
      <c r="M37" s="4"/>
    </row>
    <row r="38" spans="2:13" x14ac:dyDescent="0.3">
      <c r="B38" s="1"/>
      <c r="C38" s="1"/>
      <c r="G38" s="6"/>
      <c r="H38" s="6"/>
      <c r="I38" s="3"/>
      <c r="J38" s="3"/>
      <c r="K38" s="3"/>
      <c r="L38" s="7"/>
      <c r="M38" s="4"/>
    </row>
    <row r="39" spans="2:13" x14ac:dyDescent="0.3">
      <c r="B39" s="1"/>
      <c r="C39" s="1"/>
      <c r="G39" s="6"/>
      <c r="H39" s="6"/>
      <c r="I39" s="3"/>
      <c r="J39" s="3"/>
      <c r="K39" s="3"/>
      <c r="L39" s="7"/>
      <c r="M39" s="4"/>
    </row>
    <row r="40" spans="2:13" x14ac:dyDescent="0.3">
      <c r="B40" s="1"/>
      <c r="C40" s="1"/>
      <c r="G40" s="6"/>
      <c r="H40" s="6"/>
      <c r="I40" s="3"/>
      <c r="J40" s="3"/>
      <c r="K40" s="3"/>
      <c r="L40" s="7"/>
      <c r="M40" s="4"/>
    </row>
    <row r="41" spans="2:13" x14ac:dyDescent="0.3">
      <c r="B41" s="1"/>
      <c r="C41" s="1"/>
      <c r="G41" s="6"/>
      <c r="H41" s="6"/>
      <c r="I41" s="3"/>
      <c r="J41" s="3"/>
      <c r="K41" s="3"/>
      <c r="L41" s="7"/>
      <c r="M41" s="4"/>
    </row>
    <row r="42" spans="2:13" x14ac:dyDescent="0.3">
      <c r="B42" s="1"/>
      <c r="C42" s="1"/>
      <c r="G42" s="6"/>
      <c r="H42" s="6"/>
      <c r="I42" s="3"/>
      <c r="J42" s="3"/>
      <c r="K42" s="3"/>
      <c r="L42" s="7"/>
      <c r="M42" s="4"/>
    </row>
    <row r="43" spans="2:13" x14ac:dyDescent="0.3">
      <c r="B43" s="1"/>
      <c r="C43" s="1"/>
      <c r="G43" s="6"/>
      <c r="H43" s="6"/>
      <c r="I43" s="3"/>
      <c r="J43" s="3"/>
      <c r="K43" s="3"/>
      <c r="L43" s="7"/>
      <c r="M43" s="4"/>
    </row>
    <row r="44" spans="2:13" x14ac:dyDescent="0.3">
      <c r="B44" s="1"/>
      <c r="C44" s="1"/>
      <c r="G44" s="6"/>
      <c r="H44" s="6"/>
      <c r="I44" s="3"/>
      <c r="J44" s="3"/>
      <c r="K44" s="3"/>
      <c r="L44" s="7"/>
      <c r="M44" s="4"/>
    </row>
    <row r="45" spans="2:13" x14ac:dyDescent="0.3">
      <c r="B45" s="1"/>
      <c r="C45" s="1"/>
      <c r="G45" s="6"/>
      <c r="H45" s="6"/>
      <c r="I45" s="3"/>
      <c r="J45" s="3"/>
      <c r="K45" s="3"/>
      <c r="L45" s="7"/>
      <c r="M45" s="4"/>
    </row>
    <row r="46" spans="2:13" x14ac:dyDescent="0.3">
      <c r="B46" s="1"/>
      <c r="C46" s="1"/>
      <c r="G46" s="6"/>
      <c r="H46" s="6"/>
      <c r="I46" s="3"/>
      <c r="J46" s="3"/>
      <c r="K46" s="3"/>
      <c r="L46" s="7"/>
      <c r="M46" s="4"/>
    </row>
    <row r="47" spans="2:13" x14ac:dyDescent="0.3">
      <c r="B47" s="1"/>
      <c r="C47" s="1"/>
      <c r="G47" s="6"/>
      <c r="H47" s="6"/>
      <c r="I47" s="3"/>
      <c r="J47" s="3"/>
      <c r="K47" s="3"/>
      <c r="L47" s="7"/>
      <c r="M47" s="4"/>
    </row>
    <row r="48" spans="2:13" x14ac:dyDescent="0.3">
      <c r="B48" s="1"/>
      <c r="C48" s="1"/>
      <c r="G48" s="6"/>
      <c r="H48" s="6"/>
      <c r="I48" s="3"/>
      <c r="J48" s="3"/>
      <c r="K48" s="3"/>
      <c r="L48" s="7"/>
      <c r="M48" s="4"/>
    </row>
    <row r="49" spans="2:15" x14ac:dyDescent="0.3">
      <c r="B49" s="1"/>
      <c r="C49" s="1"/>
      <c r="G49" s="6"/>
      <c r="H49" s="6"/>
      <c r="I49" s="3"/>
      <c r="J49" s="3"/>
      <c r="K49" s="3"/>
      <c r="L49" s="7"/>
      <c r="M49" s="4"/>
    </row>
    <row r="50" spans="2:15" x14ac:dyDescent="0.3">
      <c r="B50" s="1"/>
      <c r="C50" s="1"/>
      <c r="G50" s="6"/>
      <c r="H50" s="6"/>
      <c r="I50" s="3"/>
      <c r="J50" s="3"/>
      <c r="K50" s="3"/>
      <c r="L50" s="7"/>
      <c r="M50" s="4"/>
    </row>
    <row r="51" spans="2:15" x14ac:dyDescent="0.3">
      <c r="B51" s="1"/>
      <c r="C51" s="1"/>
      <c r="G51" s="6"/>
      <c r="H51" s="6"/>
      <c r="I51" s="3"/>
      <c r="J51" s="3"/>
      <c r="K51" s="3"/>
      <c r="L51" s="7"/>
      <c r="M51" s="4"/>
    </row>
    <row r="52" spans="2:15" x14ac:dyDescent="0.3">
      <c r="B52" s="1"/>
      <c r="C52" s="1"/>
      <c r="G52" s="6"/>
      <c r="H52" s="6"/>
      <c r="I52" s="3"/>
      <c r="J52" s="3"/>
      <c r="K52" s="3"/>
      <c r="L52" s="7"/>
      <c r="M52" s="4"/>
    </row>
    <row r="53" spans="2:15" x14ac:dyDescent="0.3">
      <c r="B53" s="1"/>
      <c r="C53" s="1"/>
      <c r="G53" s="6"/>
      <c r="H53" s="6"/>
      <c r="I53" s="3"/>
      <c r="J53" s="3"/>
      <c r="K53" s="3"/>
      <c r="L53" s="7"/>
      <c r="M53" s="4"/>
    </row>
    <row r="54" spans="2:15" x14ac:dyDescent="0.3">
      <c r="B54" s="1"/>
      <c r="C54" s="1"/>
      <c r="G54" s="6"/>
      <c r="H54" s="6"/>
      <c r="I54" s="3"/>
      <c r="J54" s="3"/>
      <c r="K54" s="3"/>
      <c r="L54" s="7"/>
      <c r="M54" s="4"/>
    </row>
    <row r="55" spans="2:15" x14ac:dyDescent="0.3">
      <c r="B55" s="1"/>
      <c r="C55" s="1"/>
      <c r="G55" s="6"/>
      <c r="H55" s="6"/>
      <c r="I55" s="3"/>
      <c r="J55" s="3"/>
      <c r="K55" s="3"/>
      <c r="L55" s="3"/>
      <c r="M55" s="3"/>
      <c r="O55" s="3"/>
    </row>
    <row r="56" spans="2:15" x14ac:dyDescent="0.3">
      <c r="B56" s="1"/>
      <c r="C56" s="1"/>
      <c r="G56" s="6"/>
      <c r="H56" s="6"/>
      <c r="I56" s="3"/>
      <c r="J56" s="3"/>
      <c r="K56" s="3"/>
      <c r="L56" s="7"/>
      <c r="M56" s="4"/>
    </row>
    <row r="57" spans="2:15" x14ac:dyDescent="0.3">
      <c r="B57" s="1"/>
      <c r="C57" s="1"/>
      <c r="G57" s="6"/>
      <c r="H57" s="6"/>
      <c r="I57" s="3"/>
      <c r="J57" s="3"/>
      <c r="K57" s="3"/>
      <c r="L57" s="7"/>
      <c r="M57" s="4"/>
    </row>
    <row r="58" spans="2:15" x14ac:dyDescent="0.3">
      <c r="B58" s="1"/>
      <c r="C58" s="1"/>
      <c r="G58" s="6"/>
      <c r="H58" s="6"/>
      <c r="I58" s="3"/>
      <c r="J58" s="3"/>
      <c r="K58" s="3"/>
      <c r="L58" s="7"/>
      <c r="M58" s="4"/>
    </row>
    <row r="59" spans="2:15" x14ac:dyDescent="0.3">
      <c r="B59" s="1"/>
      <c r="C59" s="1"/>
      <c r="G59" s="6"/>
      <c r="H59" s="6"/>
      <c r="I59" s="3"/>
      <c r="J59" s="3"/>
      <c r="K59" s="3"/>
      <c r="L59" s="7"/>
      <c r="M59" s="4"/>
    </row>
    <row r="60" spans="2:15" x14ac:dyDescent="0.3">
      <c r="B60" s="1"/>
      <c r="C60" s="1"/>
      <c r="G60" s="6"/>
      <c r="H60" s="6"/>
      <c r="I60" s="3"/>
      <c r="J60" s="3"/>
      <c r="K60" s="3"/>
      <c r="L60" s="7"/>
      <c r="M60" s="4"/>
    </row>
    <row r="61" spans="2:15" x14ac:dyDescent="0.3">
      <c r="B61" s="1"/>
      <c r="C61" s="1"/>
      <c r="G61" s="6"/>
      <c r="H61" s="6"/>
      <c r="I61" s="3"/>
      <c r="J61" s="3"/>
      <c r="K61" s="3"/>
      <c r="L61" s="7"/>
      <c r="M61" s="4"/>
    </row>
    <row r="62" spans="2:15" x14ac:dyDescent="0.3">
      <c r="B62" s="1"/>
      <c r="C62" s="1"/>
      <c r="G62" s="6"/>
      <c r="H62" s="6"/>
      <c r="I62" s="3"/>
      <c r="J62" s="3"/>
      <c r="K62" s="3"/>
      <c r="L62" s="7"/>
      <c r="M62" s="4"/>
    </row>
    <row r="63" spans="2:15" x14ac:dyDescent="0.3">
      <c r="B63" s="1"/>
      <c r="C63" s="1"/>
      <c r="G63" s="6"/>
      <c r="H63" s="6"/>
      <c r="I63" s="3"/>
      <c r="J63" s="3"/>
      <c r="K63" s="3"/>
      <c r="L63" s="7"/>
      <c r="M63" s="4"/>
    </row>
    <row r="64" spans="2:15" x14ac:dyDescent="0.3">
      <c r="B64" s="1"/>
      <c r="C64" s="1"/>
      <c r="G64" s="6"/>
      <c r="H64" s="6"/>
      <c r="I64" s="3"/>
      <c r="J64" s="3"/>
      <c r="K64" s="3"/>
      <c r="L64" s="7"/>
      <c r="M64" s="4"/>
    </row>
    <row r="65" spans="1:13" x14ac:dyDescent="0.3">
      <c r="B65" s="1"/>
      <c r="C65" s="1"/>
      <c r="G65" s="6"/>
      <c r="H65" s="6"/>
      <c r="I65" s="3"/>
      <c r="J65" s="3"/>
      <c r="K65" s="3"/>
      <c r="L65" s="7"/>
      <c r="M65" s="4"/>
    </row>
    <row r="66" spans="1:13" x14ac:dyDescent="0.3">
      <c r="B66" s="1"/>
      <c r="C66" s="1"/>
      <c r="G66" s="6"/>
      <c r="H66" s="6"/>
      <c r="I66" s="3"/>
      <c r="J66" s="3"/>
      <c r="K66" s="3"/>
      <c r="L66" s="7"/>
      <c r="M66" s="4"/>
    </row>
    <row r="67" spans="1:13" x14ac:dyDescent="0.3">
      <c r="B67" s="1"/>
      <c r="C67" s="1"/>
      <c r="G67" s="6"/>
      <c r="H67" s="6"/>
      <c r="I67" s="3"/>
      <c r="J67" s="3"/>
      <c r="K67" s="3"/>
      <c r="L67" s="7"/>
      <c r="M67" s="4"/>
    </row>
    <row r="68" spans="1:13" x14ac:dyDescent="0.3">
      <c r="B68" s="1"/>
      <c r="C68" s="1"/>
      <c r="G68" s="6"/>
      <c r="H68" s="6"/>
      <c r="I68" s="3"/>
      <c r="J68" s="3"/>
      <c r="K68" s="3"/>
      <c r="L68" s="7"/>
      <c r="M68" s="4"/>
    </row>
    <row r="69" spans="1:13" x14ac:dyDescent="0.3">
      <c r="B69" s="1"/>
      <c r="C69" s="1"/>
      <c r="G69" s="6"/>
      <c r="H69" s="6"/>
      <c r="I69" s="3"/>
      <c r="J69" s="3"/>
      <c r="K69" s="3"/>
      <c r="L69" s="7"/>
      <c r="M69" s="4"/>
    </row>
    <row r="70" spans="1:13" x14ac:dyDescent="0.3">
      <c r="B70" s="1"/>
      <c r="C70" s="1"/>
      <c r="G70" s="6"/>
      <c r="H70" s="6"/>
      <c r="I70" s="3"/>
      <c r="J70" s="3"/>
      <c r="K70" s="3"/>
      <c r="L70" s="7"/>
      <c r="M70" s="4"/>
    </row>
    <row r="71" spans="1:13" x14ac:dyDescent="0.3">
      <c r="C71" s="1"/>
      <c r="G71" s="6"/>
      <c r="H71" s="6"/>
      <c r="I71" s="3"/>
      <c r="J71" s="3"/>
      <c r="K71" s="3"/>
      <c r="L71" s="7"/>
      <c r="M71" s="4"/>
    </row>
    <row r="72" spans="1:13" x14ac:dyDescent="0.3">
      <c r="C72" s="1"/>
      <c r="G72" s="6"/>
      <c r="H72" s="6"/>
      <c r="I72" s="3"/>
      <c r="J72" s="3"/>
      <c r="K72" s="3"/>
      <c r="L72" s="7"/>
      <c r="M72" s="4"/>
    </row>
    <row r="73" spans="1:13" x14ac:dyDescent="0.3">
      <c r="A73" s="1"/>
      <c r="C73" s="1"/>
      <c r="G73" s="6"/>
      <c r="H73" s="6"/>
      <c r="I73" s="3"/>
      <c r="J73" s="3"/>
      <c r="K73" s="3"/>
      <c r="L73" s="7"/>
      <c r="M73" s="4"/>
    </row>
    <row r="74" spans="1:13" x14ac:dyDescent="0.3">
      <c r="A74" s="1"/>
      <c r="C74" s="1"/>
      <c r="G74" s="6"/>
      <c r="H74" s="6"/>
      <c r="I74" s="3"/>
      <c r="J74" s="3"/>
      <c r="K74" s="3"/>
      <c r="L74" s="7"/>
      <c r="M74" s="4"/>
    </row>
    <row r="75" spans="1:13" x14ac:dyDescent="0.3">
      <c r="A75" s="1"/>
      <c r="C75" s="1"/>
      <c r="G75" s="6"/>
      <c r="H75" s="6"/>
      <c r="I75" s="3"/>
      <c r="J75" s="3"/>
      <c r="K75" s="3"/>
      <c r="L75" s="7"/>
      <c r="M75" s="4"/>
    </row>
    <row r="76" spans="1:13" x14ac:dyDescent="0.3">
      <c r="A76" s="1"/>
      <c r="C76" s="1"/>
      <c r="G76" s="6"/>
      <c r="H76" s="6"/>
      <c r="I76" s="3"/>
      <c r="J76" s="3"/>
      <c r="K76" s="3"/>
      <c r="L76" s="7"/>
      <c r="M76" s="4"/>
    </row>
    <row r="77" spans="1:13" x14ac:dyDescent="0.3">
      <c r="A77" s="1"/>
      <c r="C77" s="1"/>
      <c r="G77" s="6"/>
      <c r="H77" s="6"/>
      <c r="I77" s="3"/>
      <c r="J77" s="3"/>
      <c r="K77" s="3"/>
      <c r="L77" s="7"/>
      <c r="M77" s="4"/>
    </row>
    <row r="78" spans="1:13" x14ac:dyDescent="0.3">
      <c r="A78" s="1"/>
      <c r="C78" s="1"/>
      <c r="G78" s="6"/>
      <c r="H78" s="6"/>
      <c r="I78" s="3"/>
      <c r="J78" s="3"/>
      <c r="K78" s="3"/>
      <c r="L78" s="7"/>
      <c r="M78" s="4"/>
    </row>
    <row r="79" spans="1:13" x14ac:dyDescent="0.3">
      <c r="A79" s="1"/>
      <c r="C79" s="1"/>
      <c r="G79" s="6"/>
      <c r="H79" s="6"/>
      <c r="I79" s="3"/>
      <c r="J79" s="3"/>
      <c r="K79" s="3"/>
      <c r="L79" s="7"/>
      <c r="M79" s="4"/>
    </row>
    <row r="80" spans="1:13" x14ac:dyDescent="0.3">
      <c r="A80" s="1"/>
      <c r="C80" s="1"/>
      <c r="G80" s="6"/>
      <c r="H80" s="6"/>
      <c r="I80" s="3"/>
      <c r="J80" s="3"/>
      <c r="K80" s="3"/>
      <c r="L80" s="7"/>
      <c r="M80" s="4"/>
    </row>
    <row r="81" spans="1:13" x14ac:dyDescent="0.3">
      <c r="A81" s="1"/>
      <c r="C81" s="1"/>
      <c r="G81" s="6"/>
      <c r="H81" s="6"/>
      <c r="I81" s="3"/>
      <c r="J81" s="3"/>
      <c r="K81" s="3"/>
      <c r="L81" s="7"/>
      <c r="M81" s="4"/>
    </row>
    <row r="82" spans="1:13" x14ac:dyDescent="0.3">
      <c r="A82" s="1"/>
      <c r="C82" s="1"/>
      <c r="G82" s="6"/>
      <c r="H82" s="6"/>
      <c r="I82" s="3"/>
      <c r="J82" s="3"/>
      <c r="K82" s="3"/>
      <c r="L82" s="7"/>
      <c r="M82" s="4"/>
    </row>
    <row r="83" spans="1:13" x14ac:dyDescent="0.3">
      <c r="A83" s="1"/>
      <c r="C83" s="1"/>
      <c r="G83" s="6"/>
      <c r="H83" s="6"/>
      <c r="I83" s="3"/>
      <c r="J83" s="3"/>
      <c r="K83" s="3"/>
      <c r="L83" s="7"/>
      <c r="M83" s="4"/>
    </row>
    <row r="84" spans="1:13" x14ac:dyDescent="0.3">
      <c r="A84" s="1"/>
      <c r="C84" s="1"/>
      <c r="G84" s="6"/>
      <c r="H84" s="6"/>
      <c r="I84" s="3"/>
      <c r="J84" s="3"/>
      <c r="K84" s="3"/>
      <c r="L84" s="7"/>
      <c r="M84" s="4"/>
    </row>
    <row r="85" spans="1:13" x14ac:dyDescent="0.3">
      <c r="A85" s="1"/>
      <c r="C85" s="1"/>
      <c r="G85" s="6"/>
      <c r="H85" s="6"/>
      <c r="I85" s="3"/>
      <c r="J85" s="3"/>
      <c r="K85" s="3"/>
      <c r="L85" s="7"/>
      <c r="M85" s="4"/>
    </row>
    <row r="86" spans="1:13" x14ac:dyDescent="0.3">
      <c r="A86" s="1"/>
      <c r="C86" s="1"/>
      <c r="G86" s="6"/>
      <c r="H86" s="6"/>
      <c r="I86" s="3"/>
      <c r="J86" s="3"/>
      <c r="K86" s="3"/>
      <c r="L86" s="7"/>
      <c r="M86" s="4"/>
    </row>
    <row r="87" spans="1:13" x14ac:dyDescent="0.3">
      <c r="A87" s="1"/>
      <c r="C87" s="1"/>
      <c r="G87" s="6"/>
      <c r="H87" s="6"/>
      <c r="I87" s="3"/>
      <c r="J87" s="3"/>
      <c r="K87" s="3"/>
      <c r="L87" s="7"/>
      <c r="M87" s="4"/>
    </row>
    <row r="88" spans="1:13" x14ac:dyDescent="0.3">
      <c r="A88" s="1"/>
      <c r="C88" s="1"/>
      <c r="G88" s="6"/>
      <c r="H88" s="6"/>
      <c r="I88" s="3"/>
      <c r="J88" s="3"/>
      <c r="K88" s="3"/>
      <c r="L88" s="7"/>
      <c r="M88" s="4"/>
    </row>
    <row r="89" spans="1:13" x14ac:dyDescent="0.3">
      <c r="A89" s="1"/>
      <c r="C89" s="1"/>
      <c r="G89" s="6"/>
      <c r="H89" s="6"/>
      <c r="I89" s="3"/>
      <c r="J89" s="3"/>
      <c r="K89" s="3"/>
      <c r="L89" s="7"/>
      <c r="M89" s="4"/>
    </row>
    <row r="90" spans="1:13" x14ac:dyDescent="0.3">
      <c r="A90" s="1"/>
      <c r="C90" s="1"/>
      <c r="G90" s="6"/>
      <c r="H90" s="6"/>
      <c r="I90" s="3"/>
      <c r="J90" s="3"/>
      <c r="K90" s="3"/>
      <c r="L90" s="7"/>
      <c r="M90" s="4"/>
    </row>
    <row r="91" spans="1:13" x14ac:dyDescent="0.3">
      <c r="A91" s="1"/>
      <c r="C91" s="1"/>
      <c r="G91" s="6"/>
      <c r="H91" s="6"/>
      <c r="I91" s="3"/>
      <c r="J91" s="3"/>
      <c r="K91" s="3"/>
      <c r="L91" s="7"/>
      <c r="M91" s="4"/>
    </row>
    <row r="92" spans="1:13" x14ac:dyDescent="0.3">
      <c r="C92" s="1"/>
      <c r="G92" s="6"/>
      <c r="H92" s="6"/>
      <c r="I92" s="3"/>
      <c r="J92" s="3"/>
      <c r="K92" s="3"/>
      <c r="L92" s="7"/>
      <c r="M92" s="4"/>
    </row>
    <row r="93" spans="1:13" x14ac:dyDescent="0.3">
      <c r="C93" s="1"/>
      <c r="G93" s="6"/>
      <c r="H93" s="6"/>
      <c r="I93" s="3"/>
      <c r="J93" s="3"/>
      <c r="K93" s="3"/>
      <c r="L93" s="7"/>
      <c r="M93" s="4"/>
    </row>
    <row r="94" spans="1:13" x14ac:dyDescent="0.3">
      <c r="C94" s="1"/>
      <c r="G94" s="6"/>
      <c r="H94" s="6"/>
      <c r="I94" s="3"/>
      <c r="J94" s="3"/>
      <c r="K94" s="3"/>
      <c r="L94" s="7"/>
      <c r="M94" s="4"/>
    </row>
    <row r="95" spans="1:13" x14ac:dyDescent="0.3">
      <c r="C95" s="1"/>
      <c r="G95" s="6"/>
      <c r="H95" s="6"/>
      <c r="I95" s="3"/>
      <c r="J95" s="3"/>
      <c r="K95" s="3"/>
      <c r="L95" s="7"/>
      <c r="M95" s="4"/>
    </row>
    <row r="96" spans="1:13" x14ac:dyDescent="0.3">
      <c r="C96" s="1"/>
      <c r="G96" s="6"/>
      <c r="H96" s="6"/>
      <c r="I96" s="3"/>
      <c r="J96" s="3"/>
      <c r="K96" s="3"/>
      <c r="L96" s="7"/>
      <c r="M96" s="4"/>
    </row>
    <row r="97" spans="3:13" x14ac:dyDescent="0.3">
      <c r="C97" s="1"/>
      <c r="G97" s="6"/>
      <c r="H97" s="6"/>
      <c r="I97" s="3"/>
      <c r="J97" s="3"/>
      <c r="K97" s="3"/>
      <c r="L97" s="7"/>
      <c r="M97" s="4"/>
    </row>
    <row r="98" spans="3:13" x14ac:dyDescent="0.3">
      <c r="C98" s="1"/>
      <c r="G98" s="6"/>
      <c r="H98" s="6"/>
      <c r="I98" s="3"/>
      <c r="J98" s="3"/>
      <c r="K98" s="3"/>
      <c r="L98" s="7"/>
      <c r="M98" s="4"/>
    </row>
    <row r="99" spans="3:13" x14ac:dyDescent="0.3">
      <c r="C99" s="1"/>
      <c r="G99" s="6"/>
      <c r="H99" s="6"/>
      <c r="I99" s="3"/>
      <c r="J99" s="3"/>
      <c r="K99" s="3"/>
      <c r="L99" s="7"/>
      <c r="M99" s="4"/>
    </row>
    <row r="100" spans="3:13" x14ac:dyDescent="0.3">
      <c r="C100" s="1"/>
      <c r="G100" s="6"/>
      <c r="H100" s="6"/>
      <c r="I100" s="3"/>
      <c r="J100" s="3"/>
      <c r="K100" s="3"/>
      <c r="L100" s="7"/>
      <c r="M100" s="4"/>
    </row>
    <row r="101" spans="3:13" x14ac:dyDescent="0.3">
      <c r="C101" s="1"/>
      <c r="G101" s="6"/>
      <c r="H101" s="6"/>
      <c r="I101" s="3"/>
      <c r="J101" s="3"/>
      <c r="K101" s="3"/>
      <c r="L101" s="7"/>
      <c r="M101" s="4"/>
    </row>
    <row r="102" spans="3:13" x14ac:dyDescent="0.3">
      <c r="C102" s="1"/>
      <c r="G102" s="6"/>
      <c r="H102" s="6"/>
      <c r="I102" s="3"/>
      <c r="J102" s="3"/>
      <c r="K102" s="3"/>
      <c r="L102" s="7"/>
      <c r="M102" s="4"/>
    </row>
    <row r="103" spans="3:13" x14ac:dyDescent="0.3">
      <c r="C103" s="1"/>
      <c r="G103" s="6"/>
      <c r="H103" s="6"/>
      <c r="I103" s="3"/>
      <c r="J103" s="3"/>
      <c r="K103" s="3"/>
      <c r="L103" s="7"/>
      <c r="M103" s="4"/>
    </row>
    <row r="104" spans="3:13" x14ac:dyDescent="0.3">
      <c r="C104" s="1"/>
      <c r="G104" s="6"/>
      <c r="H104" s="6"/>
      <c r="I104" s="3"/>
      <c r="J104" s="3"/>
      <c r="K104" s="3"/>
      <c r="L104" s="7"/>
      <c r="M104" s="4"/>
    </row>
    <row r="105" spans="3:13" x14ac:dyDescent="0.3">
      <c r="C105" s="1"/>
      <c r="G105" s="6"/>
      <c r="H105" s="6"/>
      <c r="I105" s="3"/>
      <c r="J105" s="3"/>
      <c r="K105" s="3"/>
      <c r="L105" s="7"/>
      <c r="M105" s="4"/>
    </row>
    <row r="106" spans="3:13" x14ac:dyDescent="0.3">
      <c r="C106" s="1"/>
      <c r="G106" s="6"/>
      <c r="H106" s="6"/>
      <c r="I106" s="3"/>
      <c r="J106" s="3"/>
      <c r="K106" s="3"/>
      <c r="L106" s="7"/>
      <c r="M106" s="4"/>
    </row>
    <row r="107" spans="3:13" x14ac:dyDescent="0.3">
      <c r="C107" s="1"/>
      <c r="G107" s="6"/>
      <c r="H107" s="6"/>
      <c r="I107" s="3"/>
      <c r="J107" s="3"/>
      <c r="K107" s="3"/>
      <c r="L107" s="7"/>
      <c r="M107" s="4"/>
    </row>
    <row r="108" spans="3:13" x14ac:dyDescent="0.3">
      <c r="C108" s="1"/>
      <c r="G108" s="6"/>
      <c r="H108" s="6"/>
      <c r="I108" s="3"/>
      <c r="J108" s="3"/>
      <c r="K108" s="3"/>
      <c r="L108" s="7"/>
      <c r="M108" s="4"/>
    </row>
    <row r="109" spans="3:13" x14ac:dyDescent="0.3">
      <c r="C109" s="1"/>
      <c r="G109" s="6"/>
      <c r="H109" s="6"/>
      <c r="I109" s="3"/>
      <c r="J109" s="3"/>
      <c r="K109" s="3"/>
      <c r="L109" s="7"/>
      <c r="M109" s="4"/>
    </row>
    <row r="110" spans="3:13" x14ac:dyDescent="0.3">
      <c r="C110" s="1"/>
      <c r="G110" s="6"/>
      <c r="H110" s="6"/>
      <c r="I110" s="3"/>
      <c r="J110" s="3"/>
      <c r="K110" s="3"/>
      <c r="L110" s="7"/>
      <c r="M110" s="4"/>
    </row>
    <row r="111" spans="3:13" x14ac:dyDescent="0.3">
      <c r="C111" s="1"/>
      <c r="G111" s="6"/>
      <c r="H111" s="6"/>
      <c r="I111" s="3"/>
      <c r="J111" s="3"/>
      <c r="K111" s="3"/>
      <c r="L111" s="7"/>
      <c r="M111" s="4"/>
    </row>
    <row r="112" spans="3:13" x14ac:dyDescent="0.3">
      <c r="C112" s="1"/>
      <c r="G112" s="6"/>
      <c r="H112" s="6"/>
      <c r="I112" s="3"/>
      <c r="J112" s="3"/>
      <c r="K112" s="3"/>
      <c r="L112" s="7"/>
      <c r="M112" s="4"/>
    </row>
    <row r="113" spans="3:13" x14ac:dyDescent="0.3">
      <c r="C113" s="1"/>
      <c r="G113" s="6"/>
      <c r="H113" s="6"/>
      <c r="I113" s="3"/>
      <c r="J113" s="3"/>
      <c r="K113" s="3"/>
      <c r="L113" s="7"/>
      <c r="M113" s="4"/>
    </row>
    <row r="114" spans="3:13" x14ac:dyDescent="0.3">
      <c r="C114" s="1"/>
      <c r="G114" s="6"/>
      <c r="H114" s="6"/>
      <c r="I114" s="3"/>
      <c r="J114" s="3"/>
      <c r="K114" s="3"/>
      <c r="L114" s="7"/>
      <c r="M114" s="4"/>
    </row>
    <row r="115" spans="3:13" x14ac:dyDescent="0.3">
      <c r="C115" s="1"/>
      <c r="G115" s="6"/>
      <c r="H115" s="6"/>
      <c r="I115" s="3"/>
      <c r="J115" s="3"/>
      <c r="K115" s="3"/>
      <c r="L115" s="7"/>
      <c r="M115" s="4"/>
    </row>
    <row r="116" spans="3:13" x14ac:dyDescent="0.3">
      <c r="C116" s="1"/>
      <c r="G116" s="6"/>
      <c r="H116" s="6"/>
      <c r="I116" s="3"/>
      <c r="J116" s="3"/>
      <c r="K116" s="3"/>
      <c r="L116" s="7"/>
      <c r="M116" s="4"/>
    </row>
    <row r="117" spans="3:13" x14ac:dyDescent="0.3">
      <c r="C117" s="1"/>
      <c r="G117" s="6"/>
      <c r="H117" s="6"/>
      <c r="I117" s="3"/>
      <c r="J117" s="3"/>
      <c r="K117" s="3"/>
      <c r="L117" s="7"/>
      <c r="M117" s="4"/>
    </row>
    <row r="118" spans="3:13" x14ac:dyDescent="0.3">
      <c r="C118" s="1"/>
      <c r="G118" s="6"/>
      <c r="H118" s="6"/>
      <c r="I118" s="3"/>
      <c r="J118" s="3"/>
      <c r="K118" s="3"/>
      <c r="L118" s="7"/>
      <c r="M118" s="4"/>
    </row>
    <row r="119" spans="3:13" x14ac:dyDescent="0.3">
      <c r="C119" s="1"/>
      <c r="G119" s="6"/>
      <c r="H119" s="6"/>
      <c r="I119" s="3"/>
      <c r="J119" s="3"/>
      <c r="K119" s="3"/>
      <c r="L119" s="7"/>
      <c r="M119" s="4"/>
    </row>
    <row r="120" spans="3:13" x14ac:dyDescent="0.3">
      <c r="C120" s="1"/>
      <c r="G120" s="6"/>
      <c r="H120" s="6"/>
      <c r="I120" s="3"/>
      <c r="J120" s="3"/>
      <c r="K120" s="3"/>
      <c r="L120" s="7"/>
      <c r="M120" s="4"/>
    </row>
    <row r="121" spans="3:13" x14ac:dyDescent="0.3">
      <c r="C121" s="1"/>
      <c r="G121" s="6"/>
      <c r="H121" s="6"/>
      <c r="I121" s="3"/>
      <c r="J121" s="3"/>
      <c r="K121" s="3"/>
      <c r="L121" s="7"/>
      <c r="M121" s="4"/>
    </row>
    <row r="122" spans="3:13" x14ac:dyDescent="0.3">
      <c r="C122" s="1"/>
      <c r="G122" s="6"/>
      <c r="H122" s="6"/>
      <c r="I122" s="3"/>
      <c r="J122" s="3"/>
      <c r="K122" s="3"/>
      <c r="L122" s="7"/>
      <c r="M122" s="4"/>
    </row>
    <row r="123" spans="3:13" x14ac:dyDescent="0.3">
      <c r="C123" s="1"/>
      <c r="G123" s="6"/>
      <c r="H123" s="6"/>
      <c r="I123" s="3"/>
      <c r="J123" s="3"/>
      <c r="K123" s="3"/>
      <c r="L123" s="7"/>
      <c r="M123" s="4"/>
    </row>
    <row r="124" spans="3:13" x14ac:dyDescent="0.3">
      <c r="C124" s="1"/>
      <c r="G124" s="6"/>
      <c r="H124" s="6"/>
      <c r="I124" s="3"/>
      <c r="J124" s="3"/>
      <c r="K124" s="3"/>
      <c r="L124" s="7"/>
      <c r="M124" s="4"/>
    </row>
    <row r="125" spans="3:13" x14ac:dyDescent="0.3">
      <c r="C125" s="1"/>
      <c r="G125" s="6"/>
      <c r="H125" s="6"/>
      <c r="I125" s="3"/>
      <c r="J125" s="3"/>
      <c r="K125" s="3"/>
      <c r="L125" s="7"/>
      <c r="M125" s="4"/>
    </row>
  </sheetData>
  <sortState xmlns:xlrd2="http://schemas.microsoft.com/office/spreadsheetml/2017/richdata2" ref="A2:O126">
    <sortCondition ref="N2:N126"/>
    <sortCondition ref="E2:E1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theme="4"/>
  </sheetPr>
  <dimension ref="B1:AE53"/>
  <sheetViews>
    <sheetView topLeftCell="H1" zoomScale="70" zoomScaleNormal="70" workbookViewId="0">
      <selection activeCell="AE19" sqref="AE19"/>
    </sheetView>
  </sheetViews>
  <sheetFormatPr defaultRowHeight="14.4" x14ac:dyDescent="0.3"/>
  <cols>
    <col min="1" max="1" width="3.33203125" customWidth="1"/>
    <col min="2" max="2" width="26.6640625" style="10" bestFit="1" customWidth="1"/>
    <col min="3" max="3" width="8.6640625" style="10" bestFit="1" customWidth="1"/>
    <col min="4" max="4" width="8.33203125" customWidth="1"/>
    <col min="5" max="5" width="10.5546875" style="10" customWidth="1"/>
    <col min="6" max="6" width="8.6640625" style="10" bestFit="1" customWidth="1"/>
    <col min="7" max="15" width="8.6640625" bestFit="1" customWidth="1"/>
    <col min="16" max="16" width="10" customWidth="1"/>
    <col min="17" max="18" width="8.6640625" bestFit="1" customWidth="1"/>
    <col min="19" max="20" width="7.88671875" bestFit="1" customWidth="1"/>
    <col min="21" max="21" width="17.44140625" bestFit="1" customWidth="1"/>
    <col min="22" max="22" width="17.109375" bestFit="1" customWidth="1"/>
    <col min="23" max="23" width="17.44140625" bestFit="1" customWidth="1"/>
    <col min="24" max="24" width="23.44140625" bestFit="1" customWidth="1"/>
    <col min="25" max="29" width="23.44140625" customWidth="1"/>
    <col min="30" max="30" width="10.6640625" style="10" customWidth="1"/>
    <col min="31" max="32" width="8.6640625" bestFit="1" customWidth="1"/>
  </cols>
  <sheetData>
    <row r="1" spans="2:30" x14ac:dyDescent="0.3">
      <c r="F1" s="22">
        <v>2012</v>
      </c>
      <c r="G1" s="22" t="s">
        <v>190</v>
      </c>
      <c r="H1" s="22" t="s">
        <v>191</v>
      </c>
      <c r="I1" s="22">
        <v>2014</v>
      </c>
      <c r="J1" s="22" t="s">
        <v>192</v>
      </c>
      <c r="K1" s="22" t="s">
        <v>193</v>
      </c>
      <c r="L1" s="22" t="s">
        <v>194</v>
      </c>
      <c r="M1" s="22" t="s">
        <v>195</v>
      </c>
      <c r="N1" s="22" t="s">
        <v>196</v>
      </c>
      <c r="O1" s="22" t="s">
        <v>197</v>
      </c>
      <c r="P1" s="22" t="s">
        <v>198</v>
      </c>
      <c r="Q1" s="22" t="s">
        <v>199</v>
      </c>
      <c r="R1" s="22" t="s">
        <v>200</v>
      </c>
      <c r="S1" s="22" t="s">
        <v>658</v>
      </c>
      <c r="T1" s="22" t="s">
        <v>685</v>
      </c>
      <c r="U1" s="22" t="s">
        <v>690</v>
      </c>
      <c r="V1" s="22" t="s">
        <v>712</v>
      </c>
      <c r="W1" s="22" t="s">
        <v>715</v>
      </c>
      <c r="X1" s="22" t="s">
        <v>746</v>
      </c>
      <c r="Y1" s="22" t="s">
        <v>757</v>
      </c>
      <c r="Z1" s="22" t="s">
        <v>758</v>
      </c>
      <c r="AA1" s="22" t="s">
        <v>761</v>
      </c>
      <c r="AB1" s="22" t="s">
        <v>762</v>
      </c>
      <c r="AC1" s="22" t="s">
        <v>765</v>
      </c>
    </row>
    <row r="3" spans="2:30" x14ac:dyDescent="0.3">
      <c r="J3" s="18"/>
    </row>
    <row r="4" spans="2:30" ht="14.4" customHeight="1" x14ac:dyDescent="0.3">
      <c r="B4" s="82" t="s">
        <v>24</v>
      </c>
      <c r="C4" s="82"/>
      <c r="D4" s="82" t="s">
        <v>27</v>
      </c>
      <c r="E4" s="82" t="s">
        <v>12</v>
      </c>
      <c r="F4" s="11" t="s">
        <v>96</v>
      </c>
      <c r="G4" s="11" t="s">
        <v>96</v>
      </c>
      <c r="H4" s="11" t="s">
        <v>96</v>
      </c>
      <c r="I4" s="11" t="s">
        <v>96</v>
      </c>
      <c r="J4" s="11" t="s">
        <v>96</v>
      </c>
      <c r="K4" s="11" t="s">
        <v>96</v>
      </c>
      <c r="L4" s="14" t="s">
        <v>96</v>
      </c>
      <c r="M4" s="11" t="s">
        <v>96</v>
      </c>
      <c r="N4" s="11" t="s">
        <v>96</v>
      </c>
      <c r="O4" s="11" t="s">
        <v>96</v>
      </c>
      <c r="P4" s="11" t="s">
        <v>96</v>
      </c>
      <c r="Q4" s="11" t="s">
        <v>96</v>
      </c>
      <c r="R4" s="11" t="s">
        <v>96</v>
      </c>
      <c r="S4" s="11" t="s">
        <v>96</v>
      </c>
      <c r="T4" s="11" t="s">
        <v>96</v>
      </c>
      <c r="U4" s="11" t="s">
        <v>96</v>
      </c>
      <c r="V4" s="11" t="s">
        <v>96</v>
      </c>
      <c r="W4" s="11" t="s">
        <v>96</v>
      </c>
      <c r="X4" s="11" t="s">
        <v>96</v>
      </c>
      <c r="Y4" s="11" t="s">
        <v>96</v>
      </c>
      <c r="Z4" s="11" t="s">
        <v>96</v>
      </c>
      <c r="AA4" s="11" t="s">
        <v>96</v>
      </c>
      <c r="AB4" s="11" t="s">
        <v>96</v>
      </c>
      <c r="AC4" s="11" t="s">
        <v>96</v>
      </c>
    </row>
    <row r="5" spans="2:30" x14ac:dyDescent="0.3">
      <c r="B5" s="82" t="s">
        <v>25</v>
      </c>
      <c r="C5" s="82" t="s">
        <v>26</v>
      </c>
      <c r="D5" s="82"/>
      <c r="E5" s="82"/>
      <c r="F5" s="14">
        <v>1</v>
      </c>
      <c r="G5" s="14">
        <v>2</v>
      </c>
      <c r="H5" s="14">
        <v>3</v>
      </c>
      <c r="I5" s="14">
        <v>4</v>
      </c>
      <c r="J5" s="14">
        <v>5</v>
      </c>
      <c r="K5" s="14">
        <v>6</v>
      </c>
      <c r="L5" s="14">
        <v>7</v>
      </c>
      <c r="M5" s="14">
        <v>8</v>
      </c>
      <c r="N5" s="14">
        <v>9</v>
      </c>
      <c r="O5" s="14">
        <v>10</v>
      </c>
      <c r="P5" s="14">
        <v>11</v>
      </c>
      <c r="Q5" s="14">
        <v>12</v>
      </c>
      <c r="R5" s="14">
        <v>13</v>
      </c>
      <c r="S5" s="14">
        <v>14</v>
      </c>
      <c r="T5" s="14">
        <v>15</v>
      </c>
      <c r="U5" s="14" t="s">
        <v>689</v>
      </c>
      <c r="V5" s="14">
        <v>16</v>
      </c>
      <c r="W5" s="14">
        <v>17</v>
      </c>
      <c r="X5" s="14">
        <v>18</v>
      </c>
      <c r="Y5" s="14">
        <v>19</v>
      </c>
      <c r="Z5" s="14">
        <v>20</v>
      </c>
      <c r="AA5" s="14">
        <v>21</v>
      </c>
      <c r="AB5" s="14">
        <v>22</v>
      </c>
      <c r="AC5" s="14">
        <v>23</v>
      </c>
    </row>
    <row r="6" spans="2:30" x14ac:dyDescent="0.3">
      <c r="B6" s="82"/>
      <c r="C6" s="82"/>
      <c r="D6" s="82"/>
      <c r="E6" s="82"/>
      <c r="F6" s="11" t="str">
        <f t="shared" ref="F6:K6" si="0">"("&amp;F1&amp;")"</f>
        <v>(2012)</v>
      </c>
      <c r="G6" s="11" t="str">
        <f t="shared" si="0"/>
        <v>(2013A)</v>
      </c>
      <c r="H6" s="11" t="str">
        <f t="shared" si="0"/>
        <v>(2013B)</v>
      </c>
      <c r="I6" s="11" t="str">
        <f t="shared" si="0"/>
        <v>(2014)</v>
      </c>
      <c r="J6" s="11" t="str">
        <f t="shared" si="0"/>
        <v>(2015A)</v>
      </c>
      <c r="K6" s="11" t="str">
        <f t="shared" si="0"/>
        <v>(2015B)</v>
      </c>
      <c r="L6" s="11" t="str">
        <f t="shared" ref="L6:T6" si="1">"("&amp;L1&amp;")"</f>
        <v>(2016A)</v>
      </c>
      <c r="M6" s="11" t="str">
        <f t="shared" si="1"/>
        <v>(2016B)</v>
      </c>
      <c r="N6" s="11" t="str">
        <f t="shared" si="1"/>
        <v>(2017A)</v>
      </c>
      <c r="O6" s="11" t="str">
        <f t="shared" si="1"/>
        <v>(2017B)</v>
      </c>
      <c r="P6" s="11" t="str">
        <f t="shared" si="1"/>
        <v>(2018A)</v>
      </c>
      <c r="Q6" s="11" t="str">
        <f t="shared" si="1"/>
        <v>(2018B)</v>
      </c>
      <c r="R6" s="11" t="str">
        <f t="shared" si="1"/>
        <v>(2019A)</v>
      </c>
      <c r="S6" s="11" t="str">
        <f t="shared" si="1"/>
        <v>(2020A)</v>
      </c>
      <c r="T6" s="11" t="str">
        <f t="shared" si="1"/>
        <v>(2020B)</v>
      </c>
      <c r="U6" s="11" t="s">
        <v>691</v>
      </c>
      <c r="V6" s="11" t="s">
        <v>713</v>
      </c>
      <c r="W6" s="11" t="s">
        <v>713</v>
      </c>
      <c r="X6" s="11" t="s">
        <v>747</v>
      </c>
      <c r="Y6" s="11" t="s">
        <v>756</v>
      </c>
      <c r="Z6" s="11" t="s">
        <v>759</v>
      </c>
      <c r="AA6" s="11" t="s">
        <v>760</v>
      </c>
      <c r="AB6" s="11" t="s">
        <v>763</v>
      </c>
      <c r="AC6" s="11" t="s">
        <v>764</v>
      </c>
    </row>
    <row r="7" spans="2:30" ht="14.4" customHeight="1" x14ac:dyDescent="0.3">
      <c r="B7" s="9" t="s">
        <v>32</v>
      </c>
      <c r="C7" s="10">
        <v>1</v>
      </c>
      <c r="D7" s="16">
        <v>118900</v>
      </c>
      <c r="E7" s="10" t="s">
        <v>63</v>
      </c>
      <c r="F7" s="19">
        <f t="shared" ref="F7:L18" ca="1" si="2">IF(INDEX(INDIRECT("'"&amp;F$1&amp;"'!K2:K130"),MATCH($E7,INDIRECT("'"&amp;F$1&amp;"'!C2:C130"),0))="NA"," - ",INDEX(INDIRECT("'"&amp;F$1&amp;"'!K2:K130"),MATCH($E7,INDIRECT("'"&amp;F$1&amp;"'!C2:C130"),0)))</f>
        <v>9.7989999999999995</v>
      </c>
      <c r="G7" s="19">
        <f t="shared" ca="1" si="2"/>
        <v>9.7870000000000008</v>
      </c>
      <c r="H7" s="19">
        <f t="shared" ca="1" si="2"/>
        <v>9.7840000000000007</v>
      </c>
      <c r="I7" s="19">
        <f t="shared" ca="1" si="2"/>
        <v>9.7829999999999995</v>
      </c>
      <c r="J7" s="19">
        <f t="shared" ca="1" si="2"/>
        <v>9.782</v>
      </c>
      <c r="K7" s="19">
        <f t="shared" ca="1" si="2"/>
        <v>9.7810000000000006</v>
      </c>
      <c r="L7" s="19">
        <f ca="1">IF(INDEX(INDIRECT("'"&amp;L$1&amp;"'!K2:K130"),MATCH($E7,INDIRECT("'"&amp;L$1&amp;"'!C2:C130"),0))="NA"," - ",INDEX(INDIRECT("'"&amp;L$1&amp;"'!K2:K130"),MATCH($E7,INDIRECT("'"&amp;L$1&amp;"'!C2:C130"),0)))</f>
        <v>9.7780000000000005</v>
      </c>
      <c r="M7" s="19">
        <f t="shared" ref="M7:AC22" ca="1" si="3">IF(INDEX(INDIRECT("'"&amp;M$1&amp;"'!K2:K130"),MATCH($E7,INDIRECT("'"&amp;M$1&amp;"'!C2:C130"),0))="NA"," - ",INDEX(INDIRECT("'"&amp;M$1&amp;"'!K2:K130"),MATCH($E7,INDIRECT("'"&amp;M$1&amp;"'!C2:C130"),0)))</f>
        <v>9.7810000000000006</v>
      </c>
      <c r="N7" s="19">
        <f t="shared" ca="1" si="3"/>
        <v>9.7810000000000006</v>
      </c>
      <c r="O7" s="19">
        <f t="shared" ca="1" si="3"/>
        <v>9.7810000000000006</v>
      </c>
      <c r="P7" s="19">
        <f t="shared" ca="1" si="3"/>
        <v>9.770999999999999</v>
      </c>
      <c r="Q7" s="19">
        <f t="shared" ca="1" si="3"/>
        <v>9.7789999999999999</v>
      </c>
      <c r="R7" s="19">
        <f t="shared" ca="1" si="3"/>
        <v>9.8059999999999992</v>
      </c>
      <c r="S7" s="19">
        <f t="shared" ca="1" si="3"/>
        <v>9.7479999999999993</v>
      </c>
      <c r="T7" s="19">
        <f t="shared" ca="1" si="3"/>
        <v>9.7909999999999986</v>
      </c>
      <c r="U7" s="19">
        <f t="shared" ca="1" si="3"/>
        <v>9.4009999999999998</v>
      </c>
      <c r="V7" s="19">
        <f t="shared" ca="1" si="3"/>
        <v>9.3999999999999986</v>
      </c>
      <c r="W7" s="19">
        <f t="shared" ca="1" si="3"/>
        <v>9.3940000000000001</v>
      </c>
      <c r="X7" s="19" t="str">
        <f t="shared" ca="1" si="3"/>
        <v xml:space="preserve"> - </v>
      </c>
      <c r="Y7" s="19">
        <f t="shared" ca="1" si="3"/>
        <v>9.3949999999999996</v>
      </c>
      <c r="Z7" s="19">
        <f t="shared" ca="1" si="3"/>
        <v>9.3940000000000001</v>
      </c>
      <c r="AA7" s="19">
        <f t="shared" ca="1" si="3"/>
        <v>9.4224166666666669</v>
      </c>
      <c r="AB7" s="19">
        <f t="shared" ca="1" si="3"/>
        <v>9.3973999999999993</v>
      </c>
      <c r="AC7" s="19">
        <f t="shared" ca="1" si="3"/>
        <v>9.4250000000000007</v>
      </c>
      <c r="AD7" s="15">
        <f ca="1">AC7-AB7</f>
        <v>2.7600000000001401E-2</v>
      </c>
    </row>
    <row r="8" spans="2:30" x14ac:dyDescent="0.3">
      <c r="B8" s="9" t="s">
        <v>36</v>
      </c>
      <c r="C8" s="10">
        <v>2</v>
      </c>
      <c r="D8" s="16">
        <v>138982</v>
      </c>
      <c r="E8" s="10" t="s">
        <v>64</v>
      </c>
      <c r="F8" s="19">
        <f t="shared" ca="1" si="2"/>
        <v>9.0269999999999992</v>
      </c>
      <c r="G8" s="19">
        <f t="shared" ca="1" si="2"/>
        <v>9.0039999999999996</v>
      </c>
      <c r="H8" s="19">
        <f t="shared" ca="1" si="2"/>
        <v>9.0030000000000001</v>
      </c>
      <c r="I8" s="19">
        <f t="shared" ca="1" si="2"/>
        <v>9.0009999999999994</v>
      </c>
      <c r="J8" s="19">
        <f t="shared" ca="1" si="2"/>
        <v>9.0039999999999996</v>
      </c>
      <c r="K8" s="19">
        <f t="shared" ca="1" si="2"/>
        <v>9.0139999999999993</v>
      </c>
      <c r="L8" s="19">
        <f t="shared" ca="1" si="2"/>
        <v>9</v>
      </c>
      <c r="M8" s="19">
        <f t="shared" ca="1" si="3"/>
        <v>8.99</v>
      </c>
      <c r="N8" s="19">
        <f t="shared" ca="1" si="3"/>
        <v>8.9909999999999997</v>
      </c>
      <c r="O8" s="19">
        <f t="shared" ca="1" si="3"/>
        <v>8.99</v>
      </c>
      <c r="P8" s="19">
        <f t="shared" ca="1" si="3"/>
        <v>8.9659999999999993</v>
      </c>
      <c r="Q8" s="19">
        <f t="shared" ca="1" si="3"/>
        <v>8.9789999999999992</v>
      </c>
      <c r="R8" s="19">
        <f t="shared" ca="1" si="3"/>
        <v>9.01</v>
      </c>
      <c r="S8" s="19">
        <f t="shared" ca="1" si="3"/>
        <v>8.9870000000000001</v>
      </c>
      <c r="T8" s="19">
        <f t="shared" ca="1" si="3"/>
        <v>9.0109999999999992</v>
      </c>
      <c r="U8" s="19">
        <f t="shared" ca="1" si="3"/>
        <v>8.6329999999999991</v>
      </c>
      <c r="V8" s="19">
        <f t="shared" ca="1" si="3"/>
        <v>8.6329999999999991</v>
      </c>
      <c r="W8" s="19">
        <f t="shared" ca="1" si="3"/>
        <v>8.6210000000000004</v>
      </c>
      <c r="X8" s="19">
        <f t="shared" ca="1" si="3"/>
        <v>8.6029999999999998</v>
      </c>
      <c r="Y8" s="19">
        <f t="shared" ca="1" si="3"/>
        <v>8.6199999999999992</v>
      </c>
      <c r="Z8" s="19">
        <f t="shared" ca="1" si="3"/>
        <v>8.6129999999999995</v>
      </c>
      <c r="AA8" s="19">
        <f t="shared" ca="1" si="3"/>
        <v>8.6459166666666665</v>
      </c>
      <c r="AB8" s="19">
        <f t="shared" ca="1" si="3"/>
        <v>8.6172000000000004</v>
      </c>
      <c r="AC8" s="19">
        <f t="shared" ca="1" si="3"/>
        <v>8.6419999999999995</v>
      </c>
      <c r="AD8" s="15">
        <f t="shared" ref="AD8:AD22" ca="1" si="4">AC8-AB8</f>
        <v>2.4799999999999045E-2</v>
      </c>
    </row>
    <row r="9" spans="2:30" x14ac:dyDescent="0.3">
      <c r="B9" s="9" t="s">
        <v>37</v>
      </c>
      <c r="C9" s="10">
        <v>3</v>
      </c>
      <c r="D9" s="16">
        <v>138983</v>
      </c>
      <c r="E9" s="10" t="s">
        <v>65</v>
      </c>
      <c r="F9" s="19">
        <f t="shared" ca="1" si="2"/>
        <v>10.61</v>
      </c>
      <c r="G9" s="19">
        <f t="shared" ca="1" si="2"/>
        <v>10.587999999999999</v>
      </c>
      <c r="H9" s="19">
        <f t="shared" ca="1" si="2"/>
        <v>10.587999999999999</v>
      </c>
      <c r="I9" s="19">
        <f t="shared" ca="1" si="2"/>
        <v>10.587999999999999</v>
      </c>
      <c r="J9" s="19">
        <f t="shared" ca="1" si="2"/>
        <v>10.577</v>
      </c>
      <c r="K9" s="19">
        <f t="shared" ca="1" si="2"/>
        <v>10.586</v>
      </c>
      <c r="L9" s="19">
        <f t="shared" ca="1" si="2"/>
        <v>10.577</v>
      </c>
      <c r="M9" s="19">
        <f t="shared" ca="1" si="3"/>
        <v>10.577999999999999</v>
      </c>
      <c r="N9" s="19">
        <f t="shared" ca="1" si="3"/>
        <v>10.58</v>
      </c>
      <c r="O9" s="19">
        <f t="shared" ca="1" si="3"/>
        <v>10.581</v>
      </c>
      <c r="P9" s="19">
        <f t="shared" ca="1" si="3"/>
        <v>10.561999999999999</v>
      </c>
      <c r="Q9" s="19">
        <f t="shared" ca="1" si="3"/>
        <v>10.581999999999999</v>
      </c>
      <c r="R9" s="19">
        <f t="shared" ca="1" si="3"/>
        <v>10.584</v>
      </c>
      <c r="S9" s="19">
        <f t="shared" ca="1" si="3"/>
        <v>10.564</v>
      </c>
      <c r="T9" s="19">
        <f t="shared" ca="1" si="3"/>
        <v>10.617000000000001</v>
      </c>
      <c r="U9" s="19">
        <f t="shared" ca="1" si="3"/>
        <v>10.206</v>
      </c>
      <c r="V9" s="19">
        <f t="shared" ca="1" si="3"/>
        <v>10.206</v>
      </c>
      <c r="W9" s="19">
        <f t="shared" ca="1" si="3"/>
        <v>10.199</v>
      </c>
      <c r="X9" s="19">
        <f t="shared" ca="1" si="3"/>
        <v>10.188000000000001</v>
      </c>
      <c r="Y9" s="19">
        <f t="shared" ca="1" si="3"/>
        <v>10.202999999999999</v>
      </c>
      <c r="Z9" s="19">
        <f t="shared" ca="1" si="3"/>
        <v>10.202</v>
      </c>
      <c r="AA9" s="19">
        <f t="shared" ca="1" si="3"/>
        <v>10.245833333333334</v>
      </c>
      <c r="AB9" s="19">
        <f t="shared" ca="1" si="3"/>
        <v>10.214500000000001</v>
      </c>
      <c r="AC9" s="19">
        <f t="shared" ca="1" si="3"/>
        <v>10.234</v>
      </c>
      <c r="AD9" s="15">
        <f t="shared" ca="1" si="4"/>
        <v>1.9499999999998963E-2</v>
      </c>
    </row>
    <row r="10" spans="2:30" x14ac:dyDescent="0.3">
      <c r="B10" s="9" t="s">
        <v>32</v>
      </c>
      <c r="C10" s="10" t="s">
        <v>49</v>
      </c>
      <c r="D10" s="16">
        <v>972230</v>
      </c>
      <c r="E10" s="10" t="s">
        <v>66</v>
      </c>
      <c r="F10" s="19">
        <f t="shared" ca="1" si="2"/>
        <v>11.420999999999999</v>
      </c>
      <c r="G10" s="19">
        <f t="shared" ca="1" si="2"/>
        <v>11.416</v>
      </c>
      <c r="H10" s="19">
        <f t="shared" ca="1" si="2"/>
        <v>11.414</v>
      </c>
      <c r="I10" s="19">
        <f t="shared" ca="1" si="2"/>
        <v>11.412000000000001</v>
      </c>
      <c r="J10" s="19">
        <f t="shared" ca="1" si="2"/>
        <v>11.398</v>
      </c>
      <c r="K10" s="19">
        <f t="shared" ca="1" si="2"/>
        <v>11.412000000000001</v>
      </c>
      <c r="L10" s="19">
        <f t="shared" ca="1" si="2"/>
        <v>11.414999999999999</v>
      </c>
      <c r="M10" s="19">
        <f t="shared" ca="1" si="3"/>
        <v>11.407</v>
      </c>
      <c r="N10" s="19">
        <f t="shared" ca="1" si="3"/>
        <v>11.417</v>
      </c>
      <c r="O10" s="19">
        <f t="shared" ca="1" si="3"/>
        <v>11.414999999999999</v>
      </c>
      <c r="P10" s="19">
        <f t="shared" ca="1" si="3"/>
        <v>11.409000000000001</v>
      </c>
      <c r="Q10" s="19">
        <f t="shared" ca="1" si="3"/>
        <v>11.427999999999999</v>
      </c>
      <c r="R10" s="19">
        <f t="shared" ca="1" si="3"/>
        <v>11.409000000000001</v>
      </c>
      <c r="S10" s="19">
        <f t="shared" ca="1" si="3"/>
        <v>11.388999999999999</v>
      </c>
      <c r="T10" s="19">
        <f t="shared" ca="1" si="3"/>
        <v>11.436999999999999</v>
      </c>
      <c r="U10" s="19">
        <f t="shared" ca="1" si="3"/>
        <v>10.98</v>
      </c>
      <c r="V10" s="19">
        <f t="shared" ca="1" si="3"/>
        <v>10.977</v>
      </c>
      <c r="W10" s="19">
        <f t="shared" ca="1" si="3"/>
        <v>10.973000000000001</v>
      </c>
      <c r="X10" s="19">
        <f t="shared" ca="1" si="3"/>
        <v>10.962999999999999</v>
      </c>
      <c r="Y10" s="19">
        <f t="shared" ca="1" si="3"/>
        <v>10.972999999999999</v>
      </c>
      <c r="Z10" s="19">
        <f t="shared" ca="1" si="3"/>
        <v>10.974</v>
      </c>
      <c r="AA10" s="19">
        <f t="shared" ca="1" si="3"/>
        <v>11.013416666666666</v>
      </c>
      <c r="AB10" s="19">
        <f t="shared" ca="1" si="3"/>
        <v>10.967000000000001</v>
      </c>
      <c r="AC10" s="19">
        <f t="shared" ca="1" si="3"/>
        <v>11.01</v>
      </c>
      <c r="AD10" s="15">
        <f t="shared" ca="1" si="4"/>
        <v>4.2999999999999261E-2</v>
      </c>
    </row>
    <row r="11" spans="2:30" x14ac:dyDescent="0.3">
      <c r="B11" s="9" t="s">
        <v>32</v>
      </c>
      <c r="C11" s="10" t="s">
        <v>50</v>
      </c>
      <c r="D11" s="16">
        <v>972000</v>
      </c>
      <c r="E11" s="10" t="s">
        <v>67</v>
      </c>
      <c r="F11" s="19">
        <f t="shared" ca="1" si="2"/>
        <v>9.6649999999999991</v>
      </c>
      <c r="G11" s="19">
        <f t="shared" ca="1" si="2"/>
        <v>9.6259999999999994</v>
      </c>
      <c r="H11" s="19">
        <f t="shared" ca="1" si="2"/>
        <v>9.6259999999999994</v>
      </c>
      <c r="I11" s="19">
        <f t="shared" ca="1" si="2"/>
        <v>9.6259999999999994</v>
      </c>
      <c r="J11" s="19">
        <f t="shared" ca="1" si="2"/>
        <v>9.6259999999999994</v>
      </c>
      <c r="K11" s="19">
        <f t="shared" ca="1" si="2"/>
        <v>9.6329999999999991</v>
      </c>
      <c r="L11" s="19">
        <f t="shared" ca="1" si="2"/>
        <v>9.6300000000000008</v>
      </c>
      <c r="M11" s="19">
        <f t="shared" ca="1" si="3"/>
        <v>9.6300000000000008</v>
      </c>
      <c r="N11" s="19" t="str">
        <f t="shared" ca="1" si="3"/>
        <v xml:space="preserve"> - </v>
      </c>
      <c r="O11" s="19">
        <f t="shared" ca="1" si="3"/>
        <v>9.6679999999999993</v>
      </c>
      <c r="P11" s="19">
        <f t="shared" ca="1" si="3"/>
        <v>9.6259999999999994</v>
      </c>
      <c r="Q11" s="19">
        <f t="shared" ca="1" si="3"/>
        <v>9.6740000000000013</v>
      </c>
      <c r="R11" s="19">
        <f t="shared" ca="1" si="3"/>
        <v>9.6440000000000001</v>
      </c>
      <c r="S11" s="19">
        <f t="shared" ca="1" si="3"/>
        <v>9.6379999999999999</v>
      </c>
      <c r="T11" s="19">
        <f t="shared" ca="1" si="3"/>
        <v>9.6710000000000012</v>
      </c>
      <c r="U11" s="19">
        <f t="shared" ca="1" si="3"/>
        <v>9.1950000000000003</v>
      </c>
      <c r="V11" s="19">
        <f t="shared" ca="1" si="3"/>
        <v>9.1950000000000003</v>
      </c>
      <c r="W11" s="19">
        <f t="shared" ca="1" si="3"/>
        <v>9.1840000000000011</v>
      </c>
      <c r="X11" s="19">
        <f t="shared" ca="1" si="3"/>
        <v>9.1859999999999999</v>
      </c>
      <c r="Y11" s="19">
        <f t="shared" ca="1" si="3"/>
        <v>9.1940000000000008</v>
      </c>
      <c r="Z11" s="19">
        <f t="shared" ca="1" si="3"/>
        <v>9.1840000000000011</v>
      </c>
      <c r="AA11" s="19">
        <f t="shared" ca="1" si="3"/>
        <v>9.2314166666666679</v>
      </c>
      <c r="AB11" s="19">
        <f t="shared" ca="1" si="3"/>
        <v>9.2045999999999992</v>
      </c>
      <c r="AC11" s="19">
        <f t="shared" ca="1" si="3"/>
        <v>9.2279999999999998</v>
      </c>
      <c r="AD11" s="15">
        <f t="shared" ca="1" si="4"/>
        <v>2.3400000000000531E-2</v>
      </c>
    </row>
    <row r="12" spans="2:30" x14ac:dyDescent="0.3">
      <c r="B12" s="9" t="s">
        <v>38</v>
      </c>
      <c r="C12" s="10">
        <v>24</v>
      </c>
      <c r="D12" s="16">
        <v>160465</v>
      </c>
      <c r="E12" s="10" t="s">
        <v>68</v>
      </c>
      <c r="F12" s="19">
        <f t="shared" ca="1" si="2"/>
        <v>8.6920000000000002</v>
      </c>
      <c r="G12" s="19">
        <f t="shared" ca="1" si="2"/>
        <v>8.65</v>
      </c>
      <c r="H12" s="19">
        <f t="shared" ca="1" si="2"/>
        <v>8.65</v>
      </c>
      <c r="I12" s="19">
        <f t="shared" ca="1" si="2"/>
        <v>8.65</v>
      </c>
      <c r="J12" s="19">
        <f t="shared" ca="1" si="2"/>
        <v>8.6479999999999997</v>
      </c>
      <c r="K12" s="19">
        <f t="shared" ca="1" si="2"/>
        <v>8.6479999999999997</v>
      </c>
      <c r="L12" s="19">
        <f t="shared" ca="1" si="2"/>
        <v>8.6440000000000001</v>
      </c>
      <c r="M12" s="19">
        <f t="shared" ca="1" si="3"/>
        <v>8.6460000000000008</v>
      </c>
      <c r="N12" s="19">
        <f t="shared" ca="1" si="3"/>
        <v>8.6549999999999994</v>
      </c>
      <c r="O12" s="19">
        <f t="shared" ca="1" si="3"/>
        <v>8.6560000000000006</v>
      </c>
      <c r="P12" s="19">
        <f t="shared" ca="1" si="3"/>
        <v>8.6230000000000011</v>
      </c>
      <c r="Q12" s="19">
        <f t="shared" ca="1" si="3"/>
        <v>8.6310000000000002</v>
      </c>
      <c r="R12" s="19">
        <f t="shared" ca="1" si="3"/>
        <v>8.6259999999999994</v>
      </c>
      <c r="S12" s="19">
        <f t="shared" ca="1" si="3"/>
        <v>8.6150000000000002</v>
      </c>
      <c r="T12" s="19">
        <f t="shared" ca="1" si="3"/>
        <v>8.6530000000000005</v>
      </c>
      <c r="U12" s="19">
        <f t="shared" ca="1" si="3"/>
        <v>8.1090000000000018</v>
      </c>
      <c r="V12" s="19">
        <f t="shared" ca="1" si="3"/>
        <v>8.1050000000000004</v>
      </c>
      <c r="W12" s="19">
        <f t="shared" ca="1" si="3"/>
        <v>8.0980000000000008</v>
      </c>
      <c r="X12" s="19">
        <f t="shared" ca="1" si="3"/>
        <v>8.0950000000000006</v>
      </c>
      <c r="Y12" s="19">
        <f t="shared" ca="1" si="3"/>
        <v>8.1069999999999993</v>
      </c>
      <c r="Z12" s="19">
        <f t="shared" ca="1" si="3"/>
        <v>8.1080000000000005</v>
      </c>
      <c r="AA12" s="19">
        <f t="shared" ca="1" si="3"/>
        <v>8.1466666666666665</v>
      </c>
      <c r="AB12" s="19">
        <f t="shared" ca="1" si="3"/>
        <v>8.132299999999999</v>
      </c>
      <c r="AC12" s="19">
        <f t="shared" ca="1" si="3"/>
        <v>8.1530000000000005</v>
      </c>
      <c r="AD12" s="15">
        <f t="shared" ca="1" si="4"/>
        <v>2.0700000000001495E-2</v>
      </c>
    </row>
    <row r="13" spans="2:30" x14ac:dyDescent="0.3">
      <c r="B13" s="9" t="s">
        <v>39</v>
      </c>
      <c r="C13" s="10">
        <v>25</v>
      </c>
      <c r="D13" s="16">
        <v>160466</v>
      </c>
      <c r="E13" s="10" t="s">
        <v>69</v>
      </c>
      <c r="F13" s="19">
        <f t="shared" ca="1" si="2"/>
        <v>8.6850000000000005</v>
      </c>
      <c r="G13" s="19">
        <f t="shared" ca="1" si="2"/>
        <v>8.5730000000000004</v>
      </c>
      <c r="H13" s="19">
        <f t="shared" ca="1" si="2"/>
        <v>8.5719999999999992</v>
      </c>
      <c r="I13" s="19">
        <f t="shared" ca="1" si="2"/>
        <v>8.57</v>
      </c>
      <c r="J13" s="19">
        <f t="shared" ca="1" si="2"/>
        <v>8.5370000000000008</v>
      </c>
      <c r="K13" s="19">
        <f t="shared" ca="1" si="2"/>
        <v>8.609</v>
      </c>
      <c r="L13" s="19">
        <f t="shared" ca="1" si="2"/>
        <v>8.6050000000000004</v>
      </c>
      <c r="M13" s="19">
        <f t="shared" ca="1" si="3"/>
        <v>8.6039999999999992</v>
      </c>
      <c r="N13" s="19">
        <f t="shared" ca="1" si="3"/>
        <v>8.5960000000000001</v>
      </c>
      <c r="O13" s="19">
        <f t="shared" ca="1" si="3"/>
        <v>8.6280000000000001</v>
      </c>
      <c r="P13" s="19">
        <f t="shared" ca="1" si="3"/>
        <v>8.5</v>
      </c>
      <c r="Q13" s="19">
        <f t="shared" ca="1" si="3"/>
        <v>8.5289999999999999</v>
      </c>
      <c r="R13" s="19">
        <f t="shared" ca="1" si="3"/>
        <v>8.5830000000000002</v>
      </c>
      <c r="S13" s="19">
        <f t="shared" ca="1" si="3"/>
        <v>8.5679999999999996</v>
      </c>
      <c r="T13" s="19">
        <f t="shared" ca="1" si="3"/>
        <v>8.6029999999999998</v>
      </c>
      <c r="U13" s="19">
        <f t="shared" ca="1" si="3"/>
        <v>8.1319999999999997</v>
      </c>
      <c r="V13" s="19">
        <f t="shared" ca="1" si="3"/>
        <v>8.125</v>
      </c>
      <c r="W13" s="19">
        <f t="shared" ca="1" si="3"/>
        <v>8.1199999999999992</v>
      </c>
      <c r="X13" s="19">
        <f t="shared" ca="1" si="3"/>
        <v>8.1410000000000018</v>
      </c>
      <c r="Y13" s="19">
        <f t="shared" ca="1" si="3"/>
        <v>8.1539999999999999</v>
      </c>
      <c r="Z13" s="19">
        <f t="shared" ca="1" si="3"/>
        <v>8.1330000000000009</v>
      </c>
      <c r="AA13" s="19">
        <f t="shared" ca="1" si="3"/>
        <v>8.1786666666666665</v>
      </c>
      <c r="AB13" s="19">
        <f t="shared" ca="1" si="3"/>
        <v>8.141</v>
      </c>
      <c r="AC13" s="19">
        <f t="shared" ca="1" si="3"/>
        <v>8.1719999999999988</v>
      </c>
      <c r="AD13" s="15">
        <f t="shared" ca="1" si="4"/>
        <v>3.0999999999998806E-2</v>
      </c>
    </row>
    <row r="14" spans="2:30" x14ac:dyDescent="0.3">
      <c r="B14" s="9" t="s">
        <v>40</v>
      </c>
      <c r="C14" s="10">
        <v>26</v>
      </c>
      <c r="D14" s="16">
        <v>972126</v>
      </c>
      <c r="E14" s="10" t="s">
        <v>70</v>
      </c>
      <c r="F14" s="19">
        <f t="shared" ca="1" si="2"/>
        <v>7.5350000000000001</v>
      </c>
      <c r="G14" s="19">
        <f t="shared" ca="1" si="2"/>
        <v>7.4820000000000002</v>
      </c>
      <c r="H14" s="19">
        <f t="shared" ca="1" si="2"/>
        <v>7.4820000000000002</v>
      </c>
      <c r="I14" s="19">
        <f t="shared" ca="1" si="2"/>
        <v>7.4820000000000002</v>
      </c>
      <c r="J14" s="19">
        <f t="shared" ca="1" si="2"/>
        <v>7.4720000000000004</v>
      </c>
      <c r="K14" s="19">
        <f t="shared" ca="1" si="2"/>
        <v>7.4820000000000002</v>
      </c>
      <c r="L14" s="19">
        <f t="shared" ca="1" si="2"/>
        <v>7.4710000000000001</v>
      </c>
      <c r="M14" s="19">
        <f t="shared" ca="1" si="3"/>
        <v>7.4729999999999999</v>
      </c>
      <c r="N14" s="19" t="str">
        <f t="shared" ca="1" si="3"/>
        <v xml:space="preserve"> - </v>
      </c>
      <c r="O14" s="19">
        <f t="shared" ca="1" si="3"/>
        <v>7.46</v>
      </c>
      <c r="P14" s="19">
        <f t="shared" ca="1" si="3"/>
        <v>7.4320000000000004</v>
      </c>
      <c r="Q14" s="19">
        <f t="shared" ca="1" si="3"/>
        <v>7.4279999999999999</v>
      </c>
      <c r="R14" s="19">
        <f t="shared" ca="1" si="3"/>
        <v>7.4530000000000003</v>
      </c>
      <c r="S14" s="19">
        <f t="shared" ca="1" si="3"/>
        <v>7.4450000000000003</v>
      </c>
      <c r="T14" s="19">
        <f t="shared" ca="1" si="3"/>
        <v>7.4849999999999994</v>
      </c>
      <c r="U14" s="19">
        <f t="shared" ca="1" si="3"/>
        <v>6.96</v>
      </c>
      <c r="V14" s="19">
        <f t="shared" ca="1" si="3"/>
        <v>6.9559999999999995</v>
      </c>
      <c r="W14" s="19">
        <f t="shared" ca="1" si="3"/>
        <v>6.9529999999999994</v>
      </c>
      <c r="X14" s="19">
        <f t="shared" ca="1" si="3"/>
        <v>6.9240000000000004</v>
      </c>
      <c r="Y14" s="19">
        <f t="shared" ca="1" si="3"/>
        <v>6.9510000000000005</v>
      </c>
      <c r="Z14" s="19">
        <f t="shared" ca="1" si="3"/>
        <v>6.9420000000000002</v>
      </c>
      <c r="AA14" s="19">
        <f t="shared" ca="1" si="3"/>
        <v>6.9703333333333335</v>
      </c>
      <c r="AB14" s="19">
        <f t="shared" ca="1" si="3"/>
        <v>6.9622500000000009</v>
      </c>
      <c r="AC14" s="19">
        <f t="shared" ca="1" si="3"/>
        <v>6.9789999999999992</v>
      </c>
      <c r="AD14" s="15">
        <f t="shared" ca="1" si="4"/>
        <v>1.6749999999998266E-2</v>
      </c>
    </row>
    <row r="15" spans="2:30" x14ac:dyDescent="0.3">
      <c r="B15" s="9" t="s">
        <v>41</v>
      </c>
      <c r="C15" s="10">
        <v>27</v>
      </c>
      <c r="D15" s="16">
        <v>972750</v>
      </c>
      <c r="E15" s="10" t="s">
        <v>71</v>
      </c>
      <c r="F15" s="19">
        <f t="shared" ca="1" si="2"/>
        <v>7.9210000000000003</v>
      </c>
      <c r="G15" s="19">
        <f t="shared" ca="1" si="2"/>
        <v>7.9130000000000003</v>
      </c>
      <c r="H15" s="19">
        <f t="shared" ca="1" si="2"/>
        <v>7.91</v>
      </c>
      <c r="I15" s="19">
        <f t="shared" ca="1" si="2"/>
        <v>7.9109999999999996</v>
      </c>
      <c r="J15" s="19">
        <f t="shared" ca="1" si="2"/>
        <v>7.907</v>
      </c>
      <c r="K15" s="19">
        <f t="shared" ca="1" si="2"/>
        <v>7.8979999999999997</v>
      </c>
      <c r="L15" s="19">
        <f t="shared" ca="1" si="2"/>
        <v>7.9013999999999998</v>
      </c>
      <c r="M15" s="19">
        <f t="shared" ca="1" si="3"/>
        <v>7.907</v>
      </c>
      <c r="N15" s="19">
        <f t="shared" ca="1" si="3"/>
        <v>7.9059999999999997</v>
      </c>
      <c r="O15" s="19">
        <f t="shared" ca="1" si="3"/>
        <v>7.9059999999999997</v>
      </c>
      <c r="P15" s="19">
        <f t="shared" ca="1" si="3"/>
        <v>7.8949999999999996</v>
      </c>
      <c r="Q15" s="19">
        <f t="shared" ca="1" si="3"/>
        <v>7.9040000000000008</v>
      </c>
      <c r="R15" s="19">
        <f t="shared" ca="1" si="3"/>
        <v>7.8810000000000002</v>
      </c>
      <c r="S15" s="19">
        <f t="shared" ca="1" si="3"/>
        <v>7.8739999999999997</v>
      </c>
      <c r="T15" s="19">
        <f t="shared" ca="1" si="3"/>
        <v>7.9079999999999995</v>
      </c>
      <c r="U15" s="19">
        <f t="shared" ca="1" si="3"/>
        <v>7.4589999999999987</v>
      </c>
      <c r="V15" s="19">
        <f t="shared" ca="1" si="3"/>
        <v>7.4579999999999993</v>
      </c>
      <c r="W15" s="19">
        <f t="shared" ca="1" si="3"/>
        <v>7.44</v>
      </c>
      <c r="X15" s="19">
        <f t="shared" ca="1" si="3"/>
        <v>7.4370000000000003</v>
      </c>
      <c r="Y15" s="19">
        <f t="shared" ca="1" si="3"/>
        <v>7.4530000000000003</v>
      </c>
      <c r="Z15" s="19">
        <f t="shared" ca="1" si="3"/>
        <v>7.4409999999999998</v>
      </c>
      <c r="AA15" s="19">
        <f t="shared" ca="1" si="3"/>
        <v>7.4520833333333343</v>
      </c>
      <c r="AB15" s="19">
        <f t="shared" ca="1" si="3"/>
        <v>7.4609999999999994</v>
      </c>
      <c r="AC15" s="19">
        <f t="shared" ca="1" si="3"/>
        <v>7.47</v>
      </c>
      <c r="AD15" s="15">
        <f t="shared" ca="1" si="4"/>
        <v>9.0000000000003411E-3</v>
      </c>
    </row>
    <row r="16" spans="2:30" x14ac:dyDescent="0.3">
      <c r="B16" s="9" t="s">
        <v>41</v>
      </c>
      <c r="C16" s="10">
        <v>28</v>
      </c>
      <c r="D16" s="16">
        <v>972751</v>
      </c>
      <c r="E16" s="10" t="s">
        <v>72</v>
      </c>
      <c r="F16" s="19">
        <f t="shared" ca="1" si="2"/>
        <v>7.7220000000000004</v>
      </c>
      <c r="G16" s="19">
        <f t="shared" ca="1" si="2"/>
        <v>7.7190000000000003</v>
      </c>
      <c r="H16" s="19">
        <f t="shared" ca="1" si="2"/>
        <v>7.7190000000000003</v>
      </c>
      <c r="I16" s="19">
        <f t="shared" ca="1" si="2"/>
        <v>7.7220000000000004</v>
      </c>
      <c r="J16" s="19">
        <f t="shared" ca="1" si="2"/>
        <v>7.7169999999999996</v>
      </c>
      <c r="K16" s="19">
        <f t="shared" ca="1" si="2"/>
        <v>7.718</v>
      </c>
      <c r="L16" s="19">
        <f t="shared" ca="1" si="2"/>
        <v>7.7190000000000003</v>
      </c>
      <c r="M16" s="19">
        <f t="shared" ca="1" si="3"/>
        <v>7.718</v>
      </c>
      <c r="N16" s="19">
        <f t="shared" ca="1" si="3"/>
        <v>7.7140000000000004</v>
      </c>
      <c r="O16" s="19">
        <f t="shared" ca="1" si="3"/>
        <v>7.718</v>
      </c>
      <c r="P16" s="19">
        <f t="shared" ca="1" si="3"/>
        <v>7.6930000000000005</v>
      </c>
      <c r="Q16" s="19">
        <f t="shared" ca="1" si="3"/>
        <v>7.6940000000000008</v>
      </c>
      <c r="R16" s="19">
        <f t="shared" ca="1" si="3"/>
        <v>7.69</v>
      </c>
      <c r="S16" s="19">
        <f t="shared" ca="1" si="3"/>
        <v>7.6890000000000001</v>
      </c>
      <c r="T16" s="19">
        <f t="shared" ca="1" si="3"/>
        <v>7.7219999999999995</v>
      </c>
      <c r="U16" s="19">
        <f t="shared" ca="1" si="3"/>
        <v>7.2610000000000001</v>
      </c>
      <c r="V16" s="19">
        <f t="shared" ca="1" si="3"/>
        <v>7.258</v>
      </c>
      <c r="W16" s="19">
        <f t="shared" ca="1" si="3"/>
        <v>7.2349999999999994</v>
      </c>
      <c r="X16" s="19">
        <f t="shared" ca="1" si="3"/>
        <v>7.2430000000000003</v>
      </c>
      <c r="Y16" s="19">
        <f t="shared" ca="1" si="3"/>
        <v>7.2450000000000001</v>
      </c>
      <c r="Z16" s="19">
        <f t="shared" ca="1" si="3"/>
        <v>7.2389999999999999</v>
      </c>
      <c r="AA16" s="19">
        <f t="shared" ca="1" si="3"/>
        <v>7.2773333333333339</v>
      </c>
      <c r="AB16" s="19">
        <f t="shared" ca="1" si="3"/>
        <v>7.2559999999999993</v>
      </c>
      <c r="AC16" s="19">
        <f t="shared" ca="1" si="3"/>
        <v>7.2789999999999999</v>
      </c>
      <c r="AD16" s="15">
        <f t="shared" ca="1" si="4"/>
        <v>2.3000000000000576E-2</v>
      </c>
    </row>
    <row r="17" spans="2:31" x14ac:dyDescent="0.3">
      <c r="B17" s="9" t="s">
        <v>42</v>
      </c>
      <c r="C17" s="10">
        <v>29</v>
      </c>
      <c r="D17" s="16">
        <v>975170</v>
      </c>
      <c r="E17" s="10" t="s">
        <v>99</v>
      </c>
      <c r="F17" s="19" t="s">
        <v>201</v>
      </c>
      <c r="G17" s="19" t="s">
        <v>201</v>
      </c>
      <c r="H17" s="19" t="s">
        <v>201</v>
      </c>
      <c r="I17" s="19" t="s">
        <v>201</v>
      </c>
      <c r="J17" s="19" t="s">
        <v>201</v>
      </c>
      <c r="K17" s="19" t="s">
        <v>201</v>
      </c>
      <c r="L17" s="19" t="s">
        <v>201</v>
      </c>
      <c r="M17" s="19" t="s">
        <v>201</v>
      </c>
      <c r="N17" s="19" t="s">
        <v>201</v>
      </c>
      <c r="O17" s="19" t="s">
        <v>201</v>
      </c>
      <c r="P17" s="19">
        <f t="shared" ca="1" si="3"/>
        <v>11.879</v>
      </c>
      <c r="Q17" s="19">
        <f t="shared" ca="1" si="3"/>
        <v>11.836</v>
      </c>
      <c r="R17" s="19">
        <f t="shared" ca="1" si="3"/>
        <v>11.852</v>
      </c>
      <c r="S17" s="19">
        <f t="shared" ca="1" si="3"/>
        <v>11.603</v>
      </c>
      <c r="T17" s="19">
        <f t="shared" ca="1" si="3"/>
        <v>11.574</v>
      </c>
      <c r="U17" s="19">
        <f t="shared" ca="1" si="3"/>
        <v>10.926</v>
      </c>
      <c r="V17" s="19">
        <f t="shared" ca="1" si="3"/>
        <v>10.925000000000001</v>
      </c>
      <c r="W17" s="19">
        <f t="shared" ca="1" si="3"/>
        <v>10.931000000000001</v>
      </c>
      <c r="X17" s="19">
        <f t="shared" ca="1" si="3"/>
        <v>10.936</v>
      </c>
      <c r="Y17" s="19">
        <f t="shared" ca="1" si="3"/>
        <v>10.948</v>
      </c>
      <c r="Z17" s="19">
        <f t="shared" ca="1" si="3"/>
        <v>10.942</v>
      </c>
      <c r="AA17" s="19">
        <f t="shared" ca="1" si="3"/>
        <v>10.983166666666666</v>
      </c>
      <c r="AB17" s="19">
        <f t="shared" ca="1" si="3"/>
        <v>10.9575</v>
      </c>
      <c r="AC17" s="19">
        <f t="shared" ca="1" si="3"/>
        <v>10.986000000000001</v>
      </c>
      <c r="AD17" s="15">
        <f t="shared" ca="1" si="4"/>
        <v>2.850000000000108E-2</v>
      </c>
    </row>
    <row r="18" spans="2:31" s="48" customFormat="1" x14ac:dyDescent="0.3">
      <c r="B18" s="84" t="s">
        <v>42</v>
      </c>
      <c r="C18" s="43">
        <v>30</v>
      </c>
      <c r="D18" s="44">
        <v>973844</v>
      </c>
      <c r="E18" s="43" t="s">
        <v>73</v>
      </c>
      <c r="F18" s="85" t="str">
        <f t="shared" ca="1" si="2"/>
        <v xml:space="preserve"> - </v>
      </c>
      <c r="G18" s="85" t="str">
        <f t="shared" ca="1" si="2"/>
        <v xml:space="preserve"> - </v>
      </c>
      <c r="H18" s="85" t="str">
        <f t="shared" ca="1" si="2"/>
        <v xml:space="preserve"> - </v>
      </c>
      <c r="I18" s="85" t="str">
        <f t="shared" ca="1" si="2"/>
        <v xml:space="preserve"> - </v>
      </c>
      <c r="J18" s="85">
        <f t="shared" ca="1" si="2"/>
        <v>10.763999999999999</v>
      </c>
      <c r="K18" s="85">
        <f t="shared" ca="1" si="2"/>
        <v>10.772</v>
      </c>
      <c r="L18" s="85">
        <f t="shared" ca="1" si="2"/>
        <v>10.77</v>
      </c>
      <c r="M18" s="85">
        <f t="shared" ca="1" si="3"/>
        <v>10.769</v>
      </c>
      <c r="N18" s="85">
        <f t="shared" ca="1" si="3"/>
        <v>10.773</v>
      </c>
      <c r="O18" s="85">
        <f t="shared" ca="1" si="3"/>
        <v>10.801</v>
      </c>
      <c r="P18" s="85">
        <f t="shared" ca="1" si="3"/>
        <v>10.742000000000001</v>
      </c>
      <c r="Q18" s="85">
        <f t="shared" ca="1" si="3"/>
        <v>10.738</v>
      </c>
      <c r="R18" s="85">
        <f t="shared" ca="1" si="3"/>
        <v>8.0960000000000001</v>
      </c>
      <c r="S18" s="85">
        <f t="shared" ca="1" si="3"/>
        <v>8.0990000000000002</v>
      </c>
      <c r="T18" s="85">
        <f t="shared" ca="1" si="3"/>
        <v>8.1399999999999988</v>
      </c>
      <c r="U18" s="85">
        <f t="shared" ca="1" si="3"/>
        <v>7.5910000000000011</v>
      </c>
      <c r="V18" s="85">
        <f t="shared" ca="1" si="3"/>
        <v>7.5870000000000006</v>
      </c>
      <c r="W18" s="85">
        <f t="shared" ca="1" si="3"/>
        <v>7.5810000000000013</v>
      </c>
      <c r="X18" s="85">
        <f t="shared" ca="1" si="3"/>
        <v>7.6059999999999999</v>
      </c>
      <c r="Y18" s="85">
        <f t="shared" ca="1" si="3"/>
        <v>7.6110000000000007</v>
      </c>
      <c r="Z18" s="85">
        <f t="shared" ca="1" si="3"/>
        <v>7.6159999999999997</v>
      </c>
      <c r="AA18" s="85">
        <f t="shared" ca="1" si="3"/>
        <v>0</v>
      </c>
      <c r="AB18" s="85">
        <f t="shared" ca="1" si="3"/>
        <v>7.6143999999999998</v>
      </c>
      <c r="AC18" s="85">
        <f t="shared" ca="1" si="3"/>
        <v>7.6980000000000004</v>
      </c>
      <c r="AD18" s="45">
        <f t="shared" ca="1" si="4"/>
        <v>8.3600000000000563E-2</v>
      </c>
      <c r="AE18" s="86">
        <f ca="1">AC18-U18</f>
        <v>0.10699999999999932</v>
      </c>
    </row>
    <row r="19" spans="2:31" x14ac:dyDescent="0.3">
      <c r="B19" s="9" t="s">
        <v>42</v>
      </c>
      <c r="C19" s="10">
        <v>31</v>
      </c>
      <c r="D19" s="16">
        <v>975171</v>
      </c>
      <c r="E19" s="10" t="s">
        <v>100</v>
      </c>
      <c r="F19" s="19" t="s">
        <v>201</v>
      </c>
      <c r="G19" s="19" t="s">
        <v>201</v>
      </c>
      <c r="H19" s="19" t="s">
        <v>201</v>
      </c>
      <c r="I19" s="19" t="s">
        <v>201</v>
      </c>
      <c r="J19" s="19" t="s">
        <v>201</v>
      </c>
      <c r="K19" s="19" t="s">
        <v>201</v>
      </c>
      <c r="L19" s="19" t="s">
        <v>201</v>
      </c>
      <c r="M19" s="19" t="s">
        <v>201</v>
      </c>
      <c r="N19" s="19" t="s">
        <v>201</v>
      </c>
      <c r="O19" s="19" t="s">
        <v>201</v>
      </c>
      <c r="P19" s="19" t="s">
        <v>201</v>
      </c>
      <c r="Q19" s="19">
        <f t="shared" ca="1" si="3"/>
        <v>12.154999999999999</v>
      </c>
      <c r="R19" s="19">
        <f t="shared" ca="1" si="3"/>
        <v>12.167</v>
      </c>
      <c r="S19" s="19">
        <f t="shared" ca="1" si="3"/>
        <v>12.16</v>
      </c>
      <c r="T19" s="19">
        <f t="shared" ca="1" si="3"/>
        <v>12.188000000000001</v>
      </c>
      <c r="U19" s="19">
        <f t="shared" ca="1" si="3"/>
        <v>12.048</v>
      </c>
      <c r="V19" s="19">
        <f t="shared" ca="1" si="3"/>
        <v>12.047000000000001</v>
      </c>
      <c r="W19" s="19">
        <f t="shared" ca="1" si="3"/>
        <v>12.051</v>
      </c>
      <c r="X19" s="19">
        <f t="shared" ca="1" si="3"/>
        <v>12.051</v>
      </c>
      <c r="Y19" s="19">
        <f t="shared" ca="1" si="3"/>
        <v>12.065999999999999</v>
      </c>
      <c r="Z19" s="19">
        <f t="shared" ca="1" si="3"/>
        <v>12.073</v>
      </c>
      <c r="AA19" s="19">
        <f t="shared" ca="1" si="3"/>
        <v>12.110166666666668</v>
      </c>
      <c r="AB19" s="19">
        <f t="shared" ca="1" si="3"/>
        <v>12.083</v>
      </c>
      <c r="AC19" s="19">
        <f t="shared" ca="1" si="3"/>
        <v>12.119</v>
      </c>
      <c r="AD19" s="15">
        <f t="shared" ca="1" si="4"/>
        <v>3.5999999999999588E-2</v>
      </c>
    </row>
    <row r="20" spans="2:31" x14ac:dyDescent="0.3">
      <c r="B20" s="38" t="s">
        <v>42</v>
      </c>
      <c r="C20" s="10">
        <v>32</v>
      </c>
      <c r="D20" s="16">
        <v>975714</v>
      </c>
      <c r="E20" s="10" t="s">
        <v>664</v>
      </c>
      <c r="F20" s="10" t="s">
        <v>231</v>
      </c>
      <c r="G20" s="10" t="s">
        <v>231</v>
      </c>
      <c r="H20" s="10" t="s">
        <v>231</v>
      </c>
      <c r="I20" s="10" t="s">
        <v>231</v>
      </c>
      <c r="J20" s="10" t="s">
        <v>231</v>
      </c>
      <c r="K20" s="10" t="s">
        <v>231</v>
      </c>
      <c r="L20" s="10" t="s">
        <v>231</v>
      </c>
      <c r="M20" s="10" t="s">
        <v>231</v>
      </c>
      <c r="N20" s="10" t="s">
        <v>231</v>
      </c>
      <c r="O20" s="10" t="s">
        <v>231</v>
      </c>
      <c r="P20" s="10" t="s">
        <v>231</v>
      </c>
      <c r="Q20" s="10" t="s">
        <v>231</v>
      </c>
      <c r="R20" s="10" t="s">
        <v>231</v>
      </c>
      <c r="S20" s="10" t="s">
        <v>231</v>
      </c>
      <c r="T20" s="10" t="s">
        <v>231</v>
      </c>
      <c r="U20" s="10" t="s">
        <v>231</v>
      </c>
      <c r="V20" s="10" t="s">
        <v>231</v>
      </c>
      <c r="W20" s="10" t="s">
        <v>231</v>
      </c>
      <c r="X20" s="19">
        <f t="shared" ca="1" si="3"/>
        <v>10.857999999999999</v>
      </c>
      <c r="Y20" s="19">
        <f t="shared" ca="1" si="3"/>
        <v>10.866</v>
      </c>
      <c r="Z20" s="19">
        <f t="shared" ca="1" si="3"/>
        <v>10.86</v>
      </c>
      <c r="AA20" s="19">
        <f t="shared" ca="1" si="3"/>
        <v>10.893833333333333</v>
      </c>
      <c r="AB20" s="19">
        <f t="shared" ca="1" si="3"/>
        <v>10.8626</v>
      </c>
      <c r="AC20" s="19">
        <f t="shared" ca="1" si="3"/>
        <v>10.885999999999999</v>
      </c>
      <c r="AD20" s="15">
        <f t="shared" ca="1" si="4"/>
        <v>2.3399999999998755E-2</v>
      </c>
    </row>
    <row r="21" spans="2:31" x14ac:dyDescent="0.3">
      <c r="B21" s="38" t="s">
        <v>42</v>
      </c>
      <c r="C21" s="10">
        <v>33</v>
      </c>
      <c r="D21" s="16">
        <v>975715</v>
      </c>
      <c r="E21" s="10" t="s">
        <v>665</v>
      </c>
      <c r="F21" s="10" t="s">
        <v>231</v>
      </c>
      <c r="G21" s="10" t="s">
        <v>231</v>
      </c>
      <c r="H21" s="10" t="s">
        <v>231</v>
      </c>
      <c r="I21" s="10" t="s">
        <v>231</v>
      </c>
      <c r="J21" s="10" t="s">
        <v>231</v>
      </c>
      <c r="K21" s="10" t="s">
        <v>231</v>
      </c>
      <c r="L21" s="10" t="s">
        <v>231</v>
      </c>
      <c r="M21" s="10" t="s">
        <v>231</v>
      </c>
      <c r="N21" s="10" t="s">
        <v>231</v>
      </c>
      <c r="O21" s="10" t="s">
        <v>231</v>
      </c>
      <c r="P21" s="10" t="s">
        <v>231</v>
      </c>
      <c r="Q21" s="10" t="s">
        <v>231</v>
      </c>
      <c r="R21" s="10" t="s">
        <v>231</v>
      </c>
      <c r="S21" s="10" t="s">
        <v>231</v>
      </c>
      <c r="T21" s="10" t="s">
        <v>231</v>
      </c>
      <c r="U21" s="10" t="s">
        <v>231</v>
      </c>
      <c r="V21" s="10" t="s">
        <v>231</v>
      </c>
      <c r="W21" s="10" t="s">
        <v>231</v>
      </c>
      <c r="X21" s="19" t="e">
        <f t="shared" ca="1" si="3"/>
        <v>#N/A</v>
      </c>
      <c r="Y21" s="19">
        <f t="shared" ca="1" si="3"/>
        <v>10.642000000000001</v>
      </c>
      <c r="Z21" s="19">
        <f t="shared" ca="1" si="3"/>
        <v>10.647</v>
      </c>
      <c r="AA21" s="19">
        <f t="shared" ca="1" si="3"/>
        <v>10.674416666666668</v>
      </c>
      <c r="AB21" s="19">
        <f t="shared" ca="1" si="3"/>
        <v>10.6434</v>
      </c>
      <c r="AC21" s="19">
        <f t="shared" ca="1" si="3"/>
        <v>10.678000000000001</v>
      </c>
      <c r="AD21" s="15">
        <f t="shared" ca="1" si="4"/>
        <v>3.4600000000001074E-2</v>
      </c>
    </row>
    <row r="22" spans="2:31" x14ac:dyDescent="0.3">
      <c r="B22" s="38" t="s">
        <v>42</v>
      </c>
      <c r="C22" s="10">
        <v>34</v>
      </c>
      <c r="D22" s="16">
        <v>975851</v>
      </c>
      <c r="E22" s="10" t="s">
        <v>666</v>
      </c>
      <c r="X22" s="19" t="e">
        <f t="shared" ca="1" si="3"/>
        <v>#N/A</v>
      </c>
      <c r="Y22" s="19">
        <f t="shared" ca="1" si="3"/>
        <v>10.140999999999998</v>
      </c>
      <c r="Z22" s="19">
        <f t="shared" ca="1" si="3"/>
        <v>10.135000000000002</v>
      </c>
      <c r="AA22" s="19">
        <f t="shared" ca="1" si="3"/>
        <v>10.162666666666667</v>
      </c>
      <c r="AB22" s="19">
        <f t="shared" ca="1" si="3"/>
        <v>10.131</v>
      </c>
      <c r="AC22" s="19">
        <f t="shared" ca="1" si="3"/>
        <v>10.157</v>
      </c>
      <c r="AD22" s="15">
        <f t="shared" ca="1" si="4"/>
        <v>2.5999999999999801E-2</v>
      </c>
    </row>
    <row r="28" spans="2:31" x14ac:dyDescent="0.3">
      <c r="C28"/>
      <c r="E28"/>
      <c r="P28" s="22" t="str">
        <f>P1</f>
        <v>2018A</v>
      </c>
      <c r="Q28" s="22" t="str">
        <f t="shared" ref="Q28:W28" si="5">Q1</f>
        <v>2018B</v>
      </c>
      <c r="R28" s="22" t="str">
        <f t="shared" si="5"/>
        <v>2019A</v>
      </c>
      <c r="S28" s="22" t="str">
        <f t="shared" si="5"/>
        <v>2020A</v>
      </c>
      <c r="T28" s="22" t="str">
        <f t="shared" si="5"/>
        <v>2020B</v>
      </c>
      <c r="U28" s="22" t="str">
        <f t="shared" si="5"/>
        <v>2020B_rBM01</v>
      </c>
      <c r="V28" s="22" t="str">
        <f t="shared" si="5"/>
        <v>2021A_rBM01</v>
      </c>
      <c r="W28" s="22" t="str">
        <f t="shared" si="5"/>
        <v>2021B_rBM01</v>
      </c>
      <c r="X28" s="22" t="str">
        <f t="shared" ref="X28:Y28" si="6">X1</f>
        <v>2022A_rBM01</v>
      </c>
      <c r="Y28" s="22" t="str">
        <f t="shared" si="6"/>
        <v>2022B_rBM01</v>
      </c>
      <c r="Z28" s="22" t="str">
        <f>Z1</f>
        <v>2023A_rBM01</v>
      </c>
      <c r="AA28" s="22" t="str">
        <f>AA1</f>
        <v>2023B_rBM01</v>
      </c>
      <c r="AB28" s="22" t="str">
        <f>AB1</f>
        <v>2024A_rBM01</v>
      </c>
      <c r="AC28" s="22" t="str">
        <f>AC1</f>
        <v>2024B_rBM01</v>
      </c>
    </row>
    <row r="29" spans="2:31" x14ac:dyDescent="0.3">
      <c r="C29"/>
      <c r="E29"/>
    </row>
    <row r="30" spans="2:31" x14ac:dyDescent="0.3">
      <c r="C30"/>
      <c r="E30"/>
    </row>
    <row r="31" spans="2:31" x14ac:dyDescent="0.3">
      <c r="B31" s="83" t="s">
        <v>28</v>
      </c>
      <c r="C31" s="83"/>
      <c r="D31" s="82" t="s">
        <v>12</v>
      </c>
      <c r="P31" s="11" t="s">
        <v>96</v>
      </c>
      <c r="Q31" s="11" t="s">
        <v>96</v>
      </c>
      <c r="R31" s="11" t="s">
        <v>96</v>
      </c>
      <c r="S31" s="11" t="s">
        <v>96</v>
      </c>
      <c r="T31" s="11" t="s">
        <v>96</v>
      </c>
      <c r="U31" s="11" t="s">
        <v>96</v>
      </c>
      <c r="V31" s="11" t="s">
        <v>96</v>
      </c>
      <c r="W31" s="11" t="s">
        <v>96</v>
      </c>
      <c r="X31" s="11" t="s">
        <v>96</v>
      </c>
      <c r="Y31" s="11" t="s">
        <v>96</v>
      </c>
      <c r="Z31" s="11" t="s">
        <v>96</v>
      </c>
      <c r="AA31" s="11" t="s">
        <v>96</v>
      </c>
      <c r="AB31" s="11" t="s">
        <v>96</v>
      </c>
      <c r="AC31" s="11" t="s">
        <v>96</v>
      </c>
    </row>
    <row r="32" spans="2:31" x14ac:dyDescent="0.3">
      <c r="B32" s="83"/>
      <c r="C32" s="83"/>
      <c r="D32" s="82"/>
      <c r="P32" s="14">
        <v>11</v>
      </c>
      <c r="Q32" s="14">
        <v>12</v>
      </c>
      <c r="R32" s="14">
        <v>13</v>
      </c>
      <c r="S32" s="14">
        <v>14</v>
      </c>
      <c r="T32" s="14">
        <v>15</v>
      </c>
      <c r="U32" s="14" t="s">
        <v>689</v>
      </c>
      <c r="V32" s="14">
        <f t="shared" ref="V32:X33" si="7">V5</f>
        <v>16</v>
      </c>
      <c r="W32" s="14">
        <f t="shared" si="7"/>
        <v>17</v>
      </c>
      <c r="X32" s="14">
        <f t="shared" si="7"/>
        <v>18</v>
      </c>
      <c r="Y32" s="14">
        <f t="shared" ref="Y32:AC32" si="8">Y5</f>
        <v>19</v>
      </c>
      <c r="Z32" s="14">
        <f>Z5</f>
        <v>20</v>
      </c>
      <c r="AA32" s="14">
        <f t="shared" si="8"/>
        <v>21</v>
      </c>
      <c r="AB32" s="14">
        <f t="shared" si="8"/>
        <v>22</v>
      </c>
      <c r="AC32" s="14">
        <f t="shared" si="8"/>
        <v>23</v>
      </c>
    </row>
    <row r="33" spans="2:30" x14ac:dyDescent="0.3">
      <c r="B33" s="11" t="s">
        <v>25</v>
      </c>
      <c r="C33" s="11" t="s">
        <v>26</v>
      </c>
      <c r="D33" s="82"/>
      <c r="P33" s="11" t="str">
        <f t="shared" ref="P33:U33" si="9">P6</f>
        <v>(2018A)</v>
      </c>
      <c r="Q33" s="11" t="str">
        <f t="shared" si="9"/>
        <v>(2018B)</v>
      </c>
      <c r="R33" s="11" t="str">
        <f t="shared" si="9"/>
        <v>(2019A)</v>
      </c>
      <c r="S33" s="11" t="str">
        <f t="shared" si="9"/>
        <v>(2020A)</v>
      </c>
      <c r="T33" s="11" t="str">
        <f t="shared" si="9"/>
        <v>(2020B)</v>
      </c>
      <c r="U33" s="11" t="str">
        <f t="shared" si="9"/>
        <v>(2020B)</v>
      </c>
      <c r="V33" s="11" t="str">
        <f t="shared" si="7"/>
        <v>(2021A)</v>
      </c>
      <c r="W33" s="11" t="str">
        <f t="shared" si="7"/>
        <v>(2021A)</v>
      </c>
      <c r="X33" s="11" t="str">
        <f t="shared" si="7"/>
        <v>(2022A)</v>
      </c>
      <c r="Y33" s="11" t="str">
        <f t="shared" ref="Y33:AC33" si="10">Y6</f>
        <v>(2022B)</v>
      </c>
      <c r="Z33" s="11" t="str">
        <f t="shared" si="10"/>
        <v>(2023A)</v>
      </c>
      <c r="AA33" s="11" t="str">
        <f t="shared" si="10"/>
        <v>(2023B)</v>
      </c>
      <c r="AB33" s="11" t="str">
        <f t="shared" si="10"/>
        <v>(2024A)</v>
      </c>
      <c r="AC33" s="11" t="str">
        <f t="shared" si="10"/>
        <v>(2024B)</v>
      </c>
    </row>
    <row r="34" spans="2:30" x14ac:dyDescent="0.3">
      <c r="B34" t="s">
        <v>86</v>
      </c>
      <c r="C34" s="10">
        <v>1</v>
      </c>
      <c r="D34" s="10" t="s">
        <v>43</v>
      </c>
      <c r="P34" s="19">
        <f t="shared" ref="P34:T37" ca="1" si="11">IF(INDEX(INDIRECT("'"&amp;P$28&amp;"'!K2:K130"),MATCH($D34,INDIRECT("'"&amp;P$28&amp;"'!C2:C130"),0))="NA"," - ",INDEX(INDIRECT("'"&amp;P$28&amp;"'!K2:K130"),MATCH($D34,INDIRECT("'"&amp;P$28&amp;"'!C2:C130"),0)))</f>
        <v>10.49</v>
      </c>
      <c r="Q34" s="19">
        <f t="shared" ca="1" si="11"/>
        <v>10.49</v>
      </c>
      <c r="R34" s="19">
        <f t="shared" ca="1" si="11"/>
        <v>10.49</v>
      </c>
      <c r="S34" s="19">
        <f t="shared" ca="1" si="11"/>
        <v>10.49</v>
      </c>
      <c r="T34" s="19">
        <f t="shared" ca="1" si="11"/>
        <v>10.49</v>
      </c>
      <c r="U34" s="19" t="s">
        <v>231</v>
      </c>
      <c r="V34" s="19">
        <f t="shared" ref="V34:AC53" ca="1" si="12">IF(INDEX(INDIRECT("'"&amp;V$28&amp;"'!K2:K130"),MATCH($D34,INDIRECT("'"&amp;V$28&amp;"'!C2:C130"),0))="NA"," - ",INDEX(INDIRECT("'"&amp;V$28&amp;"'!K2:K130"),MATCH($D34,INDIRECT("'"&amp;V$28&amp;"'!C2:C130"),0)))</f>
        <v>10.342000000000001</v>
      </c>
      <c r="W34" s="19">
        <f t="shared" ca="1" si="12"/>
        <v>10.337999999999999</v>
      </c>
      <c r="X34" s="19">
        <f t="shared" ca="1" si="12"/>
        <v>10.349</v>
      </c>
      <c r="Y34" s="19">
        <f ca="1">IF(INDEX(INDIRECT("'"&amp;Y$28&amp;"'!K2:K130"),MATCH($D34,INDIRECT("'"&amp;Y$28&amp;"'!C2:C130"),0))="NA"," - ",INDEX(INDIRECT("'"&amp;Y$28&amp;"'!K2:K130"),MATCH($D34,INDIRECT("'"&amp;Y$28&amp;"'!C2:C130"),0)))</f>
        <v>10.336</v>
      </c>
      <c r="Z34" s="19">
        <f ca="1">IF(INDEX(INDIRECT("'"&amp;Z$28&amp;"'!K2:K130"),MATCH($D34,INDIRECT("'"&amp;Z$28&amp;"'!C2:C130"),0))="NA"," - ",INDEX(INDIRECT("'"&amp;Z$28&amp;"'!K2:K130"),MATCH($D34,INDIRECT("'"&amp;Z$28&amp;"'!C2:C130"),0)))</f>
        <v>10.331</v>
      </c>
      <c r="AA34" s="19">
        <f ca="1">IF(INDEX(INDIRECT("'"&amp;AA$28&amp;"'!K2:K130"),MATCH($D34,INDIRECT("'"&amp;AA$28&amp;"'!C2:C130"),0))="NA"," - ",INDEX(INDIRECT("'"&amp;AA$28&amp;"'!K2:K130"),MATCH($D34,INDIRECT("'"&amp;AA$28&amp;"'!C2:C130"),0)))</f>
        <v>10.32</v>
      </c>
      <c r="AB34" s="19">
        <f ca="1">IF(INDEX(INDIRECT("'"&amp;AB$28&amp;"'!K2:K130"),MATCH($D34,INDIRECT("'"&amp;AB$28&amp;"'!C2:C130"),0))="NA"," - ",INDEX(INDIRECT("'"&amp;AB$28&amp;"'!K2:K130"),MATCH($D34,INDIRECT("'"&amp;AB$28&amp;"'!C2:C130"),0)))</f>
        <v>10.345000000000001</v>
      </c>
      <c r="AC34" s="19">
        <f ca="1">IF(INDEX(INDIRECT("'"&amp;AC$28&amp;"'!K2:K130"),MATCH($D34,INDIRECT("'"&amp;AC$28&amp;"'!C2:C130"),0))="NA"," - ",INDEX(INDIRECT("'"&amp;AC$28&amp;"'!K2:K130"),MATCH($D34,INDIRECT("'"&amp;AC$28&amp;"'!C2:C130"),0)))</f>
        <v>10.340999999999999</v>
      </c>
      <c r="AD34" s="15">
        <f ca="1">AC34-AB34</f>
        <v>-4.0000000000013358E-3</v>
      </c>
    </row>
    <row r="35" spans="2:30" x14ac:dyDescent="0.3">
      <c r="B35" t="s">
        <v>86</v>
      </c>
      <c r="C35" s="10">
        <v>2</v>
      </c>
      <c r="D35" s="10" t="s">
        <v>46</v>
      </c>
      <c r="P35" s="19">
        <f t="shared" ca="1" si="11"/>
        <v>6.9210000000000003</v>
      </c>
      <c r="Q35" s="19">
        <f t="shared" ca="1" si="11"/>
        <v>6.9080000000000004</v>
      </c>
      <c r="R35" s="19">
        <f t="shared" ca="1" si="11"/>
        <v>6.91</v>
      </c>
      <c r="S35" s="19">
        <f t="shared" ca="1" si="11"/>
        <v>6.9080000000000004</v>
      </c>
      <c r="T35" s="19">
        <f t="shared" ca="1" si="11"/>
        <v>6.9109999999999996</v>
      </c>
      <c r="U35" s="19" t="s">
        <v>231</v>
      </c>
      <c r="V35" s="19">
        <f t="shared" ca="1" si="12"/>
        <v>6.7530000000000001</v>
      </c>
      <c r="W35" s="19">
        <f t="shared" ca="1" si="12"/>
        <v>6.7480000000000002</v>
      </c>
      <c r="X35" s="19">
        <f t="shared" ca="1" si="12"/>
        <v>6.75</v>
      </c>
      <c r="Y35" s="19">
        <f t="shared" ca="1" si="12"/>
        <v>6.7430000000000003</v>
      </c>
      <c r="Z35" s="19">
        <f t="shared" ca="1" si="12"/>
        <v>6.734</v>
      </c>
      <c r="AA35" s="19">
        <f t="shared" ca="1" si="12"/>
        <v>6.7320000000000002</v>
      </c>
      <c r="AB35" s="19">
        <f t="shared" ca="1" si="12"/>
        <v>6.7549999999999999</v>
      </c>
      <c r="AC35" s="19">
        <f t="shared" ca="1" si="12"/>
        <v>6.7510000000000003</v>
      </c>
      <c r="AD35" s="15">
        <f t="shared" ref="AD35:AD53" ca="1" si="13">AC35-AB35</f>
        <v>-3.9999999999995595E-3</v>
      </c>
    </row>
    <row r="36" spans="2:30" x14ac:dyDescent="0.3">
      <c r="B36" t="s">
        <v>86</v>
      </c>
      <c r="C36" s="10">
        <v>3</v>
      </c>
      <c r="D36" s="10" t="s">
        <v>47</v>
      </c>
      <c r="P36" s="19">
        <f t="shared" ca="1" si="11"/>
        <v>8.5370000000000008</v>
      </c>
      <c r="Q36" s="19">
        <f t="shared" ca="1" si="11"/>
        <v>8.5350000000000001</v>
      </c>
      <c r="R36" s="19">
        <f t="shared" ca="1" si="11"/>
        <v>8.5429999999999993</v>
      </c>
      <c r="S36" s="19">
        <f t="shared" ca="1" si="11"/>
        <v>8.548</v>
      </c>
      <c r="T36" s="19">
        <f t="shared" ca="1" si="11"/>
        <v>8.5530000000000008</v>
      </c>
      <c r="U36" s="19">
        <f t="shared" ref="U36:U53" ca="1" si="14">IF(INDEX(INDIRECT("'"&amp;U$28&amp;"'!K2:K130"),MATCH($D36,INDIRECT("'"&amp;U$28&amp;"'!C2:C130"),0))="NA"," - ",INDEX(INDIRECT("'"&amp;U$28&amp;"'!K2:K130"),MATCH($D36,INDIRECT("'"&amp;U$28&amp;"'!C2:C130"),0)))</f>
        <v>8.4120000000000008</v>
      </c>
      <c r="V36" s="19">
        <f t="shared" ca="1" si="12"/>
        <v>8.4060000000000006</v>
      </c>
      <c r="W36" s="19">
        <f t="shared" ca="1" si="12"/>
        <v>8.4079999999999995</v>
      </c>
      <c r="X36" s="19">
        <f t="shared" ca="1" si="12"/>
        <v>8.4090000000000007</v>
      </c>
      <c r="Y36" s="19">
        <f t="shared" ca="1" si="12"/>
        <v>8.4049999999999994</v>
      </c>
      <c r="Z36" s="19">
        <f t="shared" ca="1" si="12"/>
        <v>8.4049999999999994</v>
      </c>
      <c r="AA36" s="19">
        <f t="shared" ca="1" si="12"/>
        <v>8.3989999999999991</v>
      </c>
      <c r="AB36" s="19">
        <f t="shared" ca="1" si="12"/>
        <v>8.4090000000000007</v>
      </c>
      <c r="AC36" s="19">
        <f t="shared" ca="1" si="12"/>
        <v>8.4090000000000007</v>
      </c>
      <c r="AD36" s="15">
        <f t="shared" ca="1" si="13"/>
        <v>0</v>
      </c>
    </row>
    <row r="37" spans="2:30" x14ac:dyDescent="0.3">
      <c r="B37" t="s">
        <v>86</v>
      </c>
      <c r="C37" s="10">
        <v>4</v>
      </c>
      <c r="D37" s="10" t="s">
        <v>48</v>
      </c>
      <c r="P37" s="19">
        <f t="shared" ca="1" si="11"/>
        <v>7.6840000000000002</v>
      </c>
      <c r="Q37" s="19">
        <f t="shared" ca="1" si="11"/>
        <v>7.6989999999999998</v>
      </c>
      <c r="R37" s="19">
        <f t="shared" ca="1" si="11"/>
        <v>7.71</v>
      </c>
      <c r="S37" s="19">
        <f t="shared" ca="1" si="11"/>
        <v>7.718</v>
      </c>
      <c r="T37" s="19">
        <f t="shared" ca="1" si="11"/>
        <v>7.718</v>
      </c>
      <c r="U37" s="19">
        <f t="shared" ca="1" si="14"/>
        <v>7.5789999999999997</v>
      </c>
      <c r="V37" s="19">
        <f t="shared" ca="1" si="12"/>
        <v>7.5780000000000003</v>
      </c>
      <c r="W37" s="19">
        <f t="shared" ca="1" si="12"/>
        <v>7.5759999999999996</v>
      </c>
      <c r="X37" s="19">
        <f t="shared" ca="1" si="12"/>
        <v>7.5759999999999996</v>
      </c>
      <c r="Y37" s="19">
        <f t="shared" ca="1" si="12"/>
        <v>7.57</v>
      </c>
      <c r="Z37" s="19">
        <f t="shared" ca="1" si="12"/>
        <v>7.569</v>
      </c>
      <c r="AA37" s="19">
        <f t="shared" ca="1" si="12"/>
        <v>7.5469999999999997</v>
      </c>
      <c r="AB37" s="19">
        <f t="shared" ca="1" si="12"/>
        <v>7.5679999999999996</v>
      </c>
      <c r="AC37" s="19">
        <f t="shared" ca="1" si="12"/>
        <v>7.5540000000000003</v>
      </c>
      <c r="AD37" s="15">
        <f t="shared" ca="1" si="13"/>
        <v>-1.3999999999999346E-2</v>
      </c>
    </row>
    <row r="38" spans="2:30" x14ac:dyDescent="0.3">
      <c r="B38" s="10" t="s">
        <v>654</v>
      </c>
      <c r="C38" s="12" t="s">
        <v>88</v>
      </c>
      <c r="D38" s="10" t="s">
        <v>663</v>
      </c>
      <c r="P38" s="19" t="s">
        <v>231</v>
      </c>
      <c r="Q38" s="19" t="s">
        <v>231</v>
      </c>
      <c r="R38" s="19" t="s">
        <v>231</v>
      </c>
      <c r="S38" s="19" t="s">
        <v>231</v>
      </c>
      <c r="T38" s="19">
        <f t="shared" ref="T38:T53" ca="1" si="15">IF(INDEX(INDIRECT("'"&amp;T$28&amp;"'!K2:K130"),MATCH($D38,INDIRECT("'"&amp;T$28&amp;"'!C2:C130"),0))="NA"," - ",INDEX(INDIRECT("'"&amp;T$28&amp;"'!K2:K130"),MATCH($D38,INDIRECT("'"&amp;T$28&amp;"'!C2:C130"),0)))</f>
        <v>10.693</v>
      </c>
      <c r="U38" s="19">
        <f t="shared" ca="1" si="14"/>
        <v>10.551</v>
      </c>
      <c r="V38" s="19">
        <f t="shared" ca="1" si="12"/>
        <v>10.551</v>
      </c>
      <c r="W38" s="19">
        <f t="shared" ca="1" si="12"/>
        <v>10.551</v>
      </c>
      <c r="X38" s="19">
        <f t="shared" ca="1" si="12"/>
        <v>10.551</v>
      </c>
      <c r="Y38" s="19">
        <f t="shared" ca="1" si="12"/>
        <v>10.551</v>
      </c>
      <c r="Z38" s="19">
        <f t="shared" ca="1" si="12"/>
        <v>10.551</v>
      </c>
      <c r="AA38" s="19">
        <f t="shared" ca="1" si="12"/>
        <v>10.551</v>
      </c>
      <c r="AB38" s="19">
        <f t="shared" ca="1" si="12"/>
        <v>10.551</v>
      </c>
      <c r="AC38" s="19">
        <f t="shared" ca="1" si="12"/>
        <v>10.551</v>
      </c>
      <c r="AD38" s="15">
        <f t="shared" ca="1" si="13"/>
        <v>0</v>
      </c>
    </row>
    <row r="39" spans="2:30" x14ac:dyDescent="0.3">
      <c r="B39" s="10" t="s">
        <v>86</v>
      </c>
      <c r="C39" s="12">
        <v>5</v>
      </c>
      <c r="D39" s="10" t="s">
        <v>618</v>
      </c>
      <c r="P39" s="19" t="s">
        <v>231</v>
      </c>
      <c r="Q39" s="19" t="s">
        <v>231</v>
      </c>
      <c r="R39" s="19" t="s">
        <v>231</v>
      </c>
      <c r="S39" s="19" t="s">
        <v>231</v>
      </c>
      <c r="T39" s="19">
        <f t="shared" ca="1" si="15"/>
        <v>3.9169999999999998</v>
      </c>
      <c r="U39" s="19">
        <f t="shared" ca="1" si="14"/>
        <v>3.7759999999999998</v>
      </c>
      <c r="V39" s="19">
        <f t="shared" ca="1" si="12"/>
        <v>3.7610000000000001</v>
      </c>
      <c r="W39" s="19">
        <f t="shared" ca="1" si="12"/>
        <v>3.7719999999999998</v>
      </c>
      <c r="X39" s="19">
        <f t="shared" ca="1" si="12"/>
        <v>3.7690000000000001</v>
      </c>
      <c r="Y39" s="19">
        <f t="shared" ca="1" si="12"/>
        <v>3.77</v>
      </c>
      <c r="Z39" s="19">
        <f t="shared" ca="1" si="12"/>
        <v>3.7719999999999998</v>
      </c>
      <c r="AA39" s="19">
        <f t="shared" ca="1" si="12"/>
        <v>3.7770000000000001</v>
      </c>
      <c r="AB39" s="19">
        <f t="shared" ca="1" si="12"/>
        <v>3.7759999999999998</v>
      </c>
      <c r="AC39" s="19">
        <f t="shared" ca="1" si="12"/>
        <v>3.7810000000000001</v>
      </c>
      <c r="AD39" s="15">
        <f t="shared" ca="1" si="13"/>
        <v>5.0000000000003375E-3</v>
      </c>
    </row>
    <row r="40" spans="2:30" x14ac:dyDescent="0.3">
      <c r="B40" s="10" t="s">
        <v>86</v>
      </c>
      <c r="C40" s="12">
        <v>6</v>
      </c>
      <c r="D40" s="10" t="s">
        <v>619</v>
      </c>
      <c r="P40" s="19" t="s">
        <v>231</v>
      </c>
      <c r="Q40" s="19" t="s">
        <v>231</v>
      </c>
      <c r="R40" s="19" t="s">
        <v>231</v>
      </c>
      <c r="S40" s="19" t="s">
        <v>231</v>
      </c>
      <c r="T40" s="19">
        <f t="shared" ca="1" si="15"/>
        <v>4.34</v>
      </c>
      <c r="U40" s="19">
        <f t="shared" ca="1" si="14"/>
        <v>4.2089999999999996</v>
      </c>
      <c r="V40" s="19">
        <f t="shared" ca="1" si="12"/>
        <v>4.1710000000000003</v>
      </c>
      <c r="W40" s="19">
        <f t="shared" ca="1" si="12"/>
        <v>4.1900000000000004</v>
      </c>
      <c r="X40" s="19">
        <f t="shared" ca="1" si="12"/>
        <v>4.1760000000000002</v>
      </c>
      <c r="Y40" s="19">
        <f t="shared" ca="1" si="12"/>
        <v>4.1849999999999996</v>
      </c>
      <c r="Z40" s="19">
        <f t="shared" ca="1" si="12"/>
        <v>4.1760000000000002</v>
      </c>
      <c r="AA40" s="19">
        <f t="shared" ca="1" si="12"/>
        <v>4.1970000000000001</v>
      </c>
      <c r="AB40" s="19">
        <f t="shared" ca="1" si="12"/>
        <v>4.194</v>
      </c>
      <c r="AC40" s="19">
        <f t="shared" ca="1" si="12"/>
        <v>4.2</v>
      </c>
      <c r="AD40" s="15">
        <f t="shared" ca="1" si="13"/>
        <v>6.0000000000002274E-3</v>
      </c>
    </row>
    <row r="41" spans="2:30" x14ac:dyDescent="0.3">
      <c r="B41" s="10" t="s">
        <v>86</v>
      </c>
      <c r="C41" s="12">
        <v>7</v>
      </c>
      <c r="D41" s="10" t="s">
        <v>620</v>
      </c>
      <c r="P41" s="19" t="s">
        <v>231</v>
      </c>
      <c r="Q41" s="19" t="s">
        <v>231</v>
      </c>
      <c r="R41" s="19" t="s">
        <v>231</v>
      </c>
      <c r="S41" s="19" t="s">
        <v>231</v>
      </c>
      <c r="T41" s="19">
        <f t="shared" ca="1" si="15"/>
        <v>6.6470000000000002</v>
      </c>
      <c r="U41" s="19">
        <f t="shared" ca="1" si="14"/>
        <v>6.5060000000000002</v>
      </c>
      <c r="V41" s="19">
        <f t="shared" ca="1" si="12"/>
        <v>6.4880000000000004</v>
      </c>
      <c r="W41" s="19">
        <f t="shared" ca="1" si="12"/>
        <v>6.5019999999999998</v>
      </c>
      <c r="X41" s="19">
        <f t="shared" ca="1" si="12"/>
        <v>6.4950000000000001</v>
      </c>
      <c r="Y41" s="19">
        <f t="shared" ca="1" si="12"/>
        <v>6.4980000000000002</v>
      </c>
      <c r="Z41" s="19">
        <f t="shared" ca="1" si="12"/>
        <v>6.4969999999999999</v>
      </c>
      <c r="AA41" s="19">
        <f t="shared" ca="1" si="12"/>
        <v>6.4950000000000001</v>
      </c>
      <c r="AB41" s="19">
        <f t="shared" ca="1" si="12"/>
        <v>6.49</v>
      </c>
      <c r="AC41" s="19">
        <f t="shared" ca="1" si="12"/>
        <v>6.4939999999999998</v>
      </c>
      <c r="AD41" s="15">
        <f t="shared" ca="1" si="13"/>
        <v>3.9999999999995595E-3</v>
      </c>
    </row>
    <row r="42" spans="2:30" x14ac:dyDescent="0.3">
      <c r="B42" s="10" t="s">
        <v>86</v>
      </c>
      <c r="C42" s="12">
        <v>8</v>
      </c>
      <c r="D42" s="10" t="s">
        <v>621</v>
      </c>
      <c r="P42" s="19" t="s">
        <v>231</v>
      </c>
      <c r="Q42" s="19" t="s">
        <v>231</v>
      </c>
      <c r="R42" s="19" t="s">
        <v>231</v>
      </c>
      <c r="S42" s="19" t="s">
        <v>231</v>
      </c>
      <c r="T42" s="19">
        <f t="shared" ca="1" si="15"/>
        <v>6.9240000000000004</v>
      </c>
      <c r="U42" s="19">
        <f t="shared" ca="1" si="14"/>
        <v>6.7830000000000004</v>
      </c>
      <c r="V42" s="19">
        <f t="shared" ca="1" si="12"/>
        <v>6.7640000000000002</v>
      </c>
      <c r="W42" s="19">
        <f t="shared" ca="1" si="12"/>
        <v>6.7770000000000001</v>
      </c>
      <c r="X42" s="19">
        <f t="shared" ca="1" si="12"/>
        <v>6.7679999999999998</v>
      </c>
      <c r="Y42" s="19">
        <f t="shared" ca="1" si="12"/>
        <v>6.7720000000000002</v>
      </c>
      <c r="Z42" s="19">
        <f t="shared" ca="1" si="12"/>
        <v>6.7720000000000002</v>
      </c>
      <c r="AA42" s="19">
        <f t="shared" ca="1" si="12"/>
        <v>6.7889999999999997</v>
      </c>
      <c r="AB42" s="19">
        <f t="shared" ca="1" si="12"/>
        <v>6.7830000000000004</v>
      </c>
      <c r="AC42" s="19">
        <f t="shared" ca="1" si="12"/>
        <v>6.7919999999999998</v>
      </c>
      <c r="AD42" s="15">
        <f t="shared" ca="1" si="13"/>
        <v>8.9999999999994529E-3</v>
      </c>
    </row>
    <row r="43" spans="2:30" x14ac:dyDescent="0.3">
      <c r="B43" s="10" t="s">
        <v>86</v>
      </c>
      <c r="C43" s="12">
        <v>9</v>
      </c>
      <c r="D43" s="10" t="s">
        <v>622</v>
      </c>
      <c r="P43" s="19" t="s">
        <v>231</v>
      </c>
      <c r="Q43" s="19" t="s">
        <v>231</v>
      </c>
      <c r="R43" s="19" t="s">
        <v>231</v>
      </c>
      <c r="S43" s="19" t="s">
        <v>231</v>
      </c>
      <c r="T43" s="19">
        <f t="shared" ca="1" si="15"/>
        <v>5.3579999999999997</v>
      </c>
      <c r="U43" s="19">
        <f t="shared" ca="1" si="14"/>
        <v>5.2270000000000003</v>
      </c>
      <c r="V43" s="19">
        <f t="shared" ca="1" si="12"/>
        <v>5.1890000000000001</v>
      </c>
      <c r="W43" s="19">
        <f t="shared" ca="1" si="12"/>
        <v>5.2130000000000001</v>
      </c>
      <c r="X43" s="19">
        <f t="shared" ca="1" si="12"/>
        <v>5.1970000000000001</v>
      </c>
      <c r="Y43" s="19">
        <f t="shared" ca="1" si="12"/>
        <v>5.2050000000000001</v>
      </c>
      <c r="Z43" s="19">
        <f t="shared" ca="1" si="12"/>
        <v>5.202</v>
      </c>
      <c r="AA43" s="19">
        <f t="shared" ca="1" si="12"/>
        <v>5.2290000000000001</v>
      </c>
      <c r="AB43" s="19">
        <f t="shared" ca="1" si="12"/>
        <v>5.202</v>
      </c>
      <c r="AC43" s="19">
        <f t="shared" ca="1" si="12"/>
        <v>5.2249999999999996</v>
      </c>
      <c r="AD43" s="15">
        <f t="shared" ca="1" si="13"/>
        <v>2.2999999999999687E-2</v>
      </c>
    </row>
    <row r="44" spans="2:30" x14ac:dyDescent="0.3">
      <c r="B44" s="10" t="s">
        <v>86</v>
      </c>
      <c r="C44" s="12" t="s">
        <v>254</v>
      </c>
      <c r="D44" s="10" t="s">
        <v>643</v>
      </c>
      <c r="P44" s="19" t="s">
        <v>231</v>
      </c>
      <c r="Q44" s="19" t="s">
        <v>231</v>
      </c>
      <c r="R44" s="19" t="s">
        <v>231</v>
      </c>
      <c r="S44" s="19" t="s">
        <v>231</v>
      </c>
      <c r="T44" s="19">
        <f t="shared" ca="1" si="15"/>
        <v>5.9880000000000004</v>
      </c>
      <c r="U44" s="19">
        <f t="shared" ca="1" si="14"/>
        <v>5.8570000000000002</v>
      </c>
      <c r="V44" s="19">
        <f t="shared" ca="1" si="12"/>
        <v>5.8209999999999997</v>
      </c>
      <c r="W44" s="19">
        <f t="shared" ca="1" si="12"/>
        <v>5.843</v>
      </c>
      <c r="X44" s="19">
        <f t="shared" ca="1" si="12"/>
        <v>5.8280000000000003</v>
      </c>
      <c r="Y44" s="19">
        <f t="shared" ca="1" si="12"/>
        <v>5.8380000000000001</v>
      </c>
      <c r="Z44" s="19">
        <f t="shared" ca="1" si="12"/>
        <v>5.8360000000000003</v>
      </c>
      <c r="AA44" s="19">
        <f t="shared" ca="1" si="12"/>
        <v>5.8630000000000004</v>
      </c>
      <c r="AB44" s="19">
        <f t="shared" ca="1" si="12"/>
        <v>5.8479999999999999</v>
      </c>
      <c r="AC44" s="19">
        <f t="shared" ca="1" si="12"/>
        <v>5.8650000000000002</v>
      </c>
      <c r="AD44" s="15">
        <f t="shared" ca="1" si="13"/>
        <v>1.7000000000000348E-2</v>
      </c>
    </row>
    <row r="45" spans="2:30" x14ac:dyDescent="0.3">
      <c r="B45" s="10" t="s">
        <v>86</v>
      </c>
      <c r="C45" s="12">
        <v>10</v>
      </c>
      <c r="D45" s="10" t="s">
        <v>623</v>
      </c>
      <c r="P45" s="19" t="s">
        <v>231</v>
      </c>
      <c r="Q45" s="19" t="s">
        <v>231</v>
      </c>
      <c r="R45" s="19" t="s">
        <v>231</v>
      </c>
      <c r="S45" s="19" t="s">
        <v>231</v>
      </c>
      <c r="T45" s="19">
        <f t="shared" ca="1" si="15"/>
        <v>6.0049999999999999</v>
      </c>
      <c r="U45" s="19">
        <f t="shared" ca="1" si="14"/>
        <v>5.8650000000000002</v>
      </c>
      <c r="V45" s="19">
        <f t="shared" ca="1" si="12"/>
        <v>5.8550000000000004</v>
      </c>
      <c r="W45" s="19">
        <f t="shared" ca="1" si="12"/>
        <v>5.851</v>
      </c>
      <c r="X45" s="19">
        <f t="shared" ca="1" si="12"/>
        <v>5.86</v>
      </c>
      <c r="Y45" s="19">
        <f t="shared" ca="1" si="12"/>
        <v>5.85</v>
      </c>
      <c r="Z45" s="19">
        <f t="shared" ca="1" si="12"/>
        <v>5.851</v>
      </c>
      <c r="AA45" s="19">
        <f t="shared" ca="1" si="12"/>
        <v>5.851</v>
      </c>
      <c r="AB45" s="19">
        <f t="shared" ca="1" si="12"/>
        <v>5.8540000000000001</v>
      </c>
      <c r="AC45" s="19">
        <f t="shared" ca="1" si="12"/>
        <v>5.859</v>
      </c>
      <c r="AD45" s="15">
        <f t="shared" ca="1" si="13"/>
        <v>4.9999999999998934E-3</v>
      </c>
    </row>
    <row r="46" spans="2:30" x14ac:dyDescent="0.3">
      <c r="B46" s="10" t="s">
        <v>86</v>
      </c>
      <c r="C46" s="12">
        <v>11</v>
      </c>
      <c r="D46" s="10" t="s">
        <v>624</v>
      </c>
      <c r="P46" s="19" t="s">
        <v>231</v>
      </c>
      <c r="Q46" s="19" t="s">
        <v>231</v>
      </c>
      <c r="R46" s="19" t="s">
        <v>231</v>
      </c>
      <c r="S46" s="19" t="s">
        <v>231</v>
      </c>
      <c r="T46" s="19">
        <f t="shared" ca="1" si="15"/>
        <v>6.569</v>
      </c>
      <c r="U46" s="19">
        <f t="shared" ca="1" si="14"/>
        <v>6.4379999999999997</v>
      </c>
      <c r="V46" s="19">
        <f t="shared" ca="1" si="12"/>
        <v>6.4039999999999999</v>
      </c>
      <c r="W46" s="19">
        <f t="shared" ca="1" si="12"/>
        <v>6.4249999999999998</v>
      </c>
      <c r="X46" s="19">
        <f t="shared" ca="1" si="12"/>
        <v>6.4119999999999999</v>
      </c>
      <c r="Y46" s="19">
        <f t="shared" ca="1" si="12"/>
        <v>6.4189999999999996</v>
      </c>
      <c r="Z46" s="19">
        <f t="shared" ca="1" si="12"/>
        <v>6.4189999999999996</v>
      </c>
      <c r="AA46" s="19">
        <f t="shared" ca="1" si="12"/>
        <v>6.4450000000000003</v>
      </c>
      <c r="AB46" s="19">
        <f t="shared" ca="1" si="12"/>
        <v>6.4269999999999996</v>
      </c>
      <c r="AC46" s="19">
        <f t="shared" ca="1" si="12"/>
        <v>6.4420000000000002</v>
      </c>
      <c r="AD46" s="15">
        <f t="shared" ca="1" si="13"/>
        <v>1.5000000000000568E-2</v>
      </c>
    </row>
    <row r="47" spans="2:30" x14ac:dyDescent="0.3">
      <c r="B47" s="10" t="s">
        <v>86</v>
      </c>
      <c r="C47" s="12">
        <v>12</v>
      </c>
      <c r="D47" s="10" t="s">
        <v>625</v>
      </c>
      <c r="P47" s="19" t="s">
        <v>231</v>
      </c>
      <c r="Q47" s="19" t="s">
        <v>231</v>
      </c>
      <c r="R47" s="19" t="s">
        <v>231</v>
      </c>
      <c r="S47" s="19" t="s">
        <v>231</v>
      </c>
      <c r="T47" s="19">
        <f t="shared" ca="1" si="15"/>
        <v>3.4729999999999999</v>
      </c>
      <c r="U47" s="19">
        <f t="shared" ca="1" si="14"/>
        <v>3.3330000000000002</v>
      </c>
      <c r="V47" s="19">
        <f t="shared" ca="1" si="12"/>
        <v>3.3220000000000001</v>
      </c>
      <c r="W47" s="19">
        <f t="shared" ca="1" si="12"/>
        <v>3.3220000000000001</v>
      </c>
      <c r="X47" s="19">
        <f t="shared" ca="1" si="12"/>
        <v>3.33</v>
      </c>
      <c r="Y47" s="19">
        <f t="shared" ca="1" si="12"/>
        <v>3.3279999999999998</v>
      </c>
      <c r="Z47" s="19">
        <f t="shared" ca="1" si="12"/>
        <v>3.3290000000000002</v>
      </c>
      <c r="AA47" s="19">
        <f t="shared" ca="1" si="12"/>
        <v>3.3439999999999999</v>
      </c>
      <c r="AB47" s="19">
        <f t="shared" ca="1" si="12"/>
        <v>3.3540000000000001</v>
      </c>
      <c r="AC47" s="19">
        <f t="shared" ca="1" si="12"/>
        <v>3.3639999999999999</v>
      </c>
      <c r="AD47" s="15">
        <f t="shared" ca="1" si="13"/>
        <v>9.9999999999997868E-3</v>
      </c>
    </row>
    <row r="48" spans="2:30" x14ac:dyDescent="0.3">
      <c r="B48" s="10" t="s">
        <v>86</v>
      </c>
      <c r="C48" s="12">
        <v>13</v>
      </c>
      <c r="D48" s="10" t="s">
        <v>626</v>
      </c>
      <c r="P48" s="19" t="s">
        <v>231</v>
      </c>
      <c r="Q48" s="19" t="s">
        <v>231</v>
      </c>
      <c r="R48" s="19" t="s">
        <v>231</v>
      </c>
      <c r="S48" s="19" t="s">
        <v>231</v>
      </c>
      <c r="T48" s="19">
        <f t="shared" ca="1" si="15"/>
        <v>7.9009999999999998</v>
      </c>
      <c r="U48" s="19">
        <f t="shared" ca="1" si="14"/>
        <v>7.7610000000000001</v>
      </c>
      <c r="V48" s="19">
        <f t="shared" ca="1" si="12"/>
        <v>7.7549999999999999</v>
      </c>
      <c r="W48" s="19">
        <f t="shared" ca="1" si="12"/>
        <v>7.7489999999999997</v>
      </c>
      <c r="X48" s="19">
        <f t="shared" ca="1" si="12"/>
        <v>7.7539999999999996</v>
      </c>
      <c r="Y48" s="19">
        <f t="shared" ca="1" si="12"/>
        <v>7.7530000000000001</v>
      </c>
      <c r="Z48" s="19">
        <f t="shared" ca="1" si="12"/>
        <v>7.7519999999999998</v>
      </c>
      <c r="AA48" s="19">
        <f t="shared" ca="1" si="12"/>
        <v>7.742</v>
      </c>
      <c r="AB48" s="19">
        <f t="shared" ca="1" si="12"/>
        <v>7.7320000000000002</v>
      </c>
      <c r="AC48" s="19">
        <f t="shared" ca="1" si="12"/>
        <v>7.7359999999999998</v>
      </c>
      <c r="AD48" s="15">
        <f t="shared" ca="1" si="13"/>
        <v>3.9999999999995595E-3</v>
      </c>
    </row>
    <row r="49" spans="2:30" x14ac:dyDescent="0.3">
      <c r="B49" s="10" t="s">
        <v>86</v>
      </c>
      <c r="C49" s="12">
        <v>14</v>
      </c>
      <c r="D49" s="10" t="s">
        <v>627</v>
      </c>
      <c r="P49" s="19" t="s">
        <v>231</v>
      </c>
      <c r="Q49" s="19" t="s">
        <v>231</v>
      </c>
      <c r="R49" s="19" t="s">
        <v>231</v>
      </c>
      <c r="S49" s="19" t="s">
        <v>231</v>
      </c>
      <c r="T49" s="19">
        <f t="shared" ca="1" si="15"/>
        <v>7.7649999999999997</v>
      </c>
      <c r="U49" s="19">
        <f t="shared" ca="1" si="14"/>
        <v>7.625</v>
      </c>
      <c r="V49" s="19">
        <f t="shared" ca="1" si="12"/>
        <v>7.61</v>
      </c>
      <c r="W49" s="19">
        <f t="shared" ca="1" si="12"/>
        <v>7.6070000000000002</v>
      </c>
      <c r="X49" s="19">
        <f t="shared" ca="1" si="12"/>
        <v>7.6020000000000003</v>
      </c>
      <c r="Y49" s="19">
        <f t="shared" ca="1" si="12"/>
        <v>7.5990000000000002</v>
      </c>
      <c r="Z49" s="19">
        <f t="shared" ca="1" si="12"/>
        <v>7.5979999999999999</v>
      </c>
      <c r="AA49" s="19">
        <f t="shared" ca="1" si="12"/>
        <v>7.6050000000000004</v>
      </c>
      <c r="AB49" s="19">
        <f t="shared" ca="1" si="12"/>
        <v>7.5960000000000001</v>
      </c>
      <c r="AC49" s="19">
        <f t="shared" ca="1" si="12"/>
        <v>7.6059999999999999</v>
      </c>
      <c r="AD49" s="15">
        <f t="shared" ca="1" si="13"/>
        <v>9.9999999999997868E-3</v>
      </c>
    </row>
    <row r="50" spans="2:30" x14ac:dyDescent="0.3">
      <c r="B50" s="10" t="s">
        <v>86</v>
      </c>
      <c r="C50" s="12">
        <v>15</v>
      </c>
      <c r="D50" s="10" t="s">
        <v>628</v>
      </c>
      <c r="P50" s="19" t="s">
        <v>231</v>
      </c>
      <c r="Q50" s="19" t="s">
        <v>231</v>
      </c>
      <c r="R50" s="19" t="s">
        <v>231</v>
      </c>
      <c r="S50" s="19" t="s">
        <v>231</v>
      </c>
      <c r="T50" s="19">
        <f t="shared" ca="1" si="15"/>
        <v>4.117</v>
      </c>
      <c r="U50" s="19">
        <f t="shared" ca="1" si="14"/>
        <v>3.9769999999999999</v>
      </c>
      <c r="V50" s="19">
        <f t="shared" ca="1" si="12"/>
        <v>3.9660000000000002</v>
      </c>
      <c r="W50" s="19">
        <f t="shared" ca="1" si="12"/>
        <v>3.9670000000000001</v>
      </c>
      <c r="X50" s="19">
        <f t="shared" ca="1" si="12"/>
        <v>3.9660000000000002</v>
      </c>
      <c r="Y50" s="19">
        <f t="shared" ca="1" si="12"/>
        <v>3.9670000000000001</v>
      </c>
      <c r="Z50" s="19">
        <f t="shared" ca="1" si="12"/>
        <v>3.9710000000000001</v>
      </c>
      <c r="AA50" s="19">
        <f t="shared" ca="1" si="12"/>
        <v>3.992</v>
      </c>
      <c r="AB50" s="19">
        <f t="shared" ca="1" si="12"/>
        <v>3.992</v>
      </c>
      <c r="AC50" s="19">
        <f t="shared" ca="1" si="12"/>
        <v>3.9990000000000001</v>
      </c>
      <c r="AD50" s="15">
        <f t="shared" ca="1" si="13"/>
        <v>7.0000000000001172E-3</v>
      </c>
    </row>
    <row r="51" spans="2:30" x14ac:dyDescent="0.3">
      <c r="B51" s="10" t="s">
        <v>86</v>
      </c>
      <c r="C51" s="12">
        <v>16</v>
      </c>
      <c r="D51" s="10" t="s">
        <v>629</v>
      </c>
      <c r="P51" s="19" t="s">
        <v>231</v>
      </c>
      <c r="Q51" s="19" t="s">
        <v>231</v>
      </c>
      <c r="R51" s="19" t="s">
        <v>231</v>
      </c>
      <c r="S51" s="19" t="s">
        <v>231</v>
      </c>
      <c r="T51" s="19">
        <f t="shared" ca="1" si="15"/>
        <v>5.2</v>
      </c>
      <c r="U51" s="19">
        <f t="shared" ca="1" si="14"/>
        <v>5.0599999999999996</v>
      </c>
      <c r="V51" s="19">
        <f t="shared" ca="1" si="12"/>
        <v>5.0570000000000004</v>
      </c>
      <c r="W51" s="19">
        <f t="shared" ca="1" si="12"/>
        <v>5.0519999999999996</v>
      </c>
      <c r="X51" s="19">
        <f t="shared" ca="1" si="12"/>
        <v>5.0570000000000004</v>
      </c>
      <c r="Y51" s="19">
        <f t="shared" ca="1" si="12"/>
        <v>5.0640000000000001</v>
      </c>
      <c r="Z51" s="19">
        <f t="shared" ca="1" si="12"/>
        <v>5.069</v>
      </c>
      <c r="AA51" s="19">
        <f t="shared" ca="1" si="12"/>
        <v>5.093</v>
      </c>
      <c r="AB51" s="19">
        <f t="shared" ca="1" si="12"/>
        <v>5.0970000000000004</v>
      </c>
      <c r="AC51" s="19">
        <f t="shared" ca="1" si="12"/>
        <v>5.1020000000000003</v>
      </c>
      <c r="AD51" s="15">
        <f t="shared" ca="1" si="13"/>
        <v>4.9999999999998934E-3</v>
      </c>
    </row>
    <row r="52" spans="2:30" x14ac:dyDescent="0.3">
      <c r="B52" s="10" t="s">
        <v>86</v>
      </c>
      <c r="C52" s="12">
        <v>17</v>
      </c>
      <c r="D52" s="10" t="s">
        <v>630</v>
      </c>
      <c r="P52" s="19" t="s">
        <v>231</v>
      </c>
      <c r="Q52" s="19" t="s">
        <v>231</v>
      </c>
      <c r="R52" s="19" t="s">
        <v>231</v>
      </c>
      <c r="S52" s="19" t="s">
        <v>231</v>
      </c>
      <c r="T52" s="19">
        <f t="shared" ca="1" si="15"/>
        <v>6.69</v>
      </c>
      <c r="U52" s="19">
        <f t="shared" ca="1" si="14"/>
        <v>6.55</v>
      </c>
      <c r="V52" s="19">
        <f t="shared" ca="1" si="12"/>
        <v>6.5469999999999997</v>
      </c>
      <c r="W52" s="19">
        <f t="shared" ca="1" si="12"/>
        <v>6.5419999999999998</v>
      </c>
      <c r="X52" s="19">
        <f t="shared" ca="1" si="12"/>
        <v>6.5490000000000004</v>
      </c>
      <c r="Y52" s="19">
        <f t="shared" ca="1" si="12"/>
        <v>6.5519999999999996</v>
      </c>
      <c r="Z52" s="19">
        <f t="shared" ca="1" si="12"/>
        <v>6.5529999999999999</v>
      </c>
      <c r="AA52" s="19">
        <f t="shared" ca="1" si="12"/>
        <v>6.5629999999999997</v>
      </c>
      <c r="AB52" s="19">
        <f t="shared" ca="1" si="12"/>
        <v>6.5720000000000001</v>
      </c>
      <c r="AC52" s="19">
        <f t="shared" ca="1" si="12"/>
        <v>6.58</v>
      </c>
      <c r="AD52" s="15">
        <f t="shared" ca="1" si="13"/>
        <v>8.0000000000000071E-3</v>
      </c>
    </row>
    <row r="53" spans="2:30" x14ac:dyDescent="0.3">
      <c r="B53" s="10" t="s">
        <v>86</v>
      </c>
      <c r="C53" s="12">
        <v>18</v>
      </c>
      <c r="D53" s="10" t="s">
        <v>631</v>
      </c>
      <c r="P53" s="19" t="s">
        <v>231</v>
      </c>
      <c r="Q53" s="19" t="s">
        <v>231</v>
      </c>
      <c r="R53" s="19" t="s">
        <v>231</v>
      </c>
      <c r="S53" s="19" t="s">
        <v>231</v>
      </c>
      <c r="T53" s="19">
        <f t="shared" ca="1" si="15"/>
        <v>5.9889999999999999</v>
      </c>
      <c r="U53" s="19">
        <f t="shared" ca="1" si="14"/>
        <v>5.8490000000000002</v>
      </c>
      <c r="V53" s="19">
        <f t="shared" ca="1" si="12"/>
        <v>5.8479999999999999</v>
      </c>
      <c r="W53" s="19">
        <f t="shared" ca="1" si="12"/>
        <v>5.8339999999999996</v>
      </c>
      <c r="X53" s="19">
        <f t="shared" ca="1" si="12"/>
        <v>5.8390000000000004</v>
      </c>
      <c r="Y53" s="19">
        <f t="shared" ca="1" si="12"/>
        <v>5.8330000000000002</v>
      </c>
      <c r="Z53" s="19">
        <f t="shared" ca="1" si="12"/>
        <v>5.84</v>
      </c>
      <c r="AA53" s="19">
        <f t="shared" ca="1" si="12"/>
        <v>5.8319999999999999</v>
      </c>
      <c r="AB53" s="19">
        <f t="shared" ca="1" si="12"/>
        <v>5.84</v>
      </c>
      <c r="AC53" s="19">
        <f t="shared" ca="1" si="12"/>
        <v>5.8339999999999996</v>
      </c>
      <c r="AD53" s="15">
        <f t="shared" ca="1" si="13"/>
        <v>-6.0000000000002274E-3</v>
      </c>
    </row>
  </sheetData>
  <mergeCells count="7">
    <mergeCell ref="E4:E6"/>
    <mergeCell ref="B31:C32"/>
    <mergeCell ref="D31:D33"/>
    <mergeCell ref="B4:C4"/>
    <mergeCell ref="B5:B6"/>
    <mergeCell ref="C5:C6"/>
    <mergeCell ref="D4:D6"/>
  </mergeCells>
  <phoneticPr fontId="7" type="noConversion"/>
  <conditionalFormatting sqref="C22">
    <cfRule type="duplicateValues" dxfId="20" priority="2"/>
  </conditionalFormatting>
  <conditionalFormatting sqref="D20:D21">
    <cfRule type="duplicateValues" dxfId="19" priority="3"/>
  </conditionalFormatting>
  <conditionalFormatting sqref="D22">
    <cfRule type="duplicateValues" dxfId="18" priority="1"/>
  </conditionalFormatting>
  <conditionalFormatting sqref="D38:D53">
    <cfRule type="duplicateValues" dxfId="17" priority="5"/>
  </conditionalFormatting>
  <conditionalFormatting sqref="E7:E16 E18:E19">
    <cfRule type="duplicateValues" dxfId="16" priority="7"/>
  </conditionalFormatting>
  <conditionalFormatting sqref="E20:E21">
    <cfRule type="duplicateValues" dxfId="15" priority="4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theme="4"/>
  </sheetPr>
  <dimension ref="B3:P60"/>
  <sheetViews>
    <sheetView zoomScale="85" zoomScaleNormal="85" workbookViewId="0">
      <selection activeCell="J32" sqref="J32"/>
    </sheetView>
  </sheetViews>
  <sheetFormatPr defaultRowHeight="14.4" x14ac:dyDescent="0.3"/>
  <cols>
    <col min="1" max="1" width="3.33203125" customWidth="1"/>
    <col min="2" max="2" width="26.6640625" style="10" bestFit="1" customWidth="1"/>
    <col min="3" max="3" width="10.88671875" style="10" customWidth="1"/>
    <col min="4" max="4" width="21.44140625" style="10" bestFit="1" customWidth="1"/>
    <col min="5" max="5" width="9" customWidth="1"/>
    <col min="6" max="6" width="10.33203125" style="10" customWidth="1"/>
    <col min="7" max="7" width="10.5546875" bestFit="1" customWidth="1"/>
    <col min="8" max="8" width="12.44140625" bestFit="1" customWidth="1"/>
    <col min="9" max="9" width="11" bestFit="1" customWidth="1"/>
    <col min="10" max="11" width="11" customWidth="1"/>
    <col min="12" max="12" width="23.44140625" style="10" bestFit="1" customWidth="1"/>
    <col min="13" max="13" width="7.88671875" style="10" bestFit="1" customWidth="1"/>
    <col min="14" max="14" width="13.88671875" style="10" bestFit="1" customWidth="1"/>
    <col min="15" max="15" width="14.33203125" style="10" bestFit="1" customWidth="1"/>
    <col min="16" max="16" width="12.44140625" style="10" bestFit="1" customWidth="1"/>
  </cols>
  <sheetData>
    <row r="3" spans="2:16" x14ac:dyDescent="0.3">
      <c r="B3" s="82" t="s">
        <v>24</v>
      </c>
      <c r="C3" s="82"/>
      <c r="D3" s="82" t="s">
        <v>97</v>
      </c>
      <c r="E3" s="82" t="s">
        <v>27</v>
      </c>
      <c r="F3" s="82" t="s">
        <v>12</v>
      </c>
      <c r="G3" s="82" t="s">
        <v>85</v>
      </c>
      <c r="H3" s="82"/>
      <c r="L3" s="83" t="s">
        <v>28</v>
      </c>
      <c r="M3" s="83"/>
      <c r="N3" s="82" t="s">
        <v>12</v>
      </c>
      <c r="O3" s="83" t="s">
        <v>85</v>
      </c>
      <c r="P3" s="83"/>
    </row>
    <row r="4" spans="2:16" x14ac:dyDescent="0.3">
      <c r="B4" s="82"/>
      <c r="C4" s="82"/>
      <c r="D4" s="82"/>
      <c r="E4" s="82"/>
      <c r="F4" s="82"/>
      <c r="G4" s="14" t="s">
        <v>14</v>
      </c>
      <c r="H4" s="14" t="s">
        <v>13</v>
      </c>
      <c r="L4" s="83"/>
      <c r="M4" s="83"/>
      <c r="N4" s="82"/>
      <c r="O4" s="11" t="s">
        <v>14</v>
      </c>
      <c r="P4" s="11" t="s">
        <v>13</v>
      </c>
    </row>
    <row r="5" spans="2:16" x14ac:dyDescent="0.3">
      <c r="B5" s="14" t="s">
        <v>25</v>
      </c>
      <c r="C5" s="14" t="s">
        <v>26</v>
      </c>
      <c r="D5" s="82"/>
      <c r="E5" s="82"/>
      <c r="F5" s="82"/>
      <c r="G5" s="14" t="s">
        <v>95</v>
      </c>
      <c r="H5" s="14" t="s">
        <v>95</v>
      </c>
      <c r="L5" s="11" t="s">
        <v>25</v>
      </c>
      <c r="M5" s="11" t="s">
        <v>26</v>
      </c>
      <c r="N5" s="82"/>
      <c r="O5" s="11" t="s">
        <v>95</v>
      </c>
      <c r="P5" s="11" t="s">
        <v>95</v>
      </c>
    </row>
    <row r="6" spans="2:16" ht="14.4" customHeight="1" x14ac:dyDescent="0.3">
      <c r="B6" s="37" t="s">
        <v>32</v>
      </c>
      <c r="C6" s="10">
        <v>1</v>
      </c>
      <c r="D6" s="10" t="s">
        <v>688</v>
      </c>
      <c r="E6" s="16">
        <v>118900</v>
      </c>
      <c r="F6" s="10" t="s">
        <v>63</v>
      </c>
      <c r="G6" s="29">
        <v>661371.97</v>
      </c>
      <c r="H6" s="29">
        <v>3289042.61</v>
      </c>
      <c r="L6" t="s">
        <v>86</v>
      </c>
      <c r="M6" s="10">
        <v>1</v>
      </c>
      <c r="N6" s="10" t="s">
        <v>43</v>
      </c>
      <c r="O6" s="29">
        <v>659908.76</v>
      </c>
      <c r="P6" s="29">
        <v>3292891.45</v>
      </c>
    </row>
    <row r="7" spans="2:16" x14ac:dyDescent="0.3">
      <c r="B7" s="37" t="s">
        <v>36</v>
      </c>
      <c r="C7" s="10">
        <v>2</v>
      </c>
      <c r="D7" s="10" t="s">
        <v>688</v>
      </c>
      <c r="E7" s="16">
        <v>138982</v>
      </c>
      <c r="F7" s="10" t="s">
        <v>64</v>
      </c>
      <c r="G7" s="29">
        <v>661830.37</v>
      </c>
      <c r="H7" s="29">
        <v>3288581.74</v>
      </c>
      <c r="L7" t="s">
        <v>86</v>
      </c>
      <c r="M7" s="10">
        <v>2</v>
      </c>
      <c r="N7" s="10" t="s">
        <v>46</v>
      </c>
      <c r="O7" s="29">
        <v>659567.89</v>
      </c>
      <c r="P7" s="29">
        <v>3292225.75</v>
      </c>
    </row>
    <row r="8" spans="2:16" x14ac:dyDescent="0.3">
      <c r="B8" s="37" t="s">
        <v>37</v>
      </c>
      <c r="C8" s="10">
        <v>3</v>
      </c>
      <c r="D8" s="10" t="s">
        <v>688</v>
      </c>
      <c r="E8" s="16">
        <v>138983</v>
      </c>
      <c r="F8" s="10" t="s">
        <v>65</v>
      </c>
      <c r="G8" s="29">
        <v>661835.32999999996</v>
      </c>
      <c r="H8" s="29">
        <v>3289032.23</v>
      </c>
      <c r="L8" t="s">
        <v>86</v>
      </c>
      <c r="M8" s="10">
        <v>3</v>
      </c>
      <c r="N8" s="10" t="s">
        <v>47</v>
      </c>
      <c r="O8" s="29">
        <v>662742.44999999995</v>
      </c>
      <c r="P8" s="29">
        <v>3291855.78</v>
      </c>
    </row>
    <row r="9" spans="2:16" x14ac:dyDescent="0.3">
      <c r="B9" s="37" t="s">
        <v>32</v>
      </c>
      <c r="C9" s="10" t="s">
        <v>49</v>
      </c>
      <c r="D9" s="10" t="s">
        <v>688</v>
      </c>
      <c r="E9" s="16">
        <v>972230</v>
      </c>
      <c r="F9" s="10" t="s">
        <v>66</v>
      </c>
      <c r="G9" s="29">
        <v>661338.53</v>
      </c>
      <c r="H9" s="29">
        <v>3288385.59</v>
      </c>
      <c r="L9" t="s">
        <v>86</v>
      </c>
      <c r="M9" s="10">
        <v>4</v>
      </c>
      <c r="N9" s="10" t="s">
        <v>48</v>
      </c>
      <c r="O9" s="29">
        <v>662877.71</v>
      </c>
      <c r="P9" s="29">
        <v>3292655.91</v>
      </c>
    </row>
    <row r="10" spans="2:16" x14ac:dyDescent="0.3">
      <c r="B10" s="37" t="s">
        <v>32</v>
      </c>
      <c r="C10" s="10" t="s">
        <v>50</v>
      </c>
      <c r="D10" s="10" t="s">
        <v>688</v>
      </c>
      <c r="E10" s="16">
        <v>972000</v>
      </c>
      <c r="F10" s="10" t="s">
        <v>67</v>
      </c>
      <c r="G10" s="29">
        <v>659443.87</v>
      </c>
      <c r="H10" s="29">
        <v>3288608.86</v>
      </c>
      <c r="L10" s="10" t="s">
        <v>654</v>
      </c>
      <c r="M10" s="12" t="s">
        <v>88</v>
      </c>
      <c r="N10" s="10" t="s">
        <v>663</v>
      </c>
      <c r="O10" s="13">
        <v>662856.61499999999</v>
      </c>
      <c r="P10" s="13">
        <v>3293871.62</v>
      </c>
    </row>
    <row r="11" spans="2:16" x14ac:dyDescent="0.3">
      <c r="B11" s="37" t="s">
        <v>38</v>
      </c>
      <c r="C11" s="10">
        <v>24</v>
      </c>
      <c r="D11" s="10" t="s">
        <v>688</v>
      </c>
      <c r="E11" s="16">
        <v>160465</v>
      </c>
      <c r="F11" s="10" t="s">
        <v>68</v>
      </c>
      <c r="G11" s="29">
        <v>659351.64</v>
      </c>
      <c r="H11" s="29">
        <v>3289339.25</v>
      </c>
      <c r="L11" s="10" t="s">
        <v>86</v>
      </c>
      <c r="M11" s="12">
        <v>5</v>
      </c>
      <c r="N11" s="10" t="s">
        <v>618</v>
      </c>
      <c r="O11" s="13">
        <v>662755.924</v>
      </c>
      <c r="P11" s="13">
        <v>3288723.0049999999</v>
      </c>
    </row>
    <row r="12" spans="2:16" x14ac:dyDescent="0.3">
      <c r="B12" s="37" t="s">
        <v>39</v>
      </c>
      <c r="C12" s="10">
        <v>25</v>
      </c>
      <c r="D12" s="10" t="s">
        <v>687</v>
      </c>
      <c r="E12" s="16">
        <v>160466</v>
      </c>
      <c r="F12" s="10" t="s">
        <v>69</v>
      </c>
      <c r="G12" s="29">
        <v>658895.61</v>
      </c>
      <c r="H12" s="29">
        <v>3289148.42</v>
      </c>
      <c r="L12" s="10" t="s">
        <v>86</v>
      </c>
      <c r="M12" s="12">
        <v>6</v>
      </c>
      <c r="N12" s="10" t="s">
        <v>619</v>
      </c>
      <c r="O12" s="13">
        <v>662104.84499999997</v>
      </c>
      <c r="P12" s="13">
        <v>3288395.3089999999</v>
      </c>
    </row>
    <row r="13" spans="2:16" x14ac:dyDescent="0.3">
      <c r="B13" s="37" t="s">
        <v>40</v>
      </c>
      <c r="C13" s="10">
        <v>26</v>
      </c>
      <c r="D13" s="10" t="s">
        <v>686</v>
      </c>
      <c r="E13" s="16">
        <v>972126</v>
      </c>
      <c r="F13" s="10" t="s">
        <v>70</v>
      </c>
      <c r="G13" s="29">
        <v>661817.92000000004</v>
      </c>
      <c r="H13" s="29">
        <v>3289421.57</v>
      </c>
      <c r="L13" s="10" t="s">
        <v>86</v>
      </c>
      <c r="M13" s="12">
        <v>7</v>
      </c>
      <c r="N13" s="10" t="s">
        <v>620</v>
      </c>
      <c r="O13" s="13">
        <v>662429.06499999994</v>
      </c>
      <c r="P13" s="13">
        <v>3288870.7409999999</v>
      </c>
    </row>
    <row r="14" spans="2:16" x14ac:dyDescent="0.3">
      <c r="B14" s="37" t="s">
        <v>41</v>
      </c>
      <c r="C14" s="10">
        <v>27</v>
      </c>
      <c r="D14" s="10" t="s">
        <v>686</v>
      </c>
      <c r="E14" s="16">
        <v>972750</v>
      </c>
      <c r="F14" s="10" t="s">
        <v>71</v>
      </c>
      <c r="G14" s="29">
        <v>660884.89</v>
      </c>
      <c r="H14" s="29">
        <v>3290026.91</v>
      </c>
      <c r="L14" s="10" t="s">
        <v>86</v>
      </c>
      <c r="M14" s="12">
        <v>8</v>
      </c>
      <c r="N14" s="10" t="s">
        <v>621</v>
      </c>
      <c r="O14" s="13">
        <v>661922.95499999996</v>
      </c>
      <c r="P14" s="13">
        <v>3289071.0410000002</v>
      </c>
    </row>
    <row r="15" spans="2:16" x14ac:dyDescent="0.3">
      <c r="B15" s="37" t="s">
        <v>41</v>
      </c>
      <c r="C15" s="10">
        <v>28</v>
      </c>
      <c r="D15" s="10" t="s">
        <v>686</v>
      </c>
      <c r="E15" s="16">
        <v>972751</v>
      </c>
      <c r="F15" s="10" t="s">
        <v>72</v>
      </c>
      <c r="G15" s="29">
        <v>660825.09</v>
      </c>
      <c r="H15" s="29">
        <v>3289998.17</v>
      </c>
      <c r="L15" s="10" t="s">
        <v>86</v>
      </c>
      <c r="M15" s="12">
        <v>9</v>
      </c>
      <c r="N15" s="10" t="s">
        <v>622</v>
      </c>
      <c r="O15" s="13">
        <v>661492.98300000001</v>
      </c>
      <c r="P15" s="13">
        <v>3288220.1009999998</v>
      </c>
    </row>
    <row r="16" spans="2:16" x14ac:dyDescent="0.3">
      <c r="B16" s="37" t="s">
        <v>42</v>
      </c>
      <c r="C16" s="10">
        <v>29</v>
      </c>
      <c r="D16" s="10" t="s">
        <v>686</v>
      </c>
      <c r="E16" s="16">
        <v>975170</v>
      </c>
      <c r="F16" s="10" t="s">
        <v>99</v>
      </c>
      <c r="G16" s="29">
        <v>659892.43000000005</v>
      </c>
      <c r="H16" s="29">
        <v>3290143.15</v>
      </c>
      <c r="L16" s="10" t="s">
        <v>86</v>
      </c>
      <c r="M16" s="12" t="s">
        <v>254</v>
      </c>
      <c r="N16" s="10" t="s">
        <v>643</v>
      </c>
      <c r="O16" s="13">
        <v>661362.88300000003</v>
      </c>
      <c r="P16" s="13">
        <v>3288829.898</v>
      </c>
    </row>
    <row r="17" spans="2:16" x14ac:dyDescent="0.3">
      <c r="B17" s="37" t="s">
        <v>42</v>
      </c>
      <c r="C17" s="10">
        <v>30</v>
      </c>
      <c r="D17" s="10" t="s">
        <v>686</v>
      </c>
      <c r="E17" s="16">
        <v>973844</v>
      </c>
      <c r="F17" s="10" t="s">
        <v>73</v>
      </c>
      <c r="G17" s="29">
        <v>659451.80000000005</v>
      </c>
      <c r="H17" s="29">
        <v>3289803.52</v>
      </c>
      <c r="L17" s="10" t="s">
        <v>86</v>
      </c>
      <c r="M17" s="12">
        <v>10</v>
      </c>
      <c r="N17" s="10" t="s">
        <v>623</v>
      </c>
      <c r="O17" s="13">
        <v>660991.42700000003</v>
      </c>
      <c r="P17" s="13">
        <v>3289979.423</v>
      </c>
    </row>
    <row r="18" spans="2:16" x14ac:dyDescent="0.3">
      <c r="B18" s="37" t="s">
        <v>42</v>
      </c>
      <c r="C18" s="10">
        <v>31</v>
      </c>
      <c r="D18" s="10" t="s">
        <v>686</v>
      </c>
      <c r="E18" s="16">
        <v>975171</v>
      </c>
      <c r="F18" s="10" t="s">
        <v>100</v>
      </c>
      <c r="G18" s="13">
        <v>659091.6</v>
      </c>
      <c r="H18" s="13">
        <v>3289525.5</v>
      </c>
      <c r="L18" s="10" t="s">
        <v>86</v>
      </c>
      <c r="M18" s="12">
        <v>11</v>
      </c>
      <c r="N18" s="10" t="s">
        <v>624</v>
      </c>
      <c r="O18" s="13">
        <v>660939.45700000005</v>
      </c>
      <c r="P18" s="13">
        <v>3288063.8450000002</v>
      </c>
    </row>
    <row r="19" spans="2:16" x14ac:dyDescent="0.3">
      <c r="B19" s="38" t="s">
        <v>42</v>
      </c>
      <c r="C19" s="10">
        <v>32</v>
      </c>
      <c r="D19" s="10" t="s">
        <v>686</v>
      </c>
      <c r="E19" s="16">
        <v>975714</v>
      </c>
      <c r="F19" s="10" t="s">
        <v>664</v>
      </c>
      <c r="G19" s="13">
        <v>662133.39399999997</v>
      </c>
      <c r="H19" s="13">
        <v>3289020</v>
      </c>
      <c r="L19" s="10" t="s">
        <v>86</v>
      </c>
      <c r="M19" s="12">
        <v>12</v>
      </c>
      <c r="N19" s="10" t="s">
        <v>625</v>
      </c>
      <c r="O19" s="13">
        <v>660566.74</v>
      </c>
      <c r="P19" s="13">
        <v>3290241.9010000001</v>
      </c>
    </row>
    <row r="20" spans="2:16" x14ac:dyDescent="0.3">
      <c r="B20" s="38" t="s">
        <v>42</v>
      </c>
      <c r="C20" s="10">
        <v>33</v>
      </c>
      <c r="D20" s="10" t="s">
        <v>686</v>
      </c>
      <c r="E20" s="16">
        <v>975715</v>
      </c>
      <c r="F20" s="10" t="s">
        <v>665</v>
      </c>
      <c r="G20" s="13">
        <v>661472</v>
      </c>
      <c r="H20" s="13">
        <v>3289490</v>
      </c>
      <c r="L20" s="10" t="s">
        <v>86</v>
      </c>
      <c r="M20" s="12">
        <v>13</v>
      </c>
      <c r="N20" s="10" t="s">
        <v>626</v>
      </c>
      <c r="O20" s="13">
        <v>659768.14500000002</v>
      </c>
      <c r="P20" s="13">
        <v>3290336.594</v>
      </c>
    </row>
    <row r="21" spans="2:16" x14ac:dyDescent="0.3">
      <c r="B21" s="38" t="s">
        <v>42</v>
      </c>
      <c r="C21" s="10">
        <v>34</v>
      </c>
      <c r="D21" s="10" t="s">
        <v>686</v>
      </c>
      <c r="E21" s="16">
        <v>975851</v>
      </c>
      <c r="F21" s="10" t="s">
        <v>666</v>
      </c>
      <c r="G21" s="13">
        <v>661918</v>
      </c>
      <c r="H21" s="13">
        <v>3289696</v>
      </c>
      <c r="L21" s="10" t="s">
        <v>86</v>
      </c>
      <c r="M21" s="12">
        <v>14</v>
      </c>
      <c r="N21" s="10" t="s">
        <v>627</v>
      </c>
      <c r="O21" s="13">
        <v>659361.95400000003</v>
      </c>
      <c r="P21" s="13">
        <v>3288538.7650000001</v>
      </c>
    </row>
    <row r="22" spans="2:16" x14ac:dyDescent="0.3">
      <c r="B22" s="15"/>
      <c r="E22" s="9"/>
      <c r="G22" s="5"/>
      <c r="H22" s="5"/>
      <c r="L22" s="10" t="s">
        <v>86</v>
      </c>
      <c r="M22" s="12">
        <v>15</v>
      </c>
      <c r="N22" s="10" t="s">
        <v>628</v>
      </c>
      <c r="O22" s="13">
        <v>659282.21400000004</v>
      </c>
      <c r="P22" s="13">
        <v>3289030.1540000001</v>
      </c>
    </row>
    <row r="23" spans="2:16" x14ac:dyDescent="0.3">
      <c r="B23" s="15"/>
      <c r="E23" s="9"/>
      <c r="L23" s="10" t="s">
        <v>86</v>
      </c>
      <c r="M23" s="12">
        <v>16</v>
      </c>
      <c r="N23" s="10" t="s">
        <v>629</v>
      </c>
      <c r="O23" s="13">
        <v>658966.00300000003</v>
      </c>
      <c r="P23" s="13">
        <v>3289792.8050000002</v>
      </c>
    </row>
    <row r="24" spans="2:16" x14ac:dyDescent="0.3">
      <c r="B24" s="15"/>
      <c r="E24" s="9"/>
      <c r="L24" s="10" t="s">
        <v>86</v>
      </c>
      <c r="M24" s="12">
        <v>17</v>
      </c>
      <c r="N24" s="10" t="s">
        <v>630</v>
      </c>
      <c r="O24" s="13">
        <v>659090.44499999995</v>
      </c>
      <c r="P24" s="13">
        <v>3290187.0929999999</v>
      </c>
    </row>
    <row r="25" spans="2:16" x14ac:dyDescent="0.3">
      <c r="B25" s="15"/>
      <c r="E25" s="9"/>
      <c r="L25" s="10" t="s">
        <v>86</v>
      </c>
      <c r="M25" s="12">
        <v>18</v>
      </c>
      <c r="N25" s="10" t="s">
        <v>631</v>
      </c>
      <c r="O25" s="13">
        <v>658320.09299999999</v>
      </c>
      <c r="P25" s="13">
        <v>3289253.122</v>
      </c>
    </row>
    <row r="26" spans="2:16" x14ac:dyDescent="0.3">
      <c r="B26" s="15"/>
      <c r="E26" s="9"/>
      <c r="G26" s="5"/>
      <c r="H26" s="5"/>
      <c r="M26" s="12"/>
      <c r="O26" s="13"/>
      <c r="P26" s="13"/>
    </row>
    <row r="27" spans="2:16" x14ac:dyDescent="0.3">
      <c r="B27" s="15"/>
      <c r="E27" s="9"/>
      <c r="G27" s="5"/>
      <c r="H27" s="5"/>
      <c r="M27" s="12"/>
      <c r="O27" s="13"/>
      <c r="P27" s="13"/>
    </row>
    <row r="28" spans="2:16" x14ac:dyDescent="0.3">
      <c r="B28" s="15"/>
      <c r="E28" s="9"/>
      <c r="G28" s="5"/>
      <c r="H28" s="5"/>
      <c r="M28" s="12"/>
      <c r="O28" s="13"/>
      <c r="P28" s="13"/>
    </row>
    <row r="29" spans="2:16" x14ac:dyDescent="0.3">
      <c r="B29" s="15"/>
      <c r="E29" s="9"/>
      <c r="G29" s="5"/>
      <c r="H29" s="5"/>
      <c r="M29" s="12"/>
      <c r="O29" s="13"/>
      <c r="P29" s="13"/>
    </row>
    <row r="30" spans="2:16" x14ac:dyDescent="0.3">
      <c r="B30" s="15"/>
      <c r="E30" s="9"/>
      <c r="G30" s="5"/>
      <c r="H30" s="5"/>
      <c r="M30" s="12"/>
      <c r="O30" s="13"/>
      <c r="P30" s="13"/>
    </row>
    <row r="31" spans="2:16" x14ac:dyDescent="0.3">
      <c r="B31" s="15"/>
      <c r="E31" s="9"/>
      <c r="G31" s="5"/>
      <c r="H31" s="5"/>
      <c r="M31" s="12"/>
      <c r="O31" s="13"/>
      <c r="P31" s="13"/>
    </row>
    <row r="32" spans="2:16" x14ac:dyDescent="0.3">
      <c r="B32" s="15"/>
      <c r="E32" s="9"/>
      <c r="G32" s="5"/>
      <c r="H32" s="5"/>
      <c r="M32" s="12"/>
      <c r="O32" s="13"/>
      <c r="P32" s="13"/>
    </row>
    <row r="33" spans="2:16" x14ac:dyDescent="0.3">
      <c r="B33" s="15"/>
      <c r="E33" s="9"/>
      <c r="G33" s="5"/>
      <c r="H33" s="5"/>
      <c r="M33" s="12"/>
      <c r="O33" s="13"/>
      <c r="P33" s="13"/>
    </row>
    <row r="34" spans="2:16" x14ac:dyDescent="0.3">
      <c r="B34" s="15"/>
      <c r="E34" s="9"/>
      <c r="G34" s="5"/>
      <c r="H34" s="5"/>
      <c r="M34" s="12"/>
      <c r="O34" s="13"/>
      <c r="P34" s="13"/>
    </row>
    <row r="35" spans="2:16" x14ac:dyDescent="0.3">
      <c r="B35" s="15"/>
      <c r="E35" s="9"/>
      <c r="G35" s="5"/>
      <c r="H35" s="5"/>
      <c r="M35" s="12"/>
      <c r="O35" s="13"/>
      <c r="P35" s="13"/>
    </row>
    <row r="36" spans="2:16" x14ac:dyDescent="0.3">
      <c r="B36" s="15"/>
      <c r="E36" s="9"/>
      <c r="G36" s="5"/>
      <c r="H36" s="5"/>
      <c r="M36" s="12"/>
      <c r="O36" s="13"/>
      <c r="P36" s="13"/>
    </row>
    <row r="37" spans="2:16" x14ac:dyDescent="0.3">
      <c r="B37" s="15"/>
      <c r="E37" s="9"/>
      <c r="G37" s="5"/>
      <c r="H37" s="5"/>
      <c r="M37" s="12"/>
      <c r="O37" s="13"/>
      <c r="P37" s="13"/>
    </row>
    <row r="38" spans="2:16" x14ac:dyDescent="0.3">
      <c r="B38" s="15"/>
      <c r="E38" s="9"/>
      <c r="G38" s="5"/>
      <c r="H38" s="5"/>
      <c r="M38" s="12"/>
      <c r="O38" s="13"/>
      <c r="P38" s="13"/>
    </row>
    <row r="39" spans="2:16" x14ac:dyDescent="0.3">
      <c r="B39" s="15"/>
      <c r="E39" s="9"/>
      <c r="G39" s="5"/>
      <c r="H39" s="5"/>
      <c r="M39" s="12"/>
      <c r="O39" s="13"/>
      <c r="P39" s="13"/>
    </row>
    <row r="40" spans="2:16" x14ac:dyDescent="0.3">
      <c r="B40" s="15"/>
      <c r="E40" s="9"/>
      <c r="G40" s="5"/>
      <c r="H40" s="5"/>
      <c r="M40" s="12"/>
      <c r="O40" s="13"/>
      <c r="P40" s="13"/>
    </row>
    <row r="41" spans="2:16" x14ac:dyDescent="0.3">
      <c r="B41" s="15"/>
      <c r="E41" s="9"/>
      <c r="G41" s="5"/>
      <c r="H41" s="5"/>
      <c r="M41" s="12"/>
      <c r="O41" s="13"/>
      <c r="P41" s="13"/>
    </row>
    <row r="42" spans="2:16" x14ac:dyDescent="0.3">
      <c r="B42" s="15"/>
      <c r="E42" s="9"/>
      <c r="G42" s="5"/>
      <c r="H42" s="5"/>
      <c r="M42" s="12"/>
      <c r="O42" s="13"/>
      <c r="P42" s="13"/>
    </row>
    <row r="43" spans="2:16" x14ac:dyDescent="0.3">
      <c r="B43" s="15"/>
      <c r="E43" s="9"/>
      <c r="G43" s="5"/>
      <c r="H43" s="5"/>
      <c r="M43" s="12"/>
      <c r="O43" s="13"/>
      <c r="P43" s="13"/>
    </row>
    <row r="44" spans="2:16" x14ac:dyDescent="0.3">
      <c r="B44" s="15"/>
      <c r="E44" s="9"/>
      <c r="G44" s="5"/>
      <c r="H44" s="5"/>
      <c r="M44" s="12"/>
      <c r="O44" s="13"/>
      <c r="P44" s="13"/>
    </row>
    <row r="45" spans="2:16" x14ac:dyDescent="0.3">
      <c r="B45" s="15"/>
      <c r="E45" s="9"/>
      <c r="G45" s="5"/>
      <c r="H45" s="5"/>
      <c r="M45" s="12"/>
      <c r="O45" s="13"/>
      <c r="P45" s="13"/>
    </row>
    <row r="46" spans="2:16" x14ac:dyDescent="0.3">
      <c r="B46" s="15"/>
      <c r="E46" s="9"/>
      <c r="G46" s="5"/>
      <c r="H46" s="5"/>
      <c r="M46" s="12"/>
      <c r="O46" s="13"/>
      <c r="P46" s="13"/>
    </row>
    <row r="47" spans="2:16" x14ac:dyDescent="0.3">
      <c r="B47" s="15"/>
      <c r="E47" s="9"/>
      <c r="G47" s="5"/>
      <c r="H47" s="5"/>
      <c r="M47" s="12"/>
      <c r="O47" s="13"/>
      <c r="P47" s="13"/>
    </row>
    <row r="48" spans="2:16" x14ac:dyDescent="0.3">
      <c r="B48" s="15"/>
      <c r="E48" s="9"/>
      <c r="G48" s="5"/>
      <c r="H48" s="5"/>
      <c r="M48" s="12"/>
      <c r="O48" s="13"/>
      <c r="P48" s="13"/>
    </row>
    <row r="49" spans="2:16" x14ac:dyDescent="0.3">
      <c r="B49" s="15"/>
      <c r="E49" s="9"/>
      <c r="G49" s="5"/>
      <c r="H49" s="5"/>
      <c r="M49" s="12"/>
      <c r="O49" s="13"/>
      <c r="P49" s="13"/>
    </row>
    <row r="50" spans="2:16" x14ac:dyDescent="0.3">
      <c r="B50" s="15"/>
      <c r="E50" s="9"/>
      <c r="G50" s="5"/>
      <c r="H50" s="5"/>
      <c r="M50" s="12"/>
      <c r="O50" s="13"/>
      <c r="P50" s="13"/>
    </row>
    <row r="51" spans="2:16" x14ac:dyDescent="0.3">
      <c r="B51" s="15"/>
      <c r="E51" s="9"/>
      <c r="G51" s="5"/>
      <c r="H51" s="5"/>
      <c r="M51" s="12"/>
      <c r="O51" s="13"/>
      <c r="P51" s="13"/>
    </row>
    <row r="52" spans="2:16" x14ac:dyDescent="0.3">
      <c r="B52" s="15"/>
      <c r="E52" s="9"/>
      <c r="G52" s="5"/>
      <c r="H52" s="5"/>
      <c r="M52" s="12"/>
      <c r="O52" s="13"/>
      <c r="P52" s="13"/>
    </row>
    <row r="53" spans="2:16" x14ac:dyDescent="0.3">
      <c r="B53" s="15"/>
      <c r="E53" s="9"/>
      <c r="G53" s="5"/>
      <c r="H53" s="5"/>
      <c r="M53" s="12"/>
      <c r="O53" s="13"/>
      <c r="P53" s="13"/>
    </row>
    <row r="54" spans="2:16" x14ac:dyDescent="0.3">
      <c r="B54" s="15"/>
      <c r="E54" s="9"/>
      <c r="G54" s="5"/>
      <c r="H54" s="5"/>
      <c r="O54" s="6"/>
      <c r="P54" s="6"/>
    </row>
    <row r="55" spans="2:16" x14ac:dyDescent="0.3">
      <c r="B55" s="15"/>
      <c r="E55" s="9"/>
      <c r="G55" s="5"/>
      <c r="H55" s="5"/>
      <c r="M55" s="12"/>
      <c r="O55" s="6"/>
      <c r="P55" s="6"/>
    </row>
    <row r="56" spans="2:16" x14ac:dyDescent="0.3">
      <c r="B56" s="15"/>
      <c r="E56" s="9"/>
      <c r="G56" s="5"/>
      <c r="H56" s="5"/>
      <c r="M56" s="12"/>
      <c r="O56" s="6"/>
      <c r="P56" s="6"/>
    </row>
    <row r="57" spans="2:16" x14ac:dyDescent="0.3">
      <c r="B57" s="15"/>
      <c r="E57" s="9"/>
      <c r="G57" s="5"/>
      <c r="H57" s="5"/>
      <c r="M57" s="12"/>
      <c r="O57" s="6"/>
      <c r="P57" s="6"/>
    </row>
    <row r="58" spans="2:16" x14ac:dyDescent="0.3">
      <c r="B58" s="15"/>
      <c r="E58" s="9"/>
      <c r="G58" s="5"/>
      <c r="H58" s="5"/>
      <c r="M58" s="12"/>
      <c r="O58" s="6"/>
      <c r="P58" s="6"/>
    </row>
    <row r="59" spans="2:16" x14ac:dyDescent="0.3">
      <c r="B59" s="15"/>
      <c r="E59" s="9"/>
      <c r="G59" s="5"/>
      <c r="H59" s="5"/>
    </row>
    <row r="60" spans="2:16" x14ac:dyDescent="0.3">
      <c r="B60" s="15"/>
      <c r="E60" s="9"/>
      <c r="G60" s="5"/>
      <c r="H60" s="5"/>
    </row>
  </sheetData>
  <sortState xmlns:xlrd2="http://schemas.microsoft.com/office/spreadsheetml/2017/richdata2" ref="B43:I49">
    <sortCondition ref="C43:C49"/>
  </sortState>
  <mergeCells count="8">
    <mergeCell ref="N3:N5"/>
    <mergeCell ref="O3:P3"/>
    <mergeCell ref="E3:E5"/>
    <mergeCell ref="B3:C4"/>
    <mergeCell ref="F3:F5"/>
    <mergeCell ref="G3:H3"/>
    <mergeCell ref="D3:D5"/>
    <mergeCell ref="L3:M4"/>
  </mergeCells>
  <phoneticPr fontId="7" type="noConversion"/>
  <conditionalFormatting sqref="E6:E60">
    <cfRule type="duplicateValues" dxfId="14" priority="1"/>
  </conditionalFormatting>
  <conditionalFormatting sqref="N10:N58 F6:F60">
    <cfRule type="duplicateValues" dxfId="13" priority="2"/>
  </conditionalFormatting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1AD1D-2272-40B9-B568-6AF8D9DF5023}">
  <sheetPr>
    <tabColor rgb="FFFF0000"/>
  </sheetPr>
  <dimension ref="A1:O65"/>
  <sheetViews>
    <sheetView topLeftCell="A27" workbookViewId="0">
      <selection activeCell="H45" sqref="H45"/>
    </sheetView>
  </sheetViews>
  <sheetFormatPr defaultColWidth="9.109375" defaultRowHeight="14.4" x14ac:dyDescent="0.3"/>
  <cols>
    <col min="1" max="1" width="27.109375" bestFit="1" customWidth="1"/>
    <col min="2" max="2" width="12.88671875" style="10" bestFit="1" customWidth="1"/>
    <col min="3" max="3" width="23.5546875" bestFit="1" customWidth="1"/>
    <col min="4" max="4" width="21.5546875" style="10" bestFit="1" customWidth="1"/>
    <col min="5" max="5" width="9.109375" bestFit="1" customWidth="1"/>
    <col min="6" max="6" width="18.33203125" customWidth="1"/>
    <col min="7" max="7" width="19.44140625" customWidth="1"/>
    <col min="8" max="8" width="10.44140625" style="10" bestFit="1" customWidth="1"/>
    <col min="9" max="9" width="31" bestFit="1" customWidth="1"/>
    <col min="10" max="10" width="33" bestFit="1" customWidth="1"/>
    <col min="11" max="11" width="27.109375" bestFit="1" customWidth="1"/>
    <col min="13" max="13" width="15.44140625" bestFit="1" customWidth="1"/>
    <col min="14" max="14" width="21.5546875" bestFit="1" customWidth="1"/>
    <col min="15" max="15" width="18.109375" bestFit="1" customWidth="1"/>
  </cols>
  <sheetData>
    <row r="1" spans="1:15" x14ac:dyDescent="0.3">
      <c r="A1" s="24" t="s">
        <v>25</v>
      </c>
      <c r="B1" s="26" t="s">
        <v>26</v>
      </c>
      <c r="C1" t="s">
        <v>97</v>
      </c>
      <c r="D1" s="10" t="s">
        <v>251</v>
      </c>
      <c r="E1" t="s">
        <v>252</v>
      </c>
      <c r="F1" s="24" t="s">
        <v>44</v>
      </c>
      <c r="G1" s="24" t="s">
        <v>45</v>
      </c>
      <c r="H1" s="10" t="s">
        <v>644</v>
      </c>
      <c r="I1" t="s">
        <v>745</v>
      </c>
      <c r="J1" t="s">
        <v>255</v>
      </c>
      <c r="L1" t="s">
        <v>734</v>
      </c>
      <c r="M1" s="24"/>
      <c r="N1" s="24"/>
      <c r="O1" s="24"/>
    </row>
    <row r="2" spans="1:15" x14ac:dyDescent="0.3">
      <c r="A2" s="9" t="s">
        <v>86</v>
      </c>
      <c r="B2" s="10">
        <v>1</v>
      </c>
      <c r="C2" s="10" t="s">
        <v>231</v>
      </c>
      <c r="D2" s="10" t="s">
        <v>231</v>
      </c>
      <c r="E2" s="10" t="s">
        <v>43</v>
      </c>
      <c r="F2" s="57">
        <v>3292891.45</v>
      </c>
      <c r="G2" s="57">
        <v>659908.76</v>
      </c>
      <c r="H2" s="10">
        <v>1</v>
      </c>
      <c r="I2" t="str">
        <f>INDEX($M$2:$M$12,MATCH(Table4[[#This Row],[LEGEND]],$L$2:$L$12,0))</f>
        <v>Surface Monument</v>
      </c>
      <c r="J2" t="e">
        <f>INDEX(Table1[Well Class Type Code Description],MATCH(Table4[[#This Row],[SN]],Table1[Well Serial Num],0))</f>
        <v>#N/A</v>
      </c>
      <c r="K2" s="24"/>
      <c r="L2" s="25">
        <v>1</v>
      </c>
      <c r="M2" s="50" t="s">
        <v>735</v>
      </c>
      <c r="N2" s="24"/>
      <c r="O2" s="24"/>
    </row>
    <row r="3" spans="1:15" x14ac:dyDescent="0.3">
      <c r="A3" s="9" t="s">
        <v>86</v>
      </c>
      <c r="B3" s="10">
        <v>2</v>
      </c>
      <c r="C3" s="10" t="s">
        <v>231</v>
      </c>
      <c r="D3" s="10" t="s">
        <v>231</v>
      </c>
      <c r="E3" s="10" t="s">
        <v>46</v>
      </c>
      <c r="F3" s="57">
        <v>3292225.75</v>
      </c>
      <c r="G3" s="57">
        <v>659567.89</v>
      </c>
      <c r="H3" s="10">
        <v>1</v>
      </c>
      <c r="I3" t="str">
        <f>INDEX($M$2:$M$12,MATCH(Table4[[#This Row],[LEGEND]],$L$2:$L$12,0))</f>
        <v>Surface Monument</v>
      </c>
      <c r="J3" t="e">
        <f>INDEX(Table1[Well Class Type Code Description],MATCH(Table4[[#This Row],[SN]],Table1[Well Serial Num],0))</f>
        <v>#N/A</v>
      </c>
      <c r="K3" s="24"/>
      <c r="L3" s="25">
        <v>2</v>
      </c>
      <c r="M3" s="50" t="s">
        <v>736</v>
      </c>
      <c r="N3" s="24"/>
      <c r="O3" s="24"/>
    </row>
    <row r="4" spans="1:15" x14ac:dyDescent="0.3">
      <c r="A4" s="9" t="s">
        <v>86</v>
      </c>
      <c r="B4" s="10">
        <v>3</v>
      </c>
      <c r="C4" s="10" t="s">
        <v>231</v>
      </c>
      <c r="D4" s="10" t="s">
        <v>231</v>
      </c>
      <c r="E4" s="10" t="s">
        <v>47</v>
      </c>
      <c r="F4" s="57">
        <v>3291855.78</v>
      </c>
      <c r="G4" s="57">
        <v>662742.44999999995</v>
      </c>
      <c r="H4" s="10">
        <v>1</v>
      </c>
      <c r="I4" t="str">
        <f>INDEX($M$2:$M$12,MATCH(Table4[[#This Row],[LEGEND]],$L$2:$L$12,0))</f>
        <v>Surface Monument</v>
      </c>
      <c r="J4" t="e">
        <f>INDEX(Table1[Well Class Type Code Description],MATCH(Table4[[#This Row],[SN]],Table1[Well Serial Num],0))</f>
        <v>#N/A</v>
      </c>
      <c r="K4" s="24"/>
      <c r="L4" s="25">
        <v>3</v>
      </c>
      <c r="M4" s="50" t="s">
        <v>737</v>
      </c>
      <c r="N4" s="24"/>
      <c r="O4" s="24"/>
    </row>
    <row r="5" spans="1:15" x14ac:dyDescent="0.3">
      <c r="A5" s="9" t="s">
        <v>86</v>
      </c>
      <c r="B5" s="10">
        <v>4</v>
      </c>
      <c r="C5" s="10" t="s">
        <v>231</v>
      </c>
      <c r="D5" s="10" t="s">
        <v>231</v>
      </c>
      <c r="E5" s="10" t="s">
        <v>48</v>
      </c>
      <c r="F5" s="57">
        <v>3292655.91</v>
      </c>
      <c r="G5" s="57">
        <v>662877.71</v>
      </c>
      <c r="H5" s="10">
        <v>1</v>
      </c>
      <c r="I5" t="str">
        <f>INDEX($M$2:$M$12,MATCH(Table4[[#This Row],[LEGEND]],$L$2:$L$12,0))</f>
        <v>Surface Monument</v>
      </c>
      <c r="J5" t="e">
        <f>INDEX(Table1[Well Class Type Code Description],MATCH(Table4[[#This Row],[SN]],Table1[Well Serial Num],0))</f>
        <v>#N/A</v>
      </c>
      <c r="K5" s="24"/>
      <c r="L5" s="25">
        <v>4</v>
      </c>
      <c r="M5" s="50" t="s">
        <v>738</v>
      </c>
      <c r="N5" s="24"/>
      <c r="O5" s="24"/>
    </row>
    <row r="6" spans="1:15" x14ac:dyDescent="0.3">
      <c r="A6" s="9" t="s">
        <v>654</v>
      </c>
      <c r="B6" s="10" t="s">
        <v>661</v>
      </c>
      <c r="C6" s="10" t="s">
        <v>231</v>
      </c>
      <c r="D6" s="10" t="s">
        <v>231</v>
      </c>
      <c r="E6" s="10" t="s">
        <v>663</v>
      </c>
      <c r="F6" s="57">
        <v>3293871.62</v>
      </c>
      <c r="G6" s="57">
        <v>662856.61499999999</v>
      </c>
      <c r="H6" s="10">
        <v>2</v>
      </c>
      <c r="I6" t="str">
        <f>INDEX($M$2:$M$12,MATCH(Table4[[#This Row],[LEGEND]],$L$2:$L$12,0))</f>
        <v>Benchmark</v>
      </c>
      <c r="J6" t="e">
        <f>INDEX(Table1[Well Class Type Code Description],MATCH(Table4[[#This Row],[SN]],Table1[Well Serial Num],0))</f>
        <v>#N/A</v>
      </c>
      <c r="K6" s="24"/>
      <c r="L6" s="25">
        <v>5</v>
      </c>
      <c r="M6" s="50" t="s">
        <v>739</v>
      </c>
      <c r="N6" s="24"/>
      <c r="O6" s="24"/>
    </row>
    <row r="7" spans="1:15" x14ac:dyDescent="0.3">
      <c r="A7" s="9" t="s">
        <v>32</v>
      </c>
      <c r="B7" s="10">
        <v>1</v>
      </c>
      <c r="C7" s="10" t="s">
        <v>614</v>
      </c>
      <c r="D7" s="16">
        <v>118900</v>
      </c>
      <c r="E7" s="10" t="s">
        <v>63</v>
      </c>
      <c r="F7" s="57">
        <v>3289042.61</v>
      </c>
      <c r="G7" s="57">
        <v>661371.97</v>
      </c>
      <c r="H7" s="10">
        <v>3</v>
      </c>
      <c r="I7" t="str">
        <f>INDEX($M$2:$M$12,MATCH(Table4[[#This Row],[LEGEND]],$L$2:$L$12,0))</f>
        <v>LPG - Storage Wellhead</v>
      </c>
      <c r="J7" t="str">
        <f>INDEX(Table1[Well Class Type Code Description],MATCH(Table4[[#This Row],[SN]],Table1[Well Serial Num],0))</f>
        <v>LPG STORAGE SALT DOME</v>
      </c>
      <c r="K7" s="24"/>
      <c r="L7" s="25">
        <v>6</v>
      </c>
      <c r="M7" s="50" t="s">
        <v>740</v>
      </c>
      <c r="N7" s="24"/>
      <c r="O7" s="24"/>
    </row>
    <row r="8" spans="1:15" x14ac:dyDescent="0.3">
      <c r="A8" s="9" t="s">
        <v>36</v>
      </c>
      <c r="B8" s="10">
        <v>2</v>
      </c>
      <c r="C8" s="10" t="s">
        <v>614</v>
      </c>
      <c r="D8" s="16">
        <v>138982</v>
      </c>
      <c r="E8" s="10" t="s">
        <v>64</v>
      </c>
      <c r="F8" s="57">
        <v>3288581.74</v>
      </c>
      <c r="G8" s="57">
        <v>661830.37</v>
      </c>
      <c r="H8" s="10">
        <v>3</v>
      </c>
      <c r="I8" t="str">
        <f>INDEX($M$2:$M$12,MATCH(Table4[[#This Row],[LEGEND]],$L$2:$L$12,0))</f>
        <v>LPG - Storage Wellhead</v>
      </c>
      <c r="J8" t="str">
        <f>INDEX(Table1[Well Class Type Code Description],MATCH(Table4[[#This Row],[SN]],Table1[Well Serial Num],0))</f>
        <v>LPG STORAGE SALT DOME</v>
      </c>
      <c r="K8" s="24"/>
      <c r="L8" s="25">
        <v>7</v>
      </c>
      <c r="M8" s="50" t="s">
        <v>741</v>
      </c>
      <c r="N8" s="24"/>
      <c r="O8" s="24"/>
    </row>
    <row r="9" spans="1:15" x14ac:dyDescent="0.3">
      <c r="A9" s="9" t="s">
        <v>37</v>
      </c>
      <c r="B9" s="10">
        <v>3</v>
      </c>
      <c r="C9" s="10" t="s">
        <v>614</v>
      </c>
      <c r="D9" s="16">
        <v>138983</v>
      </c>
      <c r="E9" s="10" t="s">
        <v>616</v>
      </c>
      <c r="F9" s="57">
        <v>3289032.23</v>
      </c>
      <c r="G9" s="57">
        <v>661835.32999999996</v>
      </c>
      <c r="H9" s="10">
        <v>3</v>
      </c>
      <c r="I9" t="str">
        <f>INDEX($M$2:$M$12,MATCH(Table4[[#This Row],[LEGEND]],$L$2:$L$12,0))</f>
        <v>LPG - Storage Wellhead</v>
      </c>
      <c r="J9" t="str">
        <f>INDEX(Table1[Well Class Type Code Description],MATCH(Table4[[#This Row],[SN]],Table1[Well Serial Num],0))</f>
        <v>LPG STORAGE SALT DOME</v>
      </c>
      <c r="K9" s="24"/>
      <c r="L9" s="25">
        <v>8</v>
      </c>
      <c r="M9" s="50" t="s">
        <v>742</v>
      </c>
      <c r="N9" s="24"/>
      <c r="O9" s="24"/>
    </row>
    <row r="10" spans="1:15" x14ac:dyDescent="0.3">
      <c r="A10" s="9" t="s">
        <v>32</v>
      </c>
      <c r="B10" s="10" t="s">
        <v>49</v>
      </c>
      <c r="C10" s="10" t="s">
        <v>614</v>
      </c>
      <c r="D10" s="16">
        <v>972230</v>
      </c>
      <c r="E10" s="10" t="s">
        <v>66</v>
      </c>
      <c r="F10" s="57">
        <v>3288385.59</v>
      </c>
      <c r="G10" s="57">
        <v>661338.53</v>
      </c>
      <c r="H10" s="10">
        <v>3</v>
      </c>
      <c r="I10" t="str">
        <f>INDEX($M$2:$M$12,MATCH(Table4[[#This Row],[LEGEND]],$L$2:$L$12,0))</f>
        <v>LPG - Storage Wellhead</v>
      </c>
      <c r="J10" t="str">
        <f>INDEX(Table1[Well Class Type Code Description],MATCH(Table4[[#This Row],[SN]],Table1[Well Serial Num],0))</f>
        <v>LPG STORAGE SALT DOME</v>
      </c>
      <c r="K10" s="24"/>
      <c r="L10" s="25">
        <v>9</v>
      </c>
      <c r="M10" s="50" t="s">
        <v>743</v>
      </c>
      <c r="N10" s="24"/>
      <c r="O10" s="24"/>
    </row>
    <row r="11" spans="1:15" x14ac:dyDescent="0.3">
      <c r="A11" s="9" t="s">
        <v>32</v>
      </c>
      <c r="B11" s="10" t="s">
        <v>50</v>
      </c>
      <c r="C11" s="10" t="s">
        <v>614</v>
      </c>
      <c r="D11" s="16">
        <v>972000</v>
      </c>
      <c r="E11" s="10" t="s">
        <v>67</v>
      </c>
      <c r="F11" s="57">
        <v>3288608.86</v>
      </c>
      <c r="G11" s="57">
        <v>659443.87</v>
      </c>
      <c r="H11" s="10">
        <v>3</v>
      </c>
      <c r="I11" t="str">
        <f>INDEX($M$2:$M$12,MATCH(Table4[[#This Row],[LEGEND]],$L$2:$L$12,0))</f>
        <v>LPG - Storage Wellhead</v>
      </c>
      <c r="J11" t="str">
        <f>INDEX(Table1[Well Class Type Code Description],MATCH(Table4[[#This Row],[SN]],Table1[Well Serial Num],0))</f>
        <v>LPG STORAGE SALT DOME</v>
      </c>
      <c r="K11" s="24"/>
      <c r="L11" s="25">
        <v>10</v>
      </c>
      <c r="M11" s="50" t="s">
        <v>742</v>
      </c>
      <c r="N11" s="24"/>
      <c r="O11" s="24"/>
    </row>
    <row r="12" spans="1:15" x14ac:dyDescent="0.3">
      <c r="A12" s="9" t="s">
        <v>38</v>
      </c>
      <c r="B12" s="10">
        <v>24</v>
      </c>
      <c r="C12" s="10" t="s">
        <v>615</v>
      </c>
      <c r="D12" s="16">
        <v>160465</v>
      </c>
      <c r="E12" s="10" t="s">
        <v>68</v>
      </c>
      <c r="F12" s="57">
        <v>3289339.25</v>
      </c>
      <c r="G12" s="57">
        <v>659351.64</v>
      </c>
      <c r="H12" s="10">
        <v>3</v>
      </c>
      <c r="I12" t="str">
        <f>INDEX($M$2:$M$12,MATCH(Table4[[#This Row],[LEGEND]],$L$2:$L$12,0))</f>
        <v>LPG - Storage Wellhead</v>
      </c>
      <c r="J12" t="str">
        <f>INDEX(Table1[Well Class Type Code Description],MATCH(Table4[[#This Row],[SN]],Table1[Well Serial Num],0))</f>
        <v>NATURAL GAS STORAGE SALT DOME</v>
      </c>
      <c r="K12" s="24"/>
      <c r="L12" s="25">
        <v>20</v>
      </c>
      <c r="M12" s="50" t="s">
        <v>744</v>
      </c>
      <c r="N12" s="24"/>
      <c r="O12" s="24"/>
    </row>
    <row r="13" spans="1:15" x14ac:dyDescent="0.3">
      <c r="A13" s="9" t="s">
        <v>40</v>
      </c>
      <c r="B13" s="10">
        <v>26</v>
      </c>
      <c r="C13" s="10" t="s">
        <v>246</v>
      </c>
      <c r="D13" s="16">
        <v>972126</v>
      </c>
      <c r="E13" s="10" t="s">
        <v>70</v>
      </c>
      <c r="F13" s="57">
        <v>3289421.57</v>
      </c>
      <c r="G13" s="57">
        <v>661817.92000000004</v>
      </c>
      <c r="H13" s="10">
        <v>4</v>
      </c>
      <c r="I13" t="str">
        <f>INDEX($M$2:$M$12,MATCH(Table4[[#This Row],[LEGEND]],$L$2:$L$12,0))</f>
        <v>Brine-Mining Wellhead</v>
      </c>
      <c r="J13" t="str">
        <f>INDEX(Table1[Well Class Type Code Description],MATCH(Table4[[#This Row],[SN]],Table1[Well Serial Num],0))</f>
        <v>BRINE SOLUTION MINING</v>
      </c>
      <c r="K13" s="24"/>
      <c r="L13" s="25"/>
      <c r="M13" s="25"/>
      <c r="N13" s="24"/>
      <c r="O13" s="24"/>
    </row>
    <row r="14" spans="1:15" x14ac:dyDescent="0.3">
      <c r="A14" s="9" t="s">
        <v>41</v>
      </c>
      <c r="B14" s="10">
        <v>27</v>
      </c>
      <c r="C14" s="10" t="s">
        <v>246</v>
      </c>
      <c r="D14" s="16">
        <v>972750</v>
      </c>
      <c r="E14" s="10" t="s">
        <v>71</v>
      </c>
      <c r="F14" s="57">
        <v>3290026.91</v>
      </c>
      <c r="G14" s="57">
        <v>660884.89</v>
      </c>
      <c r="H14" s="10">
        <v>4</v>
      </c>
      <c r="I14" t="str">
        <f>INDEX($M$2:$M$12,MATCH(Table4[[#This Row],[LEGEND]],$L$2:$L$12,0))</f>
        <v>Brine-Mining Wellhead</v>
      </c>
      <c r="J14" t="str">
        <f>INDEX(Table1[Well Class Type Code Description],MATCH(Table4[[#This Row],[SN]],Table1[Well Serial Num],0))</f>
        <v>BRINE SOLUTION MINING</v>
      </c>
      <c r="K14" s="24"/>
      <c r="L14" s="25"/>
      <c r="M14" s="25"/>
      <c r="N14" s="24"/>
      <c r="O14" s="24"/>
    </row>
    <row r="15" spans="1:15" x14ac:dyDescent="0.3">
      <c r="A15" s="9" t="s">
        <v>41</v>
      </c>
      <c r="B15" s="10">
        <v>28</v>
      </c>
      <c r="C15" s="10" t="s">
        <v>246</v>
      </c>
      <c r="D15" s="16">
        <v>972751</v>
      </c>
      <c r="E15" s="10" t="s">
        <v>72</v>
      </c>
      <c r="F15" s="57">
        <v>3289998.17</v>
      </c>
      <c r="G15" s="57">
        <v>660825.09</v>
      </c>
      <c r="H15" s="10">
        <v>4</v>
      </c>
      <c r="I15" t="str">
        <f>INDEX($M$2:$M$12,MATCH(Table4[[#This Row],[LEGEND]],$L$2:$L$12,0))</f>
        <v>Brine-Mining Wellhead</v>
      </c>
      <c r="J15" t="str">
        <f>INDEX(Table1[Well Class Type Code Description],MATCH(Table4[[#This Row],[SN]],Table1[Well Serial Num],0))</f>
        <v>BRINE SOLUTION MINING</v>
      </c>
    </row>
    <row r="16" spans="1:15" x14ac:dyDescent="0.3">
      <c r="A16" s="9" t="s">
        <v>42</v>
      </c>
      <c r="B16" s="10">
        <v>29</v>
      </c>
      <c r="C16" s="10" t="s">
        <v>246</v>
      </c>
      <c r="D16" s="16">
        <v>975170</v>
      </c>
      <c r="E16" s="10" t="s">
        <v>99</v>
      </c>
      <c r="F16" s="57">
        <v>3290143.15</v>
      </c>
      <c r="G16" s="57">
        <v>659892.43000000005</v>
      </c>
      <c r="H16" s="10">
        <v>4</v>
      </c>
      <c r="I16" t="str">
        <f>INDEX($M$2:$M$12,MATCH(Table4[[#This Row],[LEGEND]],$L$2:$L$12,0))</f>
        <v>Brine-Mining Wellhead</v>
      </c>
      <c r="J16" t="str">
        <f>INDEX(Table1[Well Class Type Code Description],MATCH(Table4[[#This Row],[SN]],Table1[Well Serial Num],0))</f>
        <v>BRINE SOLUTION MINING</v>
      </c>
    </row>
    <row r="17" spans="1:10" x14ac:dyDescent="0.3">
      <c r="A17" s="9" t="s">
        <v>42</v>
      </c>
      <c r="B17" s="10">
        <v>30</v>
      </c>
      <c r="C17" s="10" t="s">
        <v>246</v>
      </c>
      <c r="D17" s="16">
        <v>973844</v>
      </c>
      <c r="E17" s="10" t="s">
        <v>73</v>
      </c>
      <c r="F17" s="57">
        <v>3289803.52</v>
      </c>
      <c r="G17" s="57">
        <v>659451.80000000005</v>
      </c>
      <c r="H17" s="10">
        <v>4</v>
      </c>
      <c r="I17" t="str">
        <f>INDEX($M$2:$M$12,MATCH(Table4[[#This Row],[LEGEND]],$L$2:$L$12,0))</f>
        <v>Brine-Mining Wellhead</v>
      </c>
      <c r="J17" t="str">
        <f>INDEX(Table1[Well Class Type Code Description],MATCH(Table4[[#This Row],[SN]],Table1[Well Serial Num],0))</f>
        <v>BRINE SOLUTION MINING</v>
      </c>
    </row>
    <row r="18" spans="1:10" x14ac:dyDescent="0.3">
      <c r="A18" s="24" t="s">
        <v>42</v>
      </c>
      <c r="B18" s="26">
        <v>31</v>
      </c>
      <c r="C18" s="10" t="s">
        <v>246</v>
      </c>
      <c r="D18" s="26">
        <v>975171</v>
      </c>
      <c r="E18" s="10" t="s">
        <v>100</v>
      </c>
      <c r="F18" s="57">
        <v>3289525</v>
      </c>
      <c r="G18" s="57">
        <v>659091</v>
      </c>
      <c r="H18" s="10">
        <v>4</v>
      </c>
      <c r="I18" t="str">
        <f>INDEX($M$2:$M$12,MATCH(Table4[[#This Row],[LEGEND]],$L$2:$L$12,0))</f>
        <v>Brine-Mining Wellhead</v>
      </c>
      <c r="J18" t="str">
        <f>INDEX(Table1[Well Class Type Code Description],MATCH(Table4[[#This Row],[SN]],Table1[Well Serial Num],0))</f>
        <v>BRINE SOLUTION MINING</v>
      </c>
    </row>
    <row r="19" spans="1:10" x14ac:dyDescent="0.3">
      <c r="A19" s="9" t="s">
        <v>39</v>
      </c>
      <c r="B19" s="10">
        <v>25</v>
      </c>
      <c r="C19" s="10" t="s">
        <v>615</v>
      </c>
      <c r="D19" s="16">
        <v>160466</v>
      </c>
      <c r="E19" s="10" t="s">
        <v>69</v>
      </c>
      <c r="F19" s="57">
        <v>3289148.42</v>
      </c>
      <c r="G19" s="57">
        <v>658895.61</v>
      </c>
      <c r="H19" s="10">
        <v>5</v>
      </c>
      <c r="I19" t="str">
        <f>INDEX($M$2:$M$12,MATCH(Table4[[#This Row],[LEGEND]],$L$2:$L$12,0))</f>
        <v>Gas-Storage Wellhead</v>
      </c>
      <c r="J19" t="str">
        <f>INDEX(Table1[Well Class Type Code Description],MATCH(Table4[[#This Row],[SN]],Table1[Well Serial Num],0))</f>
        <v>NATURAL GAS STORAGE SALT DOME</v>
      </c>
    </row>
    <row r="20" spans="1:10" x14ac:dyDescent="0.3">
      <c r="A20" s="9" t="s">
        <v>86</v>
      </c>
      <c r="B20" s="10">
        <v>5</v>
      </c>
      <c r="C20" s="10" t="s">
        <v>231</v>
      </c>
      <c r="D20" s="10" t="s">
        <v>231</v>
      </c>
      <c r="E20" s="10" t="s">
        <v>618</v>
      </c>
      <c r="F20" s="57">
        <v>3288723.0049999999</v>
      </c>
      <c r="G20" s="57">
        <v>662755.924</v>
      </c>
      <c r="H20" s="10">
        <v>1</v>
      </c>
      <c r="I20" t="str">
        <f>INDEX($M$2:$M$12,MATCH(Table4[[#This Row],[LEGEND]],$L$2:$L$12,0))</f>
        <v>Surface Monument</v>
      </c>
      <c r="J20" t="e">
        <f>INDEX(Table1[Well Class Type Code Description],MATCH(Table4[[#This Row],[SN]],Table1[Well Serial Num],0))</f>
        <v>#N/A</v>
      </c>
    </row>
    <row r="21" spans="1:10" x14ac:dyDescent="0.3">
      <c r="A21" s="9" t="s">
        <v>86</v>
      </c>
      <c r="B21" s="10">
        <v>6</v>
      </c>
      <c r="C21" s="10" t="s">
        <v>231</v>
      </c>
      <c r="D21" s="10" t="s">
        <v>231</v>
      </c>
      <c r="E21" s="10" t="s">
        <v>619</v>
      </c>
      <c r="F21" s="57">
        <v>3288395.3089999999</v>
      </c>
      <c r="G21" s="57">
        <v>662104.84499999997</v>
      </c>
      <c r="H21" s="10">
        <f t="shared" ref="H21:H34" si="0">H20</f>
        <v>1</v>
      </c>
      <c r="I21" t="str">
        <f>INDEX($M$2:$M$12,MATCH(Table4[[#This Row],[LEGEND]],$L$2:$L$12,0))</f>
        <v>Surface Monument</v>
      </c>
      <c r="J21" t="e">
        <f>INDEX(Table1[Well Class Type Code Description],MATCH(Table4[[#This Row],[SN]],Table1[Well Serial Num],0))</f>
        <v>#N/A</v>
      </c>
    </row>
    <row r="22" spans="1:10" x14ac:dyDescent="0.3">
      <c r="A22" s="9" t="s">
        <v>86</v>
      </c>
      <c r="B22" s="10">
        <v>7</v>
      </c>
      <c r="C22" s="10" t="s">
        <v>231</v>
      </c>
      <c r="D22" s="10" t="s">
        <v>231</v>
      </c>
      <c r="E22" s="10" t="s">
        <v>620</v>
      </c>
      <c r="F22" s="57">
        <v>3288870.7409999999</v>
      </c>
      <c r="G22" s="57">
        <v>662429.06499999994</v>
      </c>
      <c r="H22" s="10">
        <f t="shared" si="0"/>
        <v>1</v>
      </c>
      <c r="I22" t="str">
        <f>INDEX($M$2:$M$12,MATCH(Table4[[#This Row],[LEGEND]],$L$2:$L$12,0))</f>
        <v>Surface Monument</v>
      </c>
      <c r="J22" t="e">
        <f>INDEX(Table1[Well Class Type Code Description],MATCH(Table4[[#This Row],[SN]],Table1[Well Serial Num],0))</f>
        <v>#N/A</v>
      </c>
    </row>
    <row r="23" spans="1:10" x14ac:dyDescent="0.3">
      <c r="A23" s="9" t="s">
        <v>86</v>
      </c>
      <c r="B23" s="10">
        <v>8</v>
      </c>
      <c r="C23" s="10" t="s">
        <v>231</v>
      </c>
      <c r="D23" s="10" t="s">
        <v>231</v>
      </c>
      <c r="E23" s="10" t="s">
        <v>621</v>
      </c>
      <c r="F23" s="57">
        <v>3289071.0410000002</v>
      </c>
      <c r="G23" s="57">
        <v>661922.95499999996</v>
      </c>
      <c r="H23" s="10">
        <f t="shared" si="0"/>
        <v>1</v>
      </c>
      <c r="I23" t="str">
        <f>INDEX($M$2:$M$12,MATCH(Table4[[#This Row],[LEGEND]],$L$2:$L$12,0))</f>
        <v>Surface Monument</v>
      </c>
      <c r="J23" t="e">
        <f>INDEX(Table1[Well Class Type Code Description],MATCH(Table4[[#This Row],[SN]],Table1[Well Serial Num],0))</f>
        <v>#N/A</v>
      </c>
    </row>
    <row r="24" spans="1:10" x14ac:dyDescent="0.3">
      <c r="A24" s="9" t="s">
        <v>86</v>
      </c>
      <c r="B24" s="10">
        <v>9</v>
      </c>
      <c r="C24" s="10" t="s">
        <v>231</v>
      </c>
      <c r="D24" s="10" t="s">
        <v>231</v>
      </c>
      <c r="E24" s="10" t="s">
        <v>622</v>
      </c>
      <c r="F24" s="57">
        <v>3288220.1009999998</v>
      </c>
      <c r="G24" s="57">
        <v>661492.98300000001</v>
      </c>
      <c r="H24" s="10">
        <f t="shared" si="0"/>
        <v>1</v>
      </c>
      <c r="I24" t="str">
        <f>INDEX($M$2:$M$12,MATCH(Table4[[#This Row],[LEGEND]],$L$2:$L$12,0))</f>
        <v>Surface Monument</v>
      </c>
      <c r="J24" t="e">
        <f>INDEX(Table1[Well Class Type Code Description],MATCH(Table4[[#This Row],[SN]],Table1[Well Serial Num],0))</f>
        <v>#N/A</v>
      </c>
    </row>
    <row r="25" spans="1:10" x14ac:dyDescent="0.3">
      <c r="A25" s="9" t="s">
        <v>86</v>
      </c>
      <c r="B25" s="10" t="s">
        <v>254</v>
      </c>
      <c r="C25" s="10" t="s">
        <v>662</v>
      </c>
      <c r="D25" s="10">
        <v>46962</v>
      </c>
      <c r="E25" s="10" t="s">
        <v>643</v>
      </c>
      <c r="F25" s="57">
        <v>3288829.898</v>
      </c>
      <c r="G25" s="57">
        <v>661362.88300000003</v>
      </c>
      <c r="H25" s="10">
        <f t="shared" si="0"/>
        <v>1</v>
      </c>
      <c r="I25" t="str">
        <f>INDEX($M$2:$M$12,MATCH(Table4[[#This Row],[LEGEND]],$L$2:$L$12,0))</f>
        <v>Surface Monument</v>
      </c>
      <c r="J25" t="str">
        <f>INDEX(Table1[Well Class Type Code Description],MATCH(Table4[[#This Row],[SN]],Table1[Well Serial Num],0))</f>
        <v>BRINE SOLUTION MINING</v>
      </c>
    </row>
    <row r="26" spans="1:10" x14ac:dyDescent="0.3">
      <c r="A26" s="9" t="s">
        <v>86</v>
      </c>
      <c r="B26" s="10">
        <v>10</v>
      </c>
      <c r="C26" s="10" t="s">
        <v>231</v>
      </c>
      <c r="D26" s="10" t="s">
        <v>231</v>
      </c>
      <c r="E26" s="10" t="s">
        <v>623</v>
      </c>
      <c r="F26" s="57">
        <v>3289979.423</v>
      </c>
      <c r="G26" s="57">
        <v>660991.42700000003</v>
      </c>
      <c r="H26" s="10">
        <f t="shared" si="0"/>
        <v>1</v>
      </c>
      <c r="I26" t="str">
        <f>INDEX($M$2:$M$12,MATCH(Table4[[#This Row],[LEGEND]],$L$2:$L$12,0))</f>
        <v>Surface Monument</v>
      </c>
      <c r="J26" t="e">
        <f>INDEX(Table1[Well Class Type Code Description],MATCH(Table4[[#This Row],[SN]],Table1[Well Serial Num],0))</f>
        <v>#N/A</v>
      </c>
    </row>
    <row r="27" spans="1:10" x14ac:dyDescent="0.3">
      <c r="A27" s="9" t="s">
        <v>86</v>
      </c>
      <c r="B27" s="10">
        <v>11</v>
      </c>
      <c r="C27" s="10" t="s">
        <v>231</v>
      </c>
      <c r="D27" s="10" t="s">
        <v>231</v>
      </c>
      <c r="E27" s="10" t="s">
        <v>624</v>
      </c>
      <c r="F27" s="57">
        <v>3288063.8450000002</v>
      </c>
      <c r="G27" s="57">
        <v>660939.45700000005</v>
      </c>
      <c r="H27" s="10">
        <f t="shared" si="0"/>
        <v>1</v>
      </c>
      <c r="I27" t="str">
        <f>INDEX($M$2:$M$12,MATCH(Table4[[#This Row],[LEGEND]],$L$2:$L$12,0))</f>
        <v>Surface Monument</v>
      </c>
      <c r="J27" t="e">
        <f>INDEX(Table1[Well Class Type Code Description],MATCH(Table4[[#This Row],[SN]],Table1[Well Serial Num],0))</f>
        <v>#N/A</v>
      </c>
    </row>
    <row r="28" spans="1:10" x14ac:dyDescent="0.3">
      <c r="A28" s="9" t="s">
        <v>86</v>
      </c>
      <c r="B28" s="10">
        <v>12</v>
      </c>
      <c r="C28" s="10" t="s">
        <v>231</v>
      </c>
      <c r="D28" s="10" t="s">
        <v>231</v>
      </c>
      <c r="E28" s="10" t="s">
        <v>625</v>
      </c>
      <c r="F28" s="57">
        <v>3290241.9010000001</v>
      </c>
      <c r="G28" s="57">
        <v>660566.74</v>
      </c>
      <c r="H28" s="10">
        <f t="shared" si="0"/>
        <v>1</v>
      </c>
      <c r="I28" t="str">
        <f>INDEX($M$2:$M$12,MATCH(Table4[[#This Row],[LEGEND]],$L$2:$L$12,0))</f>
        <v>Surface Monument</v>
      </c>
      <c r="J28" t="e">
        <f>INDEX(Table1[Well Class Type Code Description],MATCH(Table4[[#This Row],[SN]],Table1[Well Serial Num],0))</f>
        <v>#N/A</v>
      </c>
    </row>
    <row r="29" spans="1:10" x14ac:dyDescent="0.3">
      <c r="A29" s="9" t="s">
        <v>86</v>
      </c>
      <c r="B29" s="10">
        <v>13</v>
      </c>
      <c r="C29" s="10" t="s">
        <v>231</v>
      </c>
      <c r="D29" s="10" t="s">
        <v>231</v>
      </c>
      <c r="E29" s="10" t="s">
        <v>626</v>
      </c>
      <c r="F29" s="57">
        <v>3290336.594</v>
      </c>
      <c r="G29" s="57">
        <v>659768.14500000002</v>
      </c>
      <c r="H29" s="10">
        <f t="shared" si="0"/>
        <v>1</v>
      </c>
      <c r="I29" t="str">
        <f>INDEX($M$2:$M$12,MATCH(Table4[[#This Row],[LEGEND]],$L$2:$L$12,0))</f>
        <v>Surface Monument</v>
      </c>
      <c r="J29" t="e">
        <f>INDEX(Table1[Well Class Type Code Description],MATCH(Table4[[#This Row],[SN]],Table1[Well Serial Num],0))</f>
        <v>#N/A</v>
      </c>
    </row>
    <row r="30" spans="1:10" x14ac:dyDescent="0.3">
      <c r="A30" s="9" t="s">
        <v>86</v>
      </c>
      <c r="B30" s="10">
        <v>14</v>
      </c>
      <c r="C30" s="10" t="s">
        <v>231</v>
      </c>
      <c r="D30" s="10" t="s">
        <v>231</v>
      </c>
      <c r="E30" s="10" t="s">
        <v>627</v>
      </c>
      <c r="F30" s="57">
        <v>3288538.7650000001</v>
      </c>
      <c r="G30" s="57">
        <v>659361.95400000003</v>
      </c>
      <c r="H30" s="10">
        <f t="shared" si="0"/>
        <v>1</v>
      </c>
      <c r="I30" t="str">
        <f>INDEX($M$2:$M$12,MATCH(Table4[[#This Row],[LEGEND]],$L$2:$L$12,0))</f>
        <v>Surface Monument</v>
      </c>
      <c r="J30" t="e">
        <f>INDEX(Table1[Well Class Type Code Description],MATCH(Table4[[#This Row],[SN]],Table1[Well Serial Num],0))</f>
        <v>#N/A</v>
      </c>
    </row>
    <row r="31" spans="1:10" x14ac:dyDescent="0.3">
      <c r="A31" s="9" t="s">
        <v>86</v>
      </c>
      <c r="B31" s="10">
        <v>15</v>
      </c>
      <c r="C31" s="10" t="s">
        <v>231</v>
      </c>
      <c r="D31" s="10" t="s">
        <v>231</v>
      </c>
      <c r="E31" s="10" t="s">
        <v>628</v>
      </c>
      <c r="F31" s="57">
        <v>3289030.1540000001</v>
      </c>
      <c r="G31" s="57">
        <v>659282.21400000004</v>
      </c>
      <c r="H31" s="10">
        <f t="shared" si="0"/>
        <v>1</v>
      </c>
      <c r="I31" t="str">
        <f>INDEX($M$2:$M$12,MATCH(Table4[[#This Row],[LEGEND]],$L$2:$L$12,0))</f>
        <v>Surface Monument</v>
      </c>
      <c r="J31" t="e">
        <f>INDEX(Table1[Well Class Type Code Description],MATCH(Table4[[#This Row],[SN]],Table1[Well Serial Num],0))</f>
        <v>#N/A</v>
      </c>
    </row>
    <row r="32" spans="1:10" x14ac:dyDescent="0.3">
      <c r="A32" s="9" t="s">
        <v>86</v>
      </c>
      <c r="B32" s="10">
        <v>16</v>
      </c>
      <c r="C32" s="10" t="s">
        <v>231</v>
      </c>
      <c r="D32" s="10" t="s">
        <v>231</v>
      </c>
      <c r="E32" s="10" t="s">
        <v>629</v>
      </c>
      <c r="F32" s="57">
        <v>3289792.8050000002</v>
      </c>
      <c r="G32" s="57">
        <v>658966.00300000003</v>
      </c>
      <c r="H32" s="10">
        <f t="shared" si="0"/>
        <v>1</v>
      </c>
      <c r="I32" t="str">
        <f>INDEX($M$2:$M$12,MATCH(Table4[[#This Row],[LEGEND]],$L$2:$L$12,0))</f>
        <v>Surface Monument</v>
      </c>
      <c r="J32" t="e">
        <f>INDEX(Table1[Well Class Type Code Description],MATCH(Table4[[#This Row],[SN]],Table1[Well Serial Num],0))</f>
        <v>#N/A</v>
      </c>
    </row>
    <row r="33" spans="1:11" x14ac:dyDescent="0.3">
      <c r="A33" s="9" t="s">
        <v>86</v>
      </c>
      <c r="B33" s="10">
        <v>17</v>
      </c>
      <c r="C33" s="10" t="s">
        <v>231</v>
      </c>
      <c r="D33" s="10" t="s">
        <v>231</v>
      </c>
      <c r="E33" s="10" t="s">
        <v>630</v>
      </c>
      <c r="F33" s="57">
        <v>3290187.0929999999</v>
      </c>
      <c r="G33" s="57">
        <v>659090.44499999995</v>
      </c>
      <c r="H33" s="10">
        <f t="shared" si="0"/>
        <v>1</v>
      </c>
      <c r="I33" t="str">
        <f>INDEX($M$2:$M$12,MATCH(Table4[[#This Row],[LEGEND]],$L$2:$L$12,0))</f>
        <v>Surface Monument</v>
      </c>
      <c r="J33" t="e">
        <f>INDEX(Table1[Well Class Type Code Description],MATCH(Table4[[#This Row],[SN]],Table1[Well Serial Num],0))</f>
        <v>#N/A</v>
      </c>
    </row>
    <row r="34" spans="1:11" x14ac:dyDescent="0.3">
      <c r="A34" s="9" t="s">
        <v>86</v>
      </c>
      <c r="B34" s="10">
        <v>18</v>
      </c>
      <c r="C34" s="10" t="s">
        <v>231</v>
      </c>
      <c r="D34" s="10" t="s">
        <v>231</v>
      </c>
      <c r="E34" s="10" t="s">
        <v>631</v>
      </c>
      <c r="F34" s="57">
        <v>3289253.122</v>
      </c>
      <c r="G34" s="57">
        <v>658320.09299999999</v>
      </c>
      <c r="H34" s="10">
        <f t="shared" si="0"/>
        <v>1</v>
      </c>
      <c r="I34" t="str">
        <f>INDEX($M$2:$M$12,MATCH(Table4[[#This Row],[LEGEND]],$L$2:$L$12,0))</f>
        <v>Surface Monument</v>
      </c>
      <c r="J34" t="e">
        <f>INDEX(Table1[Well Class Type Code Description],MATCH(Table4[[#This Row],[SN]],Table1[Well Serial Num],0))</f>
        <v>#N/A</v>
      </c>
      <c r="K34" s="6"/>
    </row>
    <row r="35" spans="1:11" x14ac:dyDescent="0.3">
      <c r="A35" s="1" t="s">
        <v>42</v>
      </c>
      <c r="B35" s="10">
        <v>32</v>
      </c>
      <c r="D35" s="10">
        <v>975714</v>
      </c>
      <c r="E35" s="10" t="s">
        <v>664</v>
      </c>
      <c r="F35" s="57">
        <v>3289020</v>
      </c>
      <c r="G35" s="57">
        <v>662133.39399999997</v>
      </c>
      <c r="H35" s="10">
        <v>7</v>
      </c>
      <c r="I35" t="str">
        <f>INDEX($M$2:$M$12,MATCH(Table4[[#This Row],[LEGEND]],$L$2:$L$12,0))</f>
        <v>No Rate: Wellhead</v>
      </c>
      <c r="J35" t="str">
        <f>INDEX(Table1[Well Class Type Code Description],MATCH(Table4[[#This Row],[SN]],Table1[Well Serial Num],0))</f>
        <v>BRINE SOLUTION MINING</v>
      </c>
    </row>
    <row r="36" spans="1:11" x14ac:dyDescent="0.3">
      <c r="A36" s="1" t="s">
        <v>42</v>
      </c>
      <c r="B36" s="10">
        <v>33</v>
      </c>
      <c r="D36" s="10">
        <v>975715</v>
      </c>
      <c r="E36" s="10" t="s">
        <v>665</v>
      </c>
      <c r="F36" s="57">
        <v>3289490</v>
      </c>
      <c r="G36" s="57">
        <v>661474</v>
      </c>
      <c r="H36" s="10">
        <v>7</v>
      </c>
      <c r="I36" t="str">
        <f>INDEX($M$2:$M$12,MATCH(Table4[[#This Row],[LEGEND]],$L$2:$L$12,0))</f>
        <v>No Rate: Wellhead</v>
      </c>
      <c r="J36" t="str">
        <f>INDEX(Table1[Well Class Type Code Description],MATCH(Table4[[#This Row],[SN]],Table1[Well Serial Num],0))</f>
        <v>BRINE SOLUTION MINING</v>
      </c>
    </row>
    <row r="37" spans="1:11" x14ac:dyDescent="0.3">
      <c r="A37" s="51" t="s">
        <v>42</v>
      </c>
      <c r="B37" s="52">
        <v>32</v>
      </c>
      <c r="C37" s="53"/>
      <c r="D37" s="52"/>
      <c r="E37" s="52" t="s">
        <v>667</v>
      </c>
      <c r="F37" s="58">
        <v>3288975</v>
      </c>
      <c r="G37" s="58">
        <v>662055</v>
      </c>
      <c r="H37" s="52">
        <v>8</v>
      </c>
      <c r="I37" t="str">
        <f>INDEX($M$2:$M$12,MATCH(Table4[[#This Row],[LEGEND]],$L$2:$L$12,0))</f>
        <v>No Rate: Casing Shoe Location</v>
      </c>
      <c r="J37" t="e">
        <f>INDEX(Table1[Well Class Type Code Description],MATCH(Table4[[#This Row],[SN]],Table1[Well Serial Num],0))</f>
        <v>#N/A</v>
      </c>
    </row>
    <row r="38" spans="1:11" x14ac:dyDescent="0.3">
      <c r="A38" s="51" t="s">
        <v>42</v>
      </c>
      <c r="B38" s="52">
        <v>33</v>
      </c>
      <c r="C38" s="53"/>
      <c r="D38" s="52"/>
      <c r="E38" s="52" t="s">
        <v>668</v>
      </c>
      <c r="F38" s="58">
        <f>F36-153</f>
        <v>3289337</v>
      </c>
      <c r="G38" s="58">
        <f>G36+70</f>
        <v>661544</v>
      </c>
      <c r="H38" s="52">
        <v>8</v>
      </c>
      <c r="I38" t="str">
        <f>INDEX($M$2:$M$12,MATCH(Table4[[#This Row],[LEGEND]],$L$2:$L$12,0))</f>
        <v>No Rate: Casing Shoe Location</v>
      </c>
      <c r="J38" t="e">
        <f>INDEX(Table1[Well Class Type Code Description],MATCH(Table4[[#This Row],[SN]],Table1[Well Serial Num],0))</f>
        <v>#N/A</v>
      </c>
    </row>
    <row r="39" spans="1:11" x14ac:dyDescent="0.3">
      <c r="A39" s="51" t="s">
        <v>42</v>
      </c>
      <c r="B39" s="52">
        <v>34</v>
      </c>
      <c r="C39" s="53"/>
      <c r="D39" s="52"/>
      <c r="E39" s="52" t="s">
        <v>669</v>
      </c>
      <c r="F39" s="58">
        <v>3289887</v>
      </c>
      <c r="G39" s="58">
        <v>661762</v>
      </c>
      <c r="H39" s="52">
        <v>8</v>
      </c>
      <c r="I39" t="str">
        <f>INDEX($M$2:$M$12,MATCH(Table4[[#This Row],[LEGEND]],$L$2:$L$12,0))</f>
        <v>No Rate: Casing Shoe Location</v>
      </c>
      <c r="J39" t="e">
        <f>INDEX(Table1[Well Class Type Code Description],MATCH(Table4[[#This Row],[SN]],Table1[Well Serial Num],0))</f>
        <v>#N/A</v>
      </c>
    </row>
    <row r="40" spans="1:11" x14ac:dyDescent="0.3">
      <c r="A40" s="54" t="s">
        <v>42</v>
      </c>
      <c r="B40" s="52">
        <v>29</v>
      </c>
      <c r="C40" s="53"/>
      <c r="D40" s="52"/>
      <c r="E40" s="52" t="s">
        <v>670</v>
      </c>
      <c r="F40" s="58">
        <v>3290142</v>
      </c>
      <c r="G40" s="58">
        <v>659714</v>
      </c>
      <c r="H40" s="52">
        <v>8</v>
      </c>
      <c r="I40" t="str">
        <f>INDEX($M$2:$M$12,MATCH(Table4[[#This Row],[LEGEND]],$L$2:$L$12,0))</f>
        <v>No Rate: Casing Shoe Location</v>
      </c>
      <c r="J40" t="e">
        <f>INDEX(Table1[Well Class Type Code Description],MATCH(Table4[[#This Row],[SN]],Table1[Well Serial Num],0))</f>
        <v>#N/A</v>
      </c>
    </row>
    <row r="41" spans="1:11" x14ac:dyDescent="0.3">
      <c r="A41" s="55" t="s">
        <v>42</v>
      </c>
      <c r="B41" s="56">
        <v>31</v>
      </c>
      <c r="C41" s="53"/>
      <c r="D41" s="52"/>
      <c r="E41" s="52" t="s">
        <v>671</v>
      </c>
      <c r="F41" s="58">
        <v>3289676</v>
      </c>
      <c r="G41" s="58">
        <v>659050</v>
      </c>
      <c r="H41" s="52">
        <v>8</v>
      </c>
      <c r="I41" t="str">
        <f>INDEX($M$2:$M$12,MATCH(Table4[[#This Row],[LEGEND]],$L$2:$L$12,0))</f>
        <v>No Rate: Casing Shoe Location</v>
      </c>
      <c r="J41" t="e">
        <f>INDEX(Table1[Well Class Type Code Description],MATCH(Table4[[#This Row],[SN]],Table1[Well Serial Num],0))</f>
        <v>#N/A</v>
      </c>
    </row>
    <row r="42" spans="1:11" x14ac:dyDescent="0.3">
      <c r="A42" s="54" t="s">
        <v>41</v>
      </c>
      <c r="B42" s="52">
        <v>27</v>
      </c>
      <c r="C42" s="53"/>
      <c r="D42" s="52"/>
      <c r="E42" s="52" t="s">
        <v>672</v>
      </c>
      <c r="F42" s="59">
        <v>3289957.36</v>
      </c>
      <c r="G42" s="59">
        <v>661120.97</v>
      </c>
      <c r="H42" s="52">
        <v>8</v>
      </c>
      <c r="I42" t="str">
        <f>INDEX($M$2:$M$12,MATCH(Table4[[#This Row],[LEGEND]],$L$2:$L$12,0))</f>
        <v>No Rate: Casing Shoe Location</v>
      </c>
      <c r="J42" t="e">
        <f>INDEX(Table1[Well Class Type Code Description],MATCH(Table4[[#This Row],[SN]],Table1[Well Serial Num],0))</f>
        <v>#N/A</v>
      </c>
    </row>
    <row r="43" spans="1:11" x14ac:dyDescent="0.3">
      <c r="A43" s="54" t="s">
        <v>41</v>
      </c>
      <c r="B43" s="52">
        <v>28</v>
      </c>
      <c r="C43" s="53"/>
      <c r="D43" s="52"/>
      <c r="E43" s="52" t="s">
        <v>673</v>
      </c>
      <c r="F43" s="59">
        <v>3290185.8</v>
      </c>
      <c r="G43" s="59">
        <v>660540.51</v>
      </c>
      <c r="H43" s="52">
        <v>8</v>
      </c>
      <c r="I43" t="str">
        <f>INDEX($M$2:$M$12,MATCH(Table4[[#This Row],[LEGEND]],$L$2:$L$12,0))</f>
        <v>No Rate: Casing Shoe Location</v>
      </c>
      <c r="J43" t="e">
        <f>INDEX(Table1[Well Class Type Code Description],MATCH(Table4[[#This Row],[SN]],Table1[Well Serial Num],0))</f>
        <v>#N/A</v>
      </c>
    </row>
    <row r="44" spans="1:11" x14ac:dyDescent="0.3">
      <c r="A44" s="1" t="s">
        <v>42</v>
      </c>
      <c r="B44" s="10">
        <v>34</v>
      </c>
      <c r="D44" s="10">
        <v>975851</v>
      </c>
      <c r="E44" s="10" t="s">
        <v>666</v>
      </c>
      <c r="F44" s="57">
        <v>3289698</v>
      </c>
      <c r="G44" s="57">
        <v>661918</v>
      </c>
      <c r="H44" s="10">
        <v>4</v>
      </c>
      <c r="I44" t="str">
        <f>INDEX($M$2:$M$12,MATCH(Table4[[#This Row],[LEGEND]],$L$2:$L$12,0))</f>
        <v>Brine-Mining Wellhead</v>
      </c>
      <c r="J44" t="str">
        <f>INDEX(Table1[Well Class Type Code Description],MATCH(Table4[[#This Row],[SN]],Table1[Well Serial Num],0))</f>
        <v>BRINE SOLUTION MINING</v>
      </c>
    </row>
    <row r="45" spans="1:11" x14ac:dyDescent="0.3">
      <c r="A45" s="9"/>
      <c r="D45">
        <v>971285</v>
      </c>
      <c r="E45" s="10" t="s">
        <v>169</v>
      </c>
      <c r="F45" s="21">
        <v>3287508.7350963266</v>
      </c>
      <c r="G45" s="21">
        <v>660392.61311429192</v>
      </c>
      <c r="H45" s="10">
        <v>20</v>
      </c>
      <c r="I45" t="str">
        <f>INDEX($M$2:$M$12,MATCH(Table4[[#This Row],[LEGEND]],$L$2:$L$12,0))</f>
        <v>No Rate: DOE Wellhead</v>
      </c>
      <c r="J45" t="str">
        <f>INDEX(Table1[Well Class Type Code Description],MATCH(Table4[[#This Row],[SN]],Table1[Well Serial Num],0))</f>
        <v>HYDROCARBON STO (LIQUID @ STP)</v>
      </c>
    </row>
    <row r="46" spans="1:11" x14ac:dyDescent="0.3">
      <c r="A46" s="9"/>
      <c r="D46">
        <v>974165</v>
      </c>
      <c r="E46" s="10" t="s">
        <v>170</v>
      </c>
      <c r="F46" s="21">
        <v>3287461.7356165466</v>
      </c>
      <c r="G46" s="21">
        <v>660410.61411858082</v>
      </c>
      <c r="H46" s="10">
        <v>20</v>
      </c>
      <c r="I46" t="str">
        <f>INDEX($M$2:$M$12,MATCH(Table4[[#This Row],[LEGEND]],$L$2:$L$12,0))</f>
        <v>No Rate: DOE Wellhead</v>
      </c>
      <c r="J46" t="str">
        <f>INDEX(Table1[Well Class Type Code Description],MATCH(Table4[[#This Row],[SN]],Table1[Well Serial Num],0))</f>
        <v>HYDROCARBON STO (LIQUID @ STP)</v>
      </c>
    </row>
    <row r="47" spans="1:11" x14ac:dyDescent="0.3">
      <c r="A47" s="9"/>
      <c r="C47" s="10"/>
      <c r="D47">
        <v>55708</v>
      </c>
      <c r="E47" s="10" t="s">
        <v>171</v>
      </c>
      <c r="F47" s="21">
        <v>3289288.7196019539</v>
      </c>
      <c r="G47" s="21">
        <v>660872.59334618913</v>
      </c>
      <c r="H47" s="10">
        <v>20</v>
      </c>
      <c r="I47" t="str">
        <f>INDEX($M$2:$M$12,MATCH(Table4[[#This Row],[LEGEND]],$L$2:$L$12,0))</f>
        <v>No Rate: DOE Wellhead</v>
      </c>
      <c r="J47" t="str">
        <f>INDEX(Table1[Well Class Type Code Description],MATCH(Table4[[#This Row],[SN]],Table1[Well Serial Num],0))</f>
        <v>HYDROCARBON STO (LIQUID @ STP)</v>
      </c>
    </row>
    <row r="48" spans="1:11" x14ac:dyDescent="0.3">
      <c r="A48" s="9"/>
      <c r="C48" s="10"/>
      <c r="D48">
        <v>971602</v>
      </c>
      <c r="E48" s="10" t="s">
        <v>172</v>
      </c>
      <c r="F48" s="21">
        <v>3289288.7196763395</v>
      </c>
      <c r="G48" s="21">
        <v>660842.59301094816</v>
      </c>
      <c r="H48" s="10">
        <v>20</v>
      </c>
      <c r="I48" t="str">
        <f>INDEX($M$2:$M$12,MATCH(Table4[[#This Row],[LEGEND]],$L$2:$L$12,0))</f>
        <v>No Rate: DOE Wellhead</v>
      </c>
      <c r="J48" t="str">
        <f>INDEX(Table1[Well Class Type Code Description],MATCH(Table4[[#This Row],[SN]],Table1[Well Serial Num],0))</f>
        <v>HYDROCARBON STO (LIQUID @ STP)</v>
      </c>
    </row>
    <row r="49" spans="1:10" x14ac:dyDescent="0.3">
      <c r="A49" s="9"/>
      <c r="C49" s="10"/>
      <c r="D49">
        <v>971200</v>
      </c>
      <c r="E49" s="10" t="s">
        <v>173</v>
      </c>
      <c r="F49" s="21">
        <v>3287740.7331188275</v>
      </c>
      <c r="G49" s="21">
        <v>659838.60181072378</v>
      </c>
      <c r="H49" s="10">
        <v>20</v>
      </c>
      <c r="I49" t="str">
        <f>INDEX($M$2:$M$12,MATCH(Table4[[#This Row],[LEGEND]],$L$2:$L$12,0))</f>
        <v>No Rate: DOE Wellhead</v>
      </c>
      <c r="J49" t="str">
        <f>INDEX(Table1[Well Class Type Code Description],MATCH(Table4[[#This Row],[SN]],Table1[Well Serial Num],0))</f>
        <v>HYDROCARBON STO (LIQUID @ STP)</v>
      </c>
    </row>
    <row r="50" spans="1:10" x14ac:dyDescent="0.3">
      <c r="A50" s="9"/>
      <c r="C50" s="10"/>
      <c r="D50">
        <v>971201</v>
      </c>
      <c r="E50" s="10" t="s">
        <v>174</v>
      </c>
      <c r="F50" s="21">
        <v>3287730.7333971011</v>
      </c>
      <c r="G50" s="21">
        <v>659799.60131238122</v>
      </c>
      <c r="H50" s="10">
        <v>20</v>
      </c>
      <c r="I50" t="str">
        <f>INDEX($M$2:$M$12,MATCH(Table4[[#This Row],[LEGEND]],$L$2:$L$12,0))</f>
        <v>No Rate: DOE Wellhead</v>
      </c>
      <c r="J50" t="str">
        <f>INDEX(Table1[Well Class Type Code Description],MATCH(Table4[[#This Row],[SN]],Table1[Well Serial Num],0))</f>
        <v>HYDROCARBON STO (LIQUID @ STP)</v>
      </c>
    </row>
    <row r="51" spans="1:10" x14ac:dyDescent="0.3">
      <c r="A51" s="9"/>
      <c r="D51">
        <v>47398</v>
      </c>
      <c r="E51" s="10" t="s">
        <v>175</v>
      </c>
      <c r="F51" s="21">
        <v>3288754.7243672712</v>
      </c>
      <c r="G51" s="21">
        <v>660809.60045003984</v>
      </c>
      <c r="H51" s="10">
        <v>20</v>
      </c>
      <c r="I51" t="str">
        <f>INDEX($M$2:$M$12,MATCH(Table4[[#This Row],[LEGEND]],$L$2:$L$12,0))</f>
        <v>No Rate: DOE Wellhead</v>
      </c>
      <c r="J51" t="str">
        <f>INDEX(Table1[Well Class Type Code Description],MATCH(Table4[[#This Row],[SN]],Table1[Well Serial Num],0))</f>
        <v>HYDROCARBON STO (LIQUID @ STP)</v>
      </c>
    </row>
    <row r="52" spans="1:10" x14ac:dyDescent="0.3">
      <c r="A52" s="9"/>
      <c r="D52">
        <v>118831</v>
      </c>
      <c r="E52" s="10" t="s">
        <v>176</v>
      </c>
      <c r="F52" s="21">
        <v>3289288.7200252595</v>
      </c>
      <c r="G52" s="21">
        <v>660174.58364477183</v>
      </c>
      <c r="H52" s="10">
        <v>20</v>
      </c>
      <c r="I52" t="str">
        <f>INDEX($M$2:$M$12,MATCH(Table4[[#This Row],[LEGEND]],$L$2:$L$12,0))</f>
        <v>No Rate: DOE Wellhead</v>
      </c>
      <c r="J52" t="str">
        <f>INDEX(Table1[Well Class Type Code Description],MATCH(Table4[[#This Row],[SN]],Table1[Well Serial Num],0))</f>
        <v>HYDROCARBON STO (LIQUID @ STP)</v>
      </c>
    </row>
    <row r="53" spans="1:10" x14ac:dyDescent="0.3">
      <c r="A53" s="9"/>
      <c r="D53">
        <v>120289</v>
      </c>
      <c r="E53" s="10" t="s">
        <v>177</v>
      </c>
      <c r="F53" s="21">
        <v>3288238.7289222484</v>
      </c>
      <c r="G53" s="21">
        <v>658722.5785553786</v>
      </c>
      <c r="H53" s="10">
        <v>20</v>
      </c>
      <c r="I53" t="str">
        <f>INDEX($M$2:$M$12,MATCH(Table4[[#This Row],[LEGEND]],$L$2:$L$12,0))</f>
        <v>No Rate: DOE Wellhead</v>
      </c>
      <c r="J53" t="str">
        <f>INDEX(Table1[Well Class Type Code Description],MATCH(Table4[[#This Row],[SN]],Table1[Well Serial Num],0))</f>
        <v>HYDROCARBON STO (LIQUID @ STP)</v>
      </c>
    </row>
    <row r="54" spans="1:10" x14ac:dyDescent="0.3">
      <c r="A54" s="9"/>
      <c r="D54">
        <v>132349</v>
      </c>
      <c r="E54" s="10" t="s">
        <v>178</v>
      </c>
      <c r="F54" s="21">
        <v>3287232.7374358885</v>
      </c>
      <c r="G54" s="21">
        <v>659318.60178155871</v>
      </c>
      <c r="H54" s="10">
        <v>20</v>
      </c>
      <c r="I54" t="str">
        <f>INDEX($M$2:$M$12,MATCH(Table4[[#This Row],[LEGEND]],$L$2:$L$12,0))</f>
        <v>No Rate: DOE Wellhead</v>
      </c>
      <c r="J54" t="str">
        <f>INDEX(Table1[Well Class Type Code Description],MATCH(Table4[[#This Row],[SN]],Table1[Well Serial Num],0))</f>
        <v>HYDROCARBON STO (LIQUID @ STP)</v>
      </c>
    </row>
    <row r="55" spans="1:10" x14ac:dyDescent="0.3">
      <c r="A55" s="9"/>
      <c r="D55">
        <v>971281</v>
      </c>
      <c r="E55" s="10" t="s">
        <v>179</v>
      </c>
      <c r="F55" s="21">
        <v>3288752.7244903767</v>
      </c>
      <c r="G55" s="21">
        <v>660733.59940981679</v>
      </c>
      <c r="H55" s="10">
        <v>20</v>
      </c>
      <c r="I55" t="str">
        <f>INDEX($M$2:$M$12,MATCH(Table4[[#This Row],[LEGEND]],$L$2:$L$12,0))</f>
        <v>No Rate: DOE Wellhead</v>
      </c>
      <c r="J55" t="str">
        <f>INDEX(Table1[Well Class Type Code Description],MATCH(Table4[[#This Row],[SN]],Table1[Well Serial Num],0))</f>
        <v>HYDROCARBON STO (LIQUID @ STP)</v>
      </c>
    </row>
    <row r="56" spans="1:10" x14ac:dyDescent="0.3">
      <c r="A56" s="9"/>
      <c r="D56">
        <v>971282</v>
      </c>
      <c r="E56" s="10" t="s">
        <v>180</v>
      </c>
      <c r="F56" s="21">
        <v>3289293.7197354073</v>
      </c>
      <c r="G56" s="21">
        <v>660249.58452829137</v>
      </c>
      <c r="H56" s="10">
        <v>20</v>
      </c>
      <c r="I56" t="str">
        <f>INDEX($M$2:$M$12,MATCH(Table4[[#This Row],[LEGEND]],$L$2:$L$12,0))</f>
        <v>No Rate: DOE Wellhead</v>
      </c>
      <c r="J56" t="str">
        <f>INDEX(Table1[Well Class Type Code Description],MATCH(Table4[[#This Row],[SN]],Table1[Well Serial Num],0))</f>
        <v>HYDROCARBON STO (LIQUID @ STP)</v>
      </c>
    </row>
    <row r="57" spans="1:10" x14ac:dyDescent="0.3">
      <c r="A57" s="9"/>
      <c r="D57">
        <v>971283</v>
      </c>
      <c r="E57" s="10" t="s">
        <v>181</v>
      </c>
      <c r="F57" s="21">
        <v>3288207.729224945</v>
      </c>
      <c r="G57" s="21">
        <v>658764.57990185381</v>
      </c>
      <c r="H57" s="10">
        <v>20</v>
      </c>
      <c r="I57" t="str">
        <f>INDEX($M$2:$M$12,MATCH(Table4[[#This Row],[LEGEND]],$L$2:$L$12,0))</f>
        <v>No Rate: DOE Wellhead</v>
      </c>
      <c r="J57" t="str">
        <f>INDEX(Table1[Well Class Type Code Description],MATCH(Table4[[#This Row],[SN]],Table1[Well Serial Num],0))</f>
        <v>HYDROCARBON STO (LIQUID @ STP)</v>
      </c>
    </row>
    <row r="58" spans="1:10" x14ac:dyDescent="0.3">
      <c r="A58" s="9"/>
      <c r="D58">
        <v>971284</v>
      </c>
      <c r="E58" s="10" t="s">
        <v>182</v>
      </c>
      <c r="F58" s="21">
        <v>3287247.7371668136</v>
      </c>
      <c r="G58" s="21">
        <v>659247.60057124565</v>
      </c>
      <c r="H58" s="10">
        <v>20</v>
      </c>
      <c r="I58" t="str">
        <f>INDEX($M$2:$M$12,MATCH(Table4[[#This Row],[LEGEND]],$L$2:$L$12,0))</f>
        <v>No Rate: DOE Wellhead</v>
      </c>
      <c r="J58" t="str">
        <f>INDEX(Table1[Well Class Type Code Description],MATCH(Table4[[#This Row],[SN]],Table1[Well Serial Num],0))</f>
        <v>HYDROCARBON STO (LIQUID @ STP)</v>
      </c>
    </row>
    <row r="59" spans="1:10" x14ac:dyDescent="0.3">
      <c r="A59" s="9"/>
      <c r="D59">
        <v>17068</v>
      </c>
      <c r="E59" s="10" t="s">
        <v>183</v>
      </c>
      <c r="F59" s="21">
        <v>3288483.7267106492</v>
      </c>
      <c r="G59" s="21">
        <v>660144.5949665251</v>
      </c>
      <c r="H59" s="10">
        <v>20</v>
      </c>
      <c r="I59" t="str">
        <f>INDEX($M$2:$M$12,MATCH(Table4[[#This Row],[LEGEND]],$L$2:$L$12,0))</f>
        <v>No Rate: DOE Wellhead</v>
      </c>
      <c r="J59" t="str">
        <f>INDEX(Table1[Well Class Type Code Description],MATCH(Table4[[#This Row],[SN]],Table1[Well Serial Num],0))</f>
        <v>BRINE SOLUTION MINING</v>
      </c>
    </row>
    <row r="60" spans="1:10" x14ac:dyDescent="0.3">
      <c r="A60" s="9"/>
      <c r="D60">
        <v>28438</v>
      </c>
      <c r="E60" s="10" t="s">
        <v>184</v>
      </c>
      <c r="F60" s="21">
        <v>3287860.7320246841</v>
      </c>
      <c r="G60" s="21">
        <v>659552.59602521069</v>
      </c>
      <c r="H60" s="10">
        <v>20</v>
      </c>
      <c r="I60" t="str">
        <f>INDEX($M$2:$M$12,MATCH(Table4[[#This Row],[LEGEND]],$L$2:$L$12,0))</f>
        <v>No Rate: DOE Wellhead</v>
      </c>
      <c r="J60" t="str">
        <f>INDEX(Table1[Well Class Type Code Description],MATCH(Table4[[#This Row],[SN]],Table1[Well Serial Num],0))</f>
        <v>BRINE SOLUTION MINING</v>
      </c>
    </row>
    <row r="61" spans="1:10" x14ac:dyDescent="0.3">
      <c r="A61" s="9"/>
      <c r="D61">
        <v>20840</v>
      </c>
      <c r="E61" s="10" t="s">
        <v>185</v>
      </c>
      <c r="F61" s="21">
        <v>3287660.733846236</v>
      </c>
      <c r="G61" s="21">
        <v>660149.60724061541</v>
      </c>
      <c r="H61" s="10">
        <v>20</v>
      </c>
      <c r="I61" t="str">
        <f>INDEX($M$2:$M$12,MATCH(Table4[[#This Row],[LEGEND]],$L$2:$L$12,0))</f>
        <v>No Rate: DOE Wellhead</v>
      </c>
      <c r="J61" t="str">
        <f>INDEX(Table1[Well Class Type Code Description],MATCH(Table4[[#This Row],[SN]],Table1[Well Serial Num],0))</f>
        <v>BRINE SOLUTION MINING</v>
      </c>
    </row>
    <row r="62" spans="1:10" x14ac:dyDescent="0.3">
      <c r="A62" s="9"/>
      <c r="D62">
        <v>36413</v>
      </c>
      <c r="E62" s="10" t="s">
        <v>186</v>
      </c>
      <c r="F62" s="21">
        <v>3287423.7360569374</v>
      </c>
      <c r="G62" s="21">
        <v>661089.62427999882</v>
      </c>
      <c r="H62" s="10">
        <v>20</v>
      </c>
      <c r="I62" t="str">
        <f>INDEX($M$2:$M$12,MATCH(Table4[[#This Row],[LEGEND]],$L$2:$L$12,0))</f>
        <v>No Rate: DOE Wellhead</v>
      </c>
      <c r="J62" t="str">
        <f>INDEX(Table1[Well Class Type Code Description],MATCH(Table4[[#This Row],[SN]],Table1[Well Serial Num],0))</f>
        <v>BRINE SOLUTION MINING</v>
      </c>
    </row>
    <row r="63" spans="1:10" x14ac:dyDescent="0.3">
      <c r="A63" s="9"/>
      <c r="D63">
        <v>17070</v>
      </c>
      <c r="E63" s="10" t="s">
        <v>187</v>
      </c>
      <c r="F63" s="21">
        <v>3287868.7321366244</v>
      </c>
      <c r="G63" s="21">
        <v>660499.60931474622</v>
      </c>
      <c r="H63" s="10">
        <v>20</v>
      </c>
      <c r="I63" t="str">
        <f>INDEX($M$2:$M$12,MATCH(Table4[[#This Row],[LEGEND]],$L$2:$L$12,0))</f>
        <v>No Rate: DOE Wellhead</v>
      </c>
      <c r="J63" t="str">
        <f>INDEX(Table1[Well Class Type Code Description],MATCH(Table4[[#This Row],[SN]],Table1[Well Serial Num],0))</f>
        <v>BRINE SOLUTION MINING</v>
      </c>
    </row>
    <row r="64" spans="1:10" x14ac:dyDescent="0.3">
      <c r="A64" s="9"/>
      <c r="D64">
        <v>17067</v>
      </c>
      <c r="E64" s="10" t="s">
        <v>188</v>
      </c>
      <c r="F64" s="21">
        <v>3287920.7316627842</v>
      </c>
      <c r="G64" s="21">
        <v>661200.61844537058</v>
      </c>
      <c r="H64" s="10">
        <v>20</v>
      </c>
      <c r="I64" t="str">
        <f>INDEX($M$2:$M$12,MATCH(Table4[[#This Row],[LEGEND]],$L$2:$L$12,0))</f>
        <v>No Rate: DOE Wellhead</v>
      </c>
      <c r="J64" t="str">
        <f>INDEX(Table1[Well Class Type Code Description],MATCH(Table4[[#This Row],[SN]],Table1[Well Serial Num],0))</f>
        <v>BRINE SOLUTION MINING</v>
      </c>
    </row>
    <row r="65" spans="1:10" x14ac:dyDescent="0.3">
      <c r="A65" s="9"/>
      <c r="D65">
        <v>33035</v>
      </c>
      <c r="E65" s="10" t="s">
        <v>189</v>
      </c>
      <c r="F65" s="21">
        <v>3286984.7396577429</v>
      </c>
      <c r="G65" s="21">
        <v>660065.616307355</v>
      </c>
      <c r="H65" s="10">
        <v>20</v>
      </c>
      <c r="I65" t="str">
        <f>INDEX($M$2:$M$12,MATCH(Table4[[#This Row],[LEGEND]],$L$2:$L$12,0))</f>
        <v>No Rate: DOE Wellhead</v>
      </c>
      <c r="J65" t="str">
        <f>INDEX(Table1[Well Class Type Code Description],MATCH(Table4[[#This Row],[SN]],Table1[Well Serial Num],0))</f>
        <v>BRINE SOLUTION MINING</v>
      </c>
    </row>
  </sheetData>
  <sortState xmlns:xlrd2="http://schemas.microsoft.com/office/spreadsheetml/2017/richdata2" ref="F19:G34">
    <sortCondition descending="1" ref="G19:G34"/>
  </sortState>
  <conditionalFormatting sqref="E25">
    <cfRule type="duplicateValues" dxfId="12" priority="6"/>
  </conditionalFormatting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9DAFB-EA7C-4984-8D65-0D30B9C01109}">
  <sheetPr codeName="Sheet25">
    <tabColor rgb="FFFF0000"/>
  </sheetPr>
  <dimension ref="A1:O51"/>
  <sheetViews>
    <sheetView workbookViewId="0">
      <selection activeCell="J2" sqref="J2"/>
    </sheetView>
  </sheetViews>
  <sheetFormatPr defaultRowHeight="14.4" x14ac:dyDescent="0.3"/>
  <cols>
    <col min="1" max="1" width="27.109375" bestFit="1" customWidth="1"/>
    <col min="2" max="2" width="12.88671875" style="10" bestFit="1" customWidth="1"/>
    <col min="3" max="3" width="23.5546875" bestFit="1" customWidth="1"/>
    <col min="4" max="4" width="21.5546875" style="10" bestFit="1" customWidth="1"/>
    <col min="5" max="5" width="9.109375" bestFit="1" customWidth="1"/>
    <col min="6" max="6" width="16.33203125" bestFit="1" customWidth="1"/>
    <col min="7" max="7" width="16.33203125" customWidth="1"/>
    <col min="8" max="8" width="10.44140625" bestFit="1" customWidth="1"/>
    <col min="11" max="11" width="27.109375" bestFit="1" customWidth="1"/>
    <col min="13" max="13" width="15.44140625" bestFit="1" customWidth="1"/>
    <col min="14" max="14" width="21.5546875" bestFit="1" customWidth="1"/>
    <col min="15" max="15" width="18.109375" bestFit="1" customWidth="1"/>
  </cols>
  <sheetData>
    <row r="1" spans="1:15" x14ac:dyDescent="0.3">
      <c r="A1" s="24" t="s">
        <v>25</v>
      </c>
      <c r="B1" s="26" t="s">
        <v>26</v>
      </c>
      <c r="C1" t="s">
        <v>97</v>
      </c>
      <c r="D1" s="10" t="s">
        <v>251</v>
      </c>
      <c r="E1" t="s">
        <v>252</v>
      </c>
      <c r="F1" s="24" t="s">
        <v>44</v>
      </c>
      <c r="G1" s="24" t="s">
        <v>45</v>
      </c>
      <c r="H1" t="s">
        <v>644</v>
      </c>
      <c r="I1" t="s">
        <v>253</v>
      </c>
      <c r="J1" t="s">
        <v>255</v>
      </c>
      <c r="M1" s="24"/>
      <c r="N1" s="24"/>
      <c r="O1" s="24"/>
    </row>
    <row r="2" spans="1:15" x14ac:dyDescent="0.3">
      <c r="A2" s="9" t="s">
        <v>32</v>
      </c>
      <c r="B2" s="10">
        <v>1</v>
      </c>
      <c r="C2" s="10" t="s">
        <v>614</v>
      </c>
      <c r="D2" s="16">
        <v>118900</v>
      </c>
      <c r="E2" s="10" t="s">
        <v>63</v>
      </c>
      <c r="F2" s="6">
        <v>3289042.61</v>
      </c>
      <c r="G2" s="6">
        <v>661371.97</v>
      </c>
      <c r="H2">
        <v>3</v>
      </c>
      <c r="I2" t="s">
        <v>87</v>
      </c>
      <c r="J2" t="e">
        <f>INDEX(#REF!,MATCH(proposedLOC!D2,#REF!,0))</f>
        <v>#REF!</v>
      </c>
      <c r="K2" s="24"/>
      <c r="L2" s="25"/>
      <c r="M2" s="25"/>
      <c r="N2" s="24"/>
      <c r="O2" s="24"/>
    </row>
    <row r="3" spans="1:15" x14ac:dyDescent="0.3">
      <c r="A3" s="9" t="s">
        <v>36</v>
      </c>
      <c r="B3" s="10">
        <v>2</v>
      </c>
      <c r="C3" s="10" t="s">
        <v>614</v>
      </c>
      <c r="D3" s="16">
        <v>138982</v>
      </c>
      <c r="E3" s="10" t="s">
        <v>617</v>
      </c>
      <c r="F3" s="6">
        <v>3288581.74</v>
      </c>
      <c r="G3" s="6">
        <v>661830.37</v>
      </c>
      <c r="H3">
        <v>3</v>
      </c>
      <c r="I3" t="s">
        <v>87</v>
      </c>
      <c r="J3" t="e">
        <f>INDEX(#REF!,MATCH(proposedLOC!D3,#REF!,0))</f>
        <v>#REF!</v>
      </c>
      <c r="K3" s="24"/>
      <c r="L3" s="25"/>
      <c r="M3" s="25"/>
      <c r="N3" s="24"/>
      <c r="O3" s="24"/>
    </row>
    <row r="4" spans="1:15" x14ac:dyDescent="0.3">
      <c r="A4" s="9" t="s">
        <v>37</v>
      </c>
      <c r="B4" s="10">
        <v>3</v>
      </c>
      <c r="C4" s="10" t="s">
        <v>614</v>
      </c>
      <c r="D4" s="16">
        <v>138983</v>
      </c>
      <c r="E4" s="10" t="s">
        <v>616</v>
      </c>
      <c r="F4" s="6">
        <v>3289032.23</v>
      </c>
      <c r="G4" s="6">
        <v>661835.32999999996</v>
      </c>
      <c r="H4">
        <v>3</v>
      </c>
      <c r="I4" t="s">
        <v>87</v>
      </c>
      <c r="J4" t="e">
        <f>INDEX(#REF!,MATCH(proposedLOC!D4,#REF!,0))</f>
        <v>#REF!</v>
      </c>
      <c r="K4" s="24"/>
      <c r="L4" s="25"/>
      <c r="M4" s="25"/>
      <c r="N4" s="24"/>
      <c r="O4" s="24"/>
    </row>
    <row r="5" spans="1:15" x14ac:dyDescent="0.3">
      <c r="A5" s="9" t="s">
        <v>32</v>
      </c>
      <c r="B5" s="10" t="s">
        <v>49</v>
      </c>
      <c r="C5" s="10" t="s">
        <v>614</v>
      </c>
      <c r="D5" s="16">
        <v>972230</v>
      </c>
      <c r="E5" s="10" t="s">
        <v>66</v>
      </c>
      <c r="F5" s="6">
        <v>3288385.59</v>
      </c>
      <c r="G5" s="6">
        <v>661338.53</v>
      </c>
      <c r="H5">
        <v>3</v>
      </c>
      <c r="I5" t="s">
        <v>87</v>
      </c>
      <c r="J5" t="e">
        <f>INDEX(#REF!,MATCH(proposedLOC!D5,#REF!,0))</f>
        <v>#REF!</v>
      </c>
      <c r="K5" s="24"/>
      <c r="L5" s="25"/>
      <c r="M5" s="25"/>
      <c r="N5" s="24"/>
      <c r="O5" s="24"/>
    </row>
    <row r="6" spans="1:15" x14ac:dyDescent="0.3">
      <c r="A6" s="9" t="s">
        <v>32</v>
      </c>
      <c r="B6" s="10" t="s">
        <v>50</v>
      </c>
      <c r="C6" s="10" t="s">
        <v>614</v>
      </c>
      <c r="D6" s="16">
        <v>972000</v>
      </c>
      <c r="E6" s="10" t="s">
        <v>67</v>
      </c>
      <c r="F6" s="6">
        <v>3288608.86</v>
      </c>
      <c r="G6" s="6">
        <v>659443.87</v>
      </c>
      <c r="H6">
        <v>3</v>
      </c>
      <c r="I6" t="s">
        <v>87</v>
      </c>
      <c r="J6" t="e">
        <f>INDEX(#REF!,MATCH(proposedLOC!D6,#REF!,0))</f>
        <v>#REF!</v>
      </c>
      <c r="K6" s="24"/>
      <c r="L6" s="25"/>
      <c r="M6" s="25"/>
      <c r="N6" s="24"/>
      <c r="O6" s="24"/>
    </row>
    <row r="7" spans="1:15" x14ac:dyDescent="0.3">
      <c r="A7" s="9" t="s">
        <v>38</v>
      </c>
      <c r="B7" s="10">
        <v>24</v>
      </c>
      <c r="C7" s="10" t="s">
        <v>615</v>
      </c>
      <c r="D7" s="16">
        <v>160465</v>
      </c>
      <c r="E7" s="10" t="s">
        <v>68</v>
      </c>
      <c r="F7" s="6">
        <v>3289339.25</v>
      </c>
      <c r="G7" s="6">
        <v>659351.64</v>
      </c>
      <c r="H7">
        <v>5</v>
      </c>
      <c r="I7" t="s">
        <v>87</v>
      </c>
      <c r="J7" t="e">
        <f>INDEX(#REF!,MATCH(proposedLOC!D7,#REF!,0))</f>
        <v>#REF!</v>
      </c>
      <c r="K7" s="24"/>
      <c r="L7" s="25"/>
      <c r="M7" s="25"/>
      <c r="N7" s="24"/>
      <c r="O7" s="24"/>
    </row>
    <row r="8" spans="1:15" x14ac:dyDescent="0.3">
      <c r="A8" s="9" t="s">
        <v>39</v>
      </c>
      <c r="B8" s="10">
        <v>25</v>
      </c>
      <c r="C8" s="10" t="s">
        <v>615</v>
      </c>
      <c r="D8" s="16">
        <v>160466</v>
      </c>
      <c r="E8" s="10" t="s">
        <v>69</v>
      </c>
      <c r="F8" s="6">
        <v>3289148.42</v>
      </c>
      <c r="G8" s="6">
        <v>658895.61</v>
      </c>
      <c r="H8">
        <v>5</v>
      </c>
      <c r="I8" t="s">
        <v>87</v>
      </c>
      <c r="J8" t="e">
        <f>INDEX(#REF!,MATCH(proposedLOC!D8,#REF!,0))</f>
        <v>#REF!</v>
      </c>
      <c r="K8" s="24"/>
      <c r="L8" s="25"/>
      <c r="M8" s="25"/>
      <c r="N8" s="24"/>
      <c r="O8" s="24"/>
    </row>
    <row r="9" spans="1:15" x14ac:dyDescent="0.3">
      <c r="A9" s="9" t="s">
        <v>40</v>
      </c>
      <c r="B9" s="10">
        <v>26</v>
      </c>
      <c r="C9" s="10" t="s">
        <v>246</v>
      </c>
      <c r="D9" s="16">
        <v>972126</v>
      </c>
      <c r="E9" s="10" t="s">
        <v>70</v>
      </c>
      <c r="F9" s="6">
        <v>3289421.57</v>
      </c>
      <c r="G9" s="6">
        <v>661817.92000000004</v>
      </c>
      <c r="H9">
        <v>4</v>
      </c>
      <c r="I9" t="s">
        <v>87</v>
      </c>
      <c r="J9" t="e">
        <f>INDEX(#REF!,MATCH(proposedLOC!D9,#REF!,0))</f>
        <v>#REF!</v>
      </c>
      <c r="K9" s="24"/>
      <c r="L9" s="25"/>
      <c r="M9" s="25"/>
      <c r="N9" s="24"/>
      <c r="O9" s="24"/>
    </row>
    <row r="10" spans="1:15" x14ac:dyDescent="0.3">
      <c r="A10" s="9" t="s">
        <v>41</v>
      </c>
      <c r="B10" s="10">
        <v>27</v>
      </c>
      <c r="C10" s="10" t="s">
        <v>246</v>
      </c>
      <c r="D10" s="16">
        <v>972750</v>
      </c>
      <c r="E10" s="10" t="s">
        <v>71</v>
      </c>
      <c r="F10" s="6">
        <v>3290026.91</v>
      </c>
      <c r="G10" s="6">
        <v>660884.89</v>
      </c>
      <c r="H10">
        <v>4</v>
      </c>
      <c r="I10" t="s">
        <v>87</v>
      </c>
      <c r="J10" t="e">
        <f>INDEX(#REF!,MATCH(proposedLOC!D10,#REF!,0))</f>
        <v>#REF!</v>
      </c>
      <c r="K10" s="24"/>
      <c r="L10" s="25"/>
      <c r="M10" s="25"/>
      <c r="N10" s="24"/>
      <c r="O10" s="24"/>
    </row>
    <row r="11" spans="1:15" x14ac:dyDescent="0.3">
      <c r="A11" s="9" t="s">
        <v>41</v>
      </c>
      <c r="B11" s="10">
        <v>28</v>
      </c>
      <c r="C11" s="10" t="s">
        <v>246</v>
      </c>
      <c r="D11" s="16">
        <v>972751</v>
      </c>
      <c r="E11" s="10" t="s">
        <v>72</v>
      </c>
      <c r="F11" s="6">
        <v>3289998.17</v>
      </c>
      <c r="G11" s="6">
        <v>660825.09</v>
      </c>
      <c r="H11">
        <v>4</v>
      </c>
      <c r="I11" t="s">
        <v>87</v>
      </c>
      <c r="J11" t="e">
        <f>INDEX(#REF!,MATCH(proposedLOC!D11,#REF!,0))</f>
        <v>#REF!</v>
      </c>
      <c r="K11" s="24"/>
      <c r="L11" s="25"/>
      <c r="M11" s="25"/>
      <c r="N11" s="24"/>
      <c r="O11" s="24"/>
    </row>
    <row r="12" spans="1:15" x14ac:dyDescent="0.3">
      <c r="A12" s="9" t="s">
        <v>42</v>
      </c>
      <c r="B12" s="10">
        <v>29</v>
      </c>
      <c r="C12" s="10" t="s">
        <v>246</v>
      </c>
      <c r="D12" s="16">
        <v>975170</v>
      </c>
      <c r="E12" s="10" t="s">
        <v>99</v>
      </c>
      <c r="F12" s="6">
        <v>3290143.15</v>
      </c>
      <c r="G12" s="6">
        <v>659892.43000000005</v>
      </c>
      <c r="H12">
        <v>4</v>
      </c>
      <c r="I12" t="s">
        <v>87</v>
      </c>
      <c r="J12" t="e">
        <f>INDEX(#REF!,MATCH(proposedLOC!D12,#REF!,0))</f>
        <v>#REF!</v>
      </c>
      <c r="K12" s="24"/>
      <c r="L12" s="25"/>
      <c r="M12" s="25"/>
      <c r="N12" s="24"/>
      <c r="O12" s="24"/>
    </row>
    <row r="13" spans="1:15" x14ac:dyDescent="0.3">
      <c r="A13" s="9" t="s">
        <v>42</v>
      </c>
      <c r="B13" s="10">
        <v>30</v>
      </c>
      <c r="C13" s="10" t="s">
        <v>246</v>
      </c>
      <c r="D13" s="16">
        <v>973844</v>
      </c>
      <c r="E13" s="10" t="s">
        <v>73</v>
      </c>
      <c r="F13" s="6">
        <v>3289803.52</v>
      </c>
      <c r="G13" s="6">
        <v>659451.80000000005</v>
      </c>
      <c r="H13">
        <v>4</v>
      </c>
      <c r="I13" t="s">
        <v>87</v>
      </c>
      <c r="J13" t="e">
        <f>INDEX(#REF!,MATCH(proposedLOC!D13,#REF!,0))</f>
        <v>#REF!</v>
      </c>
      <c r="K13" s="24"/>
      <c r="L13" s="25"/>
      <c r="M13" s="25"/>
      <c r="N13" s="24"/>
      <c r="O13" s="24"/>
    </row>
    <row r="14" spans="1:15" x14ac:dyDescent="0.3">
      <c r="A14" s="24" t="s">
        <v>42</v>
      </c>
      <c r="B14" s="26">
        <v>31</v>
      </c>
      <c r="C14" s="10" t="s">
        <v>246</v>
      </c>
      <c r="D14" s="26">
        <v>975171</v>
      </c>
      <c r="E14" s="10" t="s">
        <v>100</v>
      </c>
      <c r="F14" s="6">
        <v>3289525</v>
      </c>
      <c r="G14" s="6">
        <v>659091</v>
      </c>
      <c r="H14">
        <v>4</v>
      </c>
      <c r="I14" t="s">
        <v>87</v>
      </c>
      <c r="J14" t="e">
        <f>INDEX(#REF!,MATCH(proposedLOC!D14,#REF!,0))</f>
        <v>#REF!</v>
      </c>
      <c r="K14" s="24"/>
      <c r="L14" s="25"/>
      <c r="M14" s="25"/>
      <c r="N14" s="24"/>
      <c r="O14" s="24"/>
    </row>
    <row r="15" spans="1:15" x14ac:dyDescent="0.3">
      <c r="A15" s="9" t="s">
        <v>86</v>
      </c>
      <c r="B15" s="10" t="s">
        <v>254</v>
      </c>
      <c r="C15" s="10" t="s">
        <v>231</v>
      </c>
      <c r="D15" s="10">
        <v>46962</v>
      </c>
      <c r="E15" s="10" t="s">
        <v>643</v>
      </c>
      <c r="F15" s="6">
        <v>3288568.8754817271</v>
      </c>
      <c r="G15" s="6">
        <v>661428.59499660891</v>
      </c>
      <c r="H15" s="10">
        <v>1</v>
      </c>
      <c r="I15" t="s">
        <v>645</v>
      </c>
      <c r="J15" t="e">
        <f>INDEX(#REF!,MATCH(proposedLOC!D15,#REF!,0))</f>
        <v>#REF!</v>
      </c>
    </row>
    <row r="16" spans="1:15" x14ac:dyDescent="0.3">
      <c r="A16" s="9" t="s">
        <v>654</v>
      </c>
      <c r="B16" s="10">
        <v>5</v>
      </c>
      <c r="C16" s="10" t="s">
        <v>231</v>
      </c>
      <c r="D16" s="10" t="s">
        <v>231</v>
      </c>
      <c r="E16" s="10" t="s">
        <v>618</v>
      </c>
      <c r="F16" s="6">
        <v>3292876.6643094001</v>
      </c>
      <c r="G16" s="6">
        <v>662770.82706319005</v>
      </c>
      <c r="H16" s="10">
        <v>2</v>
      </c>
      <c r="I16" t="s">
        <v>654</v>
      </c>
    </row>
    <row r="17" spans="1:10" x14ac:dyDescent="0.3">
      <c r="A17" s="9" t="s">
        <v>86</v>
      </c>
      <c r="B17" s="10">
        <v>6</v>
      </c>
      <c r="C17" s="10" t="s">
        <v>231</v>
      </c>
      <c r="D17" s="10" t="s">
        <v>231</v>
      </c>
      <c r="E17" s="10" t="s">
        <v>619</v>
      </c>
      <c r="F17" s="6">
        <v>3291946.2631796999</v>
      </c>
      <c r="G17" s="6">
        <v>662751.33362580999</v>
      </c>
      <c r="H17" s="10">
        <v>1</v>
      </c>
      <c r="I17" t="s">
        <v>654</v>
      </c>
    </row>
    <row r="18" spans="1:10" x14ac:dyDescent="0.3">
      <c r="A18" s="9" t="s">
        <v>86</v>
      </c>
      <c r="B18" s="10">
        <v>7</v>
      </c>
      <c r="C18" s="10" t="s">
        <v>231</v>
      </c>
      <c r="D18" s="10" t="s">
        <v>231</v>
      </c>
      <c r="E18" s="10" t="s">
        <v>620</v>
      </c>
      <c r="F18" s="6">
        <v>3291731.6465709</v>
      </c>
      <c r="G18" s="6">
        <v>661872.95003297995</v>
      </c>
      <c r="H18" s="10">
        <v>1</v>
      </c>
      <c r="I18" t="s">
        <v>655</v>
      </c>
    </row>
    <row r="19" spans="1:10" x14ac:dyDescent="0.3">
      <c r="A19" s="9" t="s">
        <v>86</v>
      </c>
      <c r="B19" s="10">
        <v>8</v>
      </c>
      <c r="C19" s="10" t="s">
        <v>231</v>
      </c>
      <c r="D19" s="10" t="s">
        <v>231</v>
      </c>
      <c r="E19" s="10" t="s">
        <v>621</v>
      </c>
      <c r="F19" s="6">
        <v>3291662.8123746002</v>
      </c>
      <c r="G19" s="6">
        <v>660916.23023837002</v>
      </c>
      <c r="H19" s="10">
        <v>1</v>
      </c>
      <c r="I19" t="s">
        <v>655</v>
      </c>
    </row>
    <row r="20" spans="1:10" x14ac:dyDescent="0.3">
      <c r="A20" s="9" t="s">
        <v>86</v>
      </c>
      <c r="B20" s="10">
        <v>9</v>
      </c>
      <c r="C20" s="10" t="s">
        <v>231</v>
      </c>
      <c r="D20" s="10" t="s">
        <v>231</v>
      </c>
      <c r="E20" s="10" t="s">
        <v>622</v>
      </c>
      <c r="F20" s="6">
        <v>3291343.0217225999</v>
      </c>
      <c r="G20" s="6">
        <v>660125.61257342005</v>
      </c>
      <c r="H20" s="10">
        <v>1</v>
      </c>
      <c r="I20" t="s">
        <v>655</v>
      </c>
    </row>
    <row r="21" spans="1:10" x14ac:dyDescent="0.3">
      <c r="A21" s="9" t="s">
        <v>86</v>
      </c>
      <c r="B21" s="10">
        <v>10</v>
      </c>
      <c r="C21" s="10" t="s">
        <v>231</v>
      </c>
      <c r="D21" s="10" t="s">
        <v>231</v>
      </c>
      <c r="E21" s="10" t="s">
        <v>623</v>
      </c>
      <c r="F21" s="6">
        <v>3290983.6737285</v>
      </c>
      <c r="G21" s="6">
        <v>662774.81345055997</v>
      </c>
      <c r="H21" s="10">
        <v>1</v>
      </c>
      <c r="I21" t="s">
        <v>655</v>
      </c>
    </row>
    <row r="22" spans="1:10" x14ac:dyDescent="0.3">
      <c r="A22" s="9" t="s">
        <v>86</v>
      </c>
      <c r="B22" s="10">
        <v>11</v>
      </c>
      <c r="C22" s="10" t="s">
        <v>231</v>
      </c>
      <c r="D22" s="10" t="s">
        <v>231</v>
      </c>
      <c r="E22" s="10" t="s">
        <v>624</v>
      </c>
      <c r="F22" s="6">
        <v>3290906.9435609002</v>
      </c>
      <c r="G22" s="6">
        <v>660524.54809242999</v>
      </c>
      <c r="H22" s="10">
        <v>1</v>
      </c>
      <c r="I22" t="s">
        <v>655</v>
      </c>
      <c r="J22" s="6"/>
    </row>
    <row r="23" spans="1:10" x14ac:dyDescent="0.3">
      <c r="A23" s="9" t="s">
        <v>86</v>
      </c>
      <c r="B23" s="10">
        <v>12</v>
      </c>
      <c r="C23" s="10" t="s">
        <v>231</v>
      </c>
      <c r="D23" s="10" t="s">
        <v>231</v>
      </c>
      <c r="E23" s="10" t="s">
        <v>625</v>
      </c>
      <c r="F23" s="6">
        <v>3290824.8850699002</v>
      </c>
      <c r="G23" s="6">
        <v>661087.67182575003</v>
      </c>
      <c r="H23" s="10">
        <v>1</v>
      </c>
      <c r="I23" t="s">
        <v>655</v>
      </c>
    </row>
    <row r="24" spans="1:10" x14ac:dyDescent="0.3">
      <c r="A24" s="9" t="s">
        <v>86</v>
      </c>
      <c r="B24" s="10">
        <v>13</v>
      </c>
      <c r="C24" s="10" t="s">
        <v>231</v>
      </c>
      <c r="D24" s="10" t="s">
        <v>231</v>
      </c>
      <c r="E24" s="10" t="s">
        <v>626</v>
      </c>
      <c r="F24" s="6">
        <v>3290736.0708221002</v>
      </c>
      <c r="G24" s="6">
        <v>659556.69733962999</v>
      </c>
      <c r="H24" s="10">
        <v>1</v>
      </c>
      <c r="I24" t="s">
        <v>655</v>
      </c>
    </row>
    <row r="25" spans="1:10" x14ac:dyDescent="0.3">
      <c r="A25" s="9" t="s">
        <v>86</v>
      </c>
      <c r="B25" s="10">
        <v>14</v>
      </c>
      <c r="C25" s="10" t="s">
        <v>231</v>
      </c>
      <c r="D25" s="10" t="s">
        <v>231</v>
      </c>
      <c r="E25" s="10" t="s">
        <v>627</v>
      </c>
      <c r="F25" s="6">
        <v>3290696.1724494002</v>
      </c>
      <c r="G25" s="6">
        <v>661706.84790331998</v>
      </c>
      <c r="H25" s="10">
        <v>1</v>
      </c>
      <c r="I25" t="s">
        <v>655</v>
      </c>
    </row>
    <row r="26" spans="1:10" x14ac:dyDescent="0.3">
      <c r="A26" s="9" t="s">
        <v>86</v>
      </c>
      <c r="B26" s="10">
        <v>15</v>
      </c>
      <c r="C26" s="10" t="s">
        <v>231</v>
      </c>
      <c r="D26" s="10" t="s">
        <v>231</v>
      </c>
      <c r="E26" s="10" t="s">
        <v>628</v>
      </c>
      <c r="F26" s="6">
        <v>3290507.2052460001</v>
      </c>
      <c r="G26" s="6">
        <v>659835.47765051003</v>
      </c>
      <c r="H26" s="10">
        <v>1</v>
      </c>
      <c r="I26" t="s">
        <v>655</v>
      </c>
    </row>
    <row r="27" spans="1:10" x14ac:dyDescent="0.3">
      <c r="A27" s="9" t="s">
        <v>86</v>
      </c>
      <c r="B27" s="10">
        <v>16</v>
      </c>
      <c r="C27" s="10" t="s">
        <v>231</v>
      </c>
      <c r="D27" s="10" t="s">
        <v>231</v>
      </c>
      <c r="E27" s="10" t="s">
        <v>629</v>
      </c>
      <c r="F27" s="6">
        <v>3290449.0614911001</v>
      </c>
      <c r="G27" s="6">
        <v>660502.78797320998</v>
      </c>
      <c r="H27" s="10">
        <v>1</v>
      </c>
      <c r="I27" t="s">
        <v>655</v>
      </c>
    </row>
    <row r="28" spans="1:10" x14ac:dyDescent="0.3">
      <c r="A28" s="9" t="s">
        <v>86</v>
      </c>
      <c r="B28" s="10">
        <v>17</v>
      </c>
      <c r="C28" s="10" t="s">
        <v>231</v>
      </c>
      <c r="D28" s="10" t="s">
        <v>231</v>
      </c>
      <c r="E28" s="10" t="s">
        <v>630</v>
      </c>
      <c r="F28" s="6">
        <v>3290409.0921711</v>
      </c>
      <c r="G28" s="6">
        <v>658823.78605909005</v>
      </c>
      <c r="H28" s="10">
        <v>1</v>
      </c>
      <c r="I28" t="s">
        <v>655</v>
      </c>
    </row>
    <row r="29" spans="1:10" x14ac:dyDescent="0.3">
      <c r="A29" s="9" t="s">
        <v>86</v>
      </c>
      <c r="B29" s="10">
        <v>18</v>
      </c>
      <c r="C29" s="10" t="s">
        <v>231</v>
      </c>
      <c r="D29" s="10" t="s">
        <v>231</v>
      </c>
      <c r="E29" s="10" t="s">
        <v>631</v>
      </c>
      <c r="F29" s="6">
        <v>3290170.41</v>
      </c>
      <c r="G29" s="6">
        <v>659709.81999999995</v>
      </c>
      <c r="H29" s="10">
        <v>1</v>
      </c>
      <c r="I29" t="s">
        <v>655</v>
      </c>
    </row>
    <row r="30" spans="1:10" x14ac:dyDescent="0.3">
      <c r="A30" s="9" t="s">
        <v>86</v>
      </c>
      <c r="B30" s="10">
        <v>19</v>
      </c>
      <c r="C30" s="10" t="s">
        <v>231</v>
      </c>
      <c r="D30" s="10" t="s">
        <v>231</v>
      </c>
      <c r="E30" s="10" t="s">
        <v>632</v>
      </c>
      <c r="F30" s="6">
        <v>3290165.610686</v>
      </c>
      <c r="G30" s="6">
        <v>659059.36673171003</v>
      </c>
      <c r="H30" s="10">
        <v>1</v>
      </c>
      <c r="I30" t="s">
        <v>655</v>
      </c>
    </row>
    <row r="31" spans="1:10" x14ac:dyDescent="0.3">
      <c r="A31" s="9" t="s">
        <v>86</v>
      </c>
      <c r="B31" s="10">
        <v>20</v>
      </c>
      <c r="C31" s="10" t="s">
        <v>231</v>
      </c>
      <c r="D31" s="10" t="s">
        <v>231</v>
      </c>
      <c r="E31" s="10" t="s">
        <v>633</v>
      </c>
      <c r="F31" s="6">
        <v>3290005.7153599998</v>
      </c>
      <c r="G31" s="6">
        <v>662744.08025273995</v>
      </c>
      <c r="H31" s="10">
        <v>1</v>
      </c>
      <c r="I31" t="s">
        <v>655</v>
      </c>
    </row>
    <row r="32" spans="1:10" x14ac:dyDescent="0.3">
      <c r="A32" s="9" t="s">
        <v>86</v>
      </c>
      <c r="B32" s="10">
        <v>21</v>
      </c>
      <c r="C32" s="10" t="s">
        <v>231</v>
      </c>
      <c r="D32" s="10" t="s">
        <v>231</v>
      </c>
      <c r="E32" s="10" t="s">
        <v>634</v>
      </c>
      <c r="F32" s="6">
        <v>3289781.7126648999</v>
      </c>
      <c r="G32" s="6">
        <v>662324.38033378997</v>
      </c>
      <c r="H32" s="10">
        <v>1</v>
      </c>
      <c r="I32" t="s">
        <v>655</v>
      </c>
    </row>
    <row r="33" spans="1:11" x14ac:dyDescent="0.3">
      <c r="A33" s="9" t="s">
        <v>86</v>
      </c>
      <c r="B33" s="10">
        <v>22</v>
      </c>
      <c r="C33" s="10" t="s">
        <v>231</v>
      </c>
      <c r="D33" s="10" t="s">
        <v>231</v>
      </c>
      <c r="E33" s="10" t="s">
        <v>635</v>
      </c>
      <c r="F33" s="6">
        <v>3289685.9247081</v>
      </c>
      <c r="G33" s="6">
        <v>658087.41473993997</v>
      </c>
      <c r="H33" s="10">
        <v>1</v>
      </c>
      <c r="I33" t="s">
        <v>655</v>
      </c>
    </row>
    <row r="34" spans="1:11" x14ac:dyDescent="0.3">
      <c r="A34" s="9" t="s">
        <v>86</v>
      </c>
      <c r="B34" s="10">
        <v>23</v>
      </c>
      <c r="C34" s="10" t="s">
        <v>231</v>
      </c>
      <c r="D34" s="10" t="s">
        <v>231</v>
      </c>
      <c r="E34" s="10" t="s">
        <v>636</v>
      </c>
      <c r="F34" s="6">
        <v>3289678.13</v>
      </c>
      <c r="G34" s="6">
        <v>659044.57999999996</v>
      </c>
      <c r="H34" s="10">
        <v>1</v>
      </c>
      <c r="I34" t="s">
        <v>655</v>
      </c>
    </row>
    <row r="35" spans="1:11" x14ac:dyDescent="0.3">
      <c r="A35" s="9" t="s">
        <v>86</v>
      </c>
      <c r="B35" s="10">
        <v>24</v>
      </c>
      <c r="C35" s="10" t="s">
        <v>231</v>
      </c>
      <c r="D35" s="10" t="s">
        <v>231</v>
      </c>
      <c r="E35" s="10" t="s">
        <v>637</v>
      </c>
      <c r="F35" s="6">
        <v>3289649.5848613</v>
      </c>
      <c r="G35" s="6">
        <v>658631.41772040003</v>
      </c>
      <c r="H35" s="10">
        <v>1</v>
      </c>
      <c r="I35" t="s">
        <v>655</v>
      </c>
      <c r="K35" s="6"/>
    </row>
    <row r="36" spans="1:11" x14ac:dyDescent="0.3">
      <c r="A36" s="9" t="s">
        <v>86</v>
      </c>
      <c r="B36" s="10">
        <v>25</v>
      </c>
      <c r="C36" s="10" t="s">
        <v>231</v>
      </c>
      <c r="D36" s="10" t="s">
        <v>231</v>
      </c>
      <c r="E36" s="10" t="s">
        <v>638</v>
      </c>
      <c r="F36" s="6">
        <v>3289511.4934434001</v>
      </c>
      <c r="G36" s="6">
        <v>659487.31574301003</v>
      </c>
      <c r="H36" s="10">
        <v>1</v>
      </c>
      <c r="I36" t="s">
        <v>655</v>
      </c>
    </row>
    <row r="37" spans="1:11" x14ac:dyDescent="0.3">
      <c r="A37" s="9" t="s">
        <v>86</v>
      </c>
      <c r="B37" s="10">
        <v>26</v>
      </c>
      <c r="C37" s="10" t="s">
        <v>231</v>
      </c>
      <c r="D37" s="10" t="s">
        <v>231</v>
      </c>
      <c r="E37" s="10" t="s">
        <v>639</v>
      </c>
      <c r="F37" s="6">
        <v>3289151.4635438002</v>
      </c>
      <c r="G37" s="6">
        <v>661147.30517994997</v>
      </c>
      <c r="H37" s="10">
        <v>1</v>
      </c>
      <c r="I37" t="s">
        <v>655</v>
      </c>
    </row>
    <row r="38" spans="1:11" x14ac:dyDescent="0.3">
      <c r="A38" s="9" t="s">
        <v>86</v>
      </c>
      <c r="B38" s="10">
        <v>27</v>
      </c>
      <c r="C38" s="10" t="s">
        <v>231</v>
      </c>
      <c r="D38" s="10" t="s">
        <v>231</v>
      </c>
      <c r="E38" s="10" t="s">
        <v>640</v>
      </c>
      <c r="F38" s="6">
        <v>3289053.6113736001</v>
      </c>
      <c r="G38" s="6">
        <v>659298.72804310999</v>
      </c>
      <c r="H38" s="10">
        <v>1</v>
      </c>
      <c r="I38" t="s">
        <v>655</v>
      </c>
    </row>
    <row r="39" spans="1:11" x14ac:dyDescent="0.3">
      <c r="A39" s="9" t="s">
        <v>86</v>
      </c>
      <c r="B39" s="10">
        <v>28</v>
      </c>
      <c r="C39" s="10" t="s">
        <v>231</v>
      </c>
      <c r="D39" s="10" t="s">
        <v>231</v>
      </c>
      <c r="E39" s="10" t="s">
        <v>641</v>
      </c>
      <c r="F39" s="6">
        <v>3289053.6113736001</v>
      </c>
      <c r="G39" s="6">
        <v>658558.88398967998</v>
      </c>
      <c r="H39" s="10">
        <v>1</v>
      </c>
      <c r="I39" t="s">
        <v>655</v>
      </c>
    </row>
    <row r="40" spans="1:11" x14ac:dyDescent="0.3">
      <c r="A40" s="9" t="s">
        <v>86</v>
      </c>
      <c r="B40" s="10">
        <v>29</v>
      </c>
      <c r="C40" s="10" t="s">
        <v>231</v>
      </c>
      <c r="D40" s="10" t="s">
        <v>231</v>
      </c>
      <c r="E40" s="10" t="s">
        <v>642</v>
      </c>
      <c r="F40" s="6">
        <v>3288927.8335230998</v>
      </c>
      <c r="G40" s="6">
        <v>661581.00763297</v>
      </c>
      <c r="H40" s="10">
        <v>1</v>
      </c>
      <c r="I40" t="s">
        <v>655</v>
      </c>
    </row>
    <row r="41" spans="1:11" x14ac:dyDescent="0.3">
      <c r="A41" s="9" t="s">
        <v>86</v>
      </c>
      <c r="B41" s="10">
        <v>30</v>
      </c>
      <c r="C41" s="10" t="s">
        <v>231</v>
      </c>
      <c r="D41" s="10" t="s">
        <v>231</v>
      </c>
      <c r="E41" s="10" t="s">
        <v>646</v>
      </c>
      <c r="F41" s="6">
        <v>3288886.4480782002</v>
      </c>
      <c r="G41" s="6">
        <v>662722.32013352006</v>
      </c>
      <c r="H41" s="10">
        <v>1</v>
      </c>
      <c r="I41" t="s">
        <v>655</v>
      </c>
    </row>
    <row r="42" spans="1:11" x14ac:dyDescent="0.3">
      <c r="A42" s="9" t="s">
        <v>86</v>
      </c>
      <c r="B42" s="10">
        <v>31</v>
      </c>
      <c r="C42" s="10" t="s">
        <v>231</v>
      </c>
      <c r="D42" s="10" t="s">
        <v>231</v>
      </c>
      <c r="E42" s="10" t="s">
        <v>647</v>
      </c>
      <c r="F42" s="6">
        <v>3288850.1082314001</v>
      </c>
      <c r="G42" s="6">
        <v>662098.53004925</v>
      </c>
      <c r="H42" s="10">
        <v>1</v>
      </c>
      <c r="I42" t="s">
        <v>655</v>
      </c>
    </row>
    <row r="43" spans="1:11" x14ac:dyDescent="0.3">
      <c r="A43" s="9" t="s">
        <v>86</v>
      </c>
      <c r="B43" s="10">
        <v>32</v>
      </c>
      <c r="C43" s="10" t="s">
        <v>231</v>
      </c>
      <c r="D43" s="10" t="s">
        <v>231</v>
      </c>
      <c r="E43" s="10" t="s">
        <v>648</v>
      </c>
      <c r="F43" s="6">
        <v>3288715.7730149999</v>
      </c>
      <c r="G43" s="6">
        <v>661167.68911575002</v>
      </c>
      <c r="H43" s="10">
        <v>1</v>
      </c>
      <c r="I43" t="s">
        <v>655</v>
      </c>
    </row>
    <row r="44" spans="1:11" x14ac:dyDescent="0.3">
      <c r="A44" s="9" t="s">
        <v>86</v>
      </c>
      <c r="B44" s="10">
        <v>33</v>
      </c>
      <c r="C44" s="10" t="s">
        <v>231</v>
      </c>
      <c r="D44" s="10" t="s">
        <v>231</v>
      </c>
      <c r="E44" s="10" t="s">
        <v>649</v>
      </c>
      <c r="F44" s="6">
        <v>3288666.7232503002</v>
      </c>
      <c r="G44" s="6">
        <v>660875.89288766996</v>
      </c>
      <c r="H44" s="10">
        <v>1</v>
      </c>
      <c r="I44" t="s">
        <v>655</v>
      </c>
    </row>
    <row r="45" spans="1:11" x14ac:dyDescent="0.3">
      <c r="A45" s="9" t="s">
        <v>86</v>
      </c>
      <c r="B45" s="10">
        <v>34</v>
      </c>
      <c r="C45" s="10" t="s">
        <v>231</v>
      </c>
      <c r="D45" s="10" t="s">
        <v>231</v>
      </c>
      <c r="E45" s="10" t="s">
        <v>650</v>
      </c>
      <c r="F45" s="6">
        <v>3288426.0922145001</v>
      </c>
      <c r="G45" s="6">
        <v>661637.21243150998</v>
      </c>
      <c r="H45" s="10">
        <v>1</v>
      </c>
      <c r="I45" t="s">
        <v>655</v>
      </c>
    </row>
    <row r="46" spans="1:11" x14ac:dyDescent="0.3">
      <c r="A46" s="9" t="s">
        <v>86</v>
      </c>
      <c r="B46" s="10">
        <v>35</v>
      </c>
      <c r="C46" s="10" t="s">
        <v>231</v>
      </c>
      <c r="D46" s="10" t="s">
        <v>231</v>
      </c>
      <c r="E46" s="10" t="s">
        <v>651</v>
      </c>
      <c r="F46" s="6">
        <v>3288392.2261616001</v>
      </c>
      <c r="G46" s="6">
        <v>662105.78342233005</v>
      </c>
      <c r="H46" s="10">
        <v>1</v>
      </c>
      <c r="I46" t="s">
        <v>655</v>
      </c>
    </row>
    <row r="47" spans="1:11" x14ac:dyDescent="0.3">
      <c r="A47" s="9" t="s">
        <v>86</v>
      </c>
      <c r="B47" s="10">
        <v>36</v>
      </c>
      <c r="C47" s="10" t="s">
        <v>231</v>
      </c>
      <c r="D47" s="10" t="s">
        <v>231</v>
      </c>
      <c r="E47" s="10" t="s">
        <v>652</v>
      </c>
      <c r="F47" s="6">
        <v>3288312.2784985998</v>
      </c>
      <c r="G47" s="6">
        <v>659632.38320447004</v>
      </c>
      <c r="H47" s="10">
        <v>1</v>
      </c>
      <c r="I47" t="s">
        <v>655</v>
      </c>
    </row>
    <row r="48" spans="1:11" x14ac:dyDescent="0.3">
      <c r="A48" s="9" t="s">
        <v>86</v>
      </c>
      <c r="B48" s="10">
        <v>37</v>
      </c>
      <c r="C48" s="10" t="s">
        <v>231</v>
      </c>
      <c r="D48" s="10" t="s">
        <v>231</v>
      </c>
      <c r="E48" s="10" t="s">
        <v>653</v>
      </c>
      <c r="F48" s="6">
        <v>3288161.8542999001</v>
      </c>
      <c r="G48" s="6">
        <v>661495.47257503995</v>
      </c>
      <c r="H48" s="10">
        <v>1</v>
      </c>
      <c r="I48" t="s">
        <v>655</v>
      </c>
    </row>
    <row r="49" spans="1:9" x14ac:dyDescent="0.3">
      <c r="A49" s="9" t="s">
        <v>86</v>
      </c>
      <c r="B49" s="10">
        <v>38</v>
      </c>
      <c r="C49" s="10" t="s">
        <v>231</v>
      </c>
      <c r="D49" s="10" t="s">
        <v>231</v>
      </c>
      <c r="E49" s="10" t="s">
        <v>656</v>
      </c>
      <c r="F49" s="6">
        <v>3288068.9972454999</v>
      </c>
      <c r="G49" s="6">
        <v>661200.61167302995</v>
      </c>
      <c r="H49" s="10">
        <v>1</v>
      </c>
      <c r="I49" t="s">
        <v>655</v>
      </c>
    </row>
    <row r="50" spans="1:9" x14ac:dyDescent="0.3">
      <c r="A50" s="9" t="s">
        <v>86</v>
      </c>
      <c r="B50" s="10">
        <v>39</v>
      </c>
      <c r="C50" s="10" t="s">
        <v>231</v>
      </c>
      <c r="D50" s="10" t="s">
        <v>231</v>
      </c>
      <c r="E50" s="10" t="s">
        <v>657</v>
      </c>
      <c r="F50" s="6">
        <v>3288065.1675403002</v>
      </c>
      <c r="G50" s="6">
        <v>660887.21674607997</v>
      </c>
      <c r="H50" s="10">
        <v>1</v>
      </c>
      <c r="I50" t="s">
        <v>655</v>
      </c>
    </row>
    <row r="51" spans="1:9" x14ac:dyDescent="0.3">
      <c r="A51" s="9"/>
      <c r="C51" s="10"/>
      <c r="E51" s="10"/>
      <c r="F51" s="10"/>
      <c r="G51" s="10"/>
      <c r="H51" s="10"/>
    </row>
  </sheetData>
  <sortState xmlns:xlrd2="http://schemas.microsoft.com/office/spreadsheetml/2017/richdata2" ref="F16:J50">
    <sortCondition descending="1" ref="F16"/>
  </sortState>
  <phoneticPr fontId="7" type="noConversion"/>
  <conditionalFormatting sqref="D2:D13">
    <cfRule type="duplicateValues" dxfId="11" priority="6"/>
  </conditionalFormatting>
  <conditionalFormatting sqref="H15:H51 E2:E51">
    <cfRule type="duplicateValues" dxfId="10" priority="8"/>
  </conditionalFormatting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rgb="FFFF0000"/>
  </sheetPr>
  <dimension ref="A1:E22"/>
  <sheetViews>
    <sheetView workbookViewId="0">
      <selection sqref="A1:D22"/>
    </sheetView>
  </sheetViews>
  <sheetFormatPr defaultRowHeight="14.4" x14ac:dyDescent="0.3"/>
  <cols>
    <col min="1" max="1" width="10.6640625" bestFit="1" customWidth="1"/>
    <col min="2" max="2" width="15.33203125" bestFit="1" customWidth="1"/>
    <col min="3" max="3" width="16.33203125" bestFit="1" customWidth="1"/>
  </cols>
  <sheetData>
    <row r="1" spans="1:5" x14ac:dyDescent="0.3">
      <c r="A1" t="s">
        <v>15</v>
      </c>
      <c r="B1" t="s">
        <v>44</v>
      </c>
      <c r="C1" t="s">
        <v>45</v>
      </c>
      <c r="D1" t="s">
        <v>27</v>
      </c>
    </row>
    <row r="2" spans="1:5" x14ac:dyDescent="0.3">
      <c r="A2" t="s">
        <v>169</v>
      </c>
      <c r="B2" s="21">
        <v>3287508.7350963266</v>
      </c>
      <c r="C2" s="21">
        <v>660392.61311429192</v>
      </c>
      <c r="D2">
        <v>971285</v>
      </c>
      <c r="E2" s="21"/>
    </row>
    <row r="3" spans="1:5" x14ac:dyDescent="0.3">
      <c r="A3" t="s">
        <v>170</v>
      </c>
      <c r="B3" s="21">
        <v>3287461.7356165466</v>
      </c>
      <c r="C3" s="21">
        <v>660410.61411858082</v>
      </c>
      <c r="D3">
        <v>974165</v>
      </c>
      <c r="E3" s="21"/>
    </row>
    <row r="4" spans="1:5" x14ac:dyDescent="0.3">
      <c r="A4" t="s">
        <v>171</v>
      </c>
      <c r="B4" s="21">
        <v>3289288.7196019539</v>
      </c>
      <c r="C4" s="21">
        <v>660872.59334618913</v>
      </c>
      <c r="D4">
        <v>55708</v>
      </c>
      <c r="E4" s="21"/>
    </row>
    <row r="5" spans="1:5" x14ac:dyDescent="0.3">
      <c r="A5" t="s">
        <v>172</v>
      </c>
      <c r="B5" s="21">
        <v>3289288.7196763395</v>
      </c>
      <c r="C5" s="21">
        <v>660842.59301094816</v>
      </c>
      <c r="D5">
        <v>971602</v>
      </c>
      <c r="E5" s="21"/>
    </row>
    <row r="6" spans="1:5" x14ac:dyDescent="0.3">
      <c r="A6" t="s">
        <v>173</v>
      </c>
      <c r="B6" s="21">
        <v>3287740.7331188275</v>
      </c>
      <c r="C6" s="21">
        <v>659838.60181072378</v>
      </c>
      <c r="D6">
        <v>971200</v>
      </c>
      <c r="E6" s="21"/>
    </row>
    <row r="7" spans="1:5" x14ac:dyDescent="0.3">
      <c r="A7" t="s">
        <v>174</v>
      </c>
      <c r="B7" s="21">
        <v>3287730.7333971011</v>
      </c>
      <c r="C7" s="21">
        <v>659799.60131238122</v>
      </c>
      <c r="D7">
        <v>971201</v>
      </c>
      <c r="E7" s="21"/>
    </row>
    <row r="8" spans="1:5" x14ac:dyDescent="0.3">
      <c r="A8" t="s">
        <v>175</v>
      </c>
      <c r="B8" s="21">
        <v>3288754.7243672712</v>
      </c>
      <c r="C8" s="21">
        <v>660809.60045003984</v>
      </c>
      <c r="D8">
        <v>47398</v>
      </c>
      <c r="E8" s="21"/>
    </row>
    <row r="9" spans="1:5" x14ac:dyDescent="0.3">
      <c r="A9" t="s">
        <v>176</v>
      </c>
      <c r="B9" s="21">
        <v>3289288.7200252595</v>
      </c>
      <c r="C9" s="21">
        <v>660174.58364477183</v>
      </c>
      <c r="D9">
        <v>118831</v>
      </c>
      <c r="E9" s="21"/>
    </row>
    <row r="10" spans="1:5" x14ac:dyDescent="0.3">
      <c r="A10" t="s">
        <v>177</v>
      </c>
      <c r="B10" s="21">
        <v>3288238.7289222484</v>
      </c>
      <c r="C10" s="21">
        <v>658722.5785553786</v>
      </c>
      <c r="D10">
        <v>120289</v>
      </c>
      <c r="E10" s="21"/>
    </row>
    <row r="11" spans="1:5" x14ac:dyDescent="0.3">
      <c r="A11" t="s">
        <v>178</v>
      </c>
      <c r="B11" s="21">
        <v>3287232.7374358885</v>
      </c>
      <c r="C11" s="21">
        <v>659318.60178155871</v>
      </c>
      <c r="D11">
        <v>132349</v>
      </c>
      <c r="E11" s="21"/>
    </row>
    <row r="12" spans="1:5" x14ac:dyDescent="0.3">
      <c r="A12" t="s">
        <v>179</v>
      </c>
      <c r="B12" s="21">
        <v>3288752.7244903767</v>
      </c>
      <c r="C12" s="21">
        <v>660733.59940981679</v>
      </c>
      <c r="D12">
        <v>971281</v>
      </c>
      <c r="E12" s="21"/>
    </row>
    <row r="13" spans="1:5" x14ac:dyDescent="0.3">
      <c r="A13" t="s">
        <v>180</v>
      </c>
      <c r="B13" s="21">
        <v>3289293.7197354073</v>
      </c>
      <c r="C13" s="21">
        <v>660249.58452829137</v>
      </c>
      <c r="D13">
        <v>971282</v>
      </c>
      <c r="E13" s="21"/>
    </row>
    <row r="14" spans="1:5" x14ac:dyDescent="0.3">
      <c r="A14" t="s">
        <v>181</v>
      </c>
      <c r="B14" s="21">
        <v>3288207.729224945</v>
      </c>
      <c r="C14" s="21">
        <v>658764.57990185381</v>
      </c>
      <c r="D14">
        <v>971283</v>
      </c>
      <c r="E14" s="21"/>
    </row>
    <row r="15" spans="1:5" x14ac:dyDescent="0.3">
      <c r="A15" t="s">
        <v>182</v>
      </c>
      <c r="B15" s="21">
        <v>3287247.7371668136</v>
      </c>
      <c r="C15" s="21">
        <v>659247.60057124565</v>
      </c>
      <c r="D15">
        <v>971284</v>
      </c>
      <c r="E15" s="21"/>
    </row>
    <row r="16" spans="1:5" x14ac:dyDescent="0.3">
      <c r="A16" t="s">
        <v>183</v>
      </c>
      <c r="B16" s="21">
        <v>3288483.7267106492</v>
      </c>
      <c r="C16" s="21">
        <v>660144.5949665251</v>
      </c>
      <c r="D16">
        <v>17068</v>
      </c>
      <c r="E16" s="21"/>
    </row>
    <row r="17" spans="1:5" x14ac:dyDescent="0.3">
      <c r="A17" t="s">
        <v>184</v>
      </c>
      <c r="B17" s="21">
        <v>3287860.7320246841</v>
      </c>
      <c r="C17" s="21">
        <v>659552.59602521069</v>
      </c>
      <c r="D17">
        <v>28438</v>
      </c>
      <c r="E17" s="21"/>
    </row>
    <row r="18" spans="1:5" x14ac:dyDescent="0.3">
      <c r="A18" t="s">
        <v>185</v>
      </c>
      <c r="B18" s="21">
        <v>3287660.733846236</v>
      </c>
      <c r="C18" s="21">
        <v>660149.60724061541</v>
      </c>
      <c r="D18">
        <v>20840</v>
      </c>
      <c r="E18" s="21"/>
    </row>
    <row r="19" spans="1:5" x14ac:dyDescent="0.3">
      <c r="A19" t="s">
        <v>186</v>
      </c>
      <c r="B19" s="21">
        <v>3287423.7360569374</v>
      </c>
      <c r="C19" s="21">
        <v>661089.62427999882</v>
      </c>
      <c r="D19">
        <v>36413</v>
      </c>
      <c r="E19" s="21"/>
    </row>
    <row r="20" spans="1:5" x14ac:dyDescent="0.3">
      <c r="A20" t="s">
        <v>187</v>
      </c>
      <c r="B20" s="21">
        <v>3287868.7321366244</v>
      </c>
      <c r="C20" s="21">
        <v>660499.60931474622</v>
      </c>
      <c r="D20">
        <v>17070</v>
      </c>
      <c r="E20" s="21"/>
    </row>
    <row r="21" spans="1:5" x14ac:dyDescent="0.3">
      <c r="A21" t="s">
        <v>188</v>
      </c>
      <c r="B21" s="21">
        <v>3287920.7316627842</v>
      </c>
      <c r="C21" s="21">
        <v>661200.61844537058</v>
      </c>
      <c r="D21">
        <v>17067</v>
      </c>
      <c r="E21" s="21"/>
    </row>
    <row r="22" spans="1:5" x14ac:dyDescent="0.3">
      <c r="A22" t="s">
        <v>189</v>
      </c>
      <c r="B22" s="21">
        <v>3286984.7396577429</v>
      </c>
      <c r="C22" s="21">
        <v>660065.616307355</v>
      </c>
      <c r="D22">
        <v>33035</v>
      </c>
      <c r="E22" s="2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0A4C-782E-47C7-BA5A-3B4030202D17}">
  <dimension ref="A1:F23"/>
  <sheetViews>
    <sheetView workbookViewId="0">
      <selection activeCell="E13" sqref="E13"/>
    </sheetView>
  </sheetViews>
  <sheetFormatPr defaultRowHeight="14.4" x14ac:dyDescent="0.3"/>
  <cols>
    <col min="1" max="1" width="14.88671875" customWidth="1"/>
    <col min="2" max="3" width="15.5546875" bestFit="1" customWidth="1"/>
    <col min="4" max="5" width="15.44140625" bestFit="1" customWidth="1"/>
  </cols>
  <sheetData>
    <row r="1" spans="1:6" x14ac:dyDescent="0.3">
      <c r="A1" t="s">
        <v>674</v>
      </c>
    </row>
    <row r="2" spans="1:6" x14ac:dyDescent="0.3">
      <c r="B2" t="s">
        <v>675</v>
      </c>
      <c r="C2" t="s">
        <v>676</v>
      </c>
      <c r="D2" t="s">
        <v>675</v>
      </c>
      <c r="E2" t="s">
        <v>676</v>
      </c>
    </row>
    <row r="3" spans="1:6" x14ac:dyDescent="0.3">
      <c r="B3" t="s">
        <v>678</v>
      </c>
      <c r="C3" t="s">
        <v>679</v>
      </c>
      <c r="D3" t="s">
        <v>680</v>
      </c>
      <c r="E3" t="s">
        <v>680</v>
      </c>
      <c r="F3" t="s">
        <v>681</v>
      </c>
    </row>
    <row r="4" spans="1:6" x14ac:dyDescent="0.3">
      <c r="A4" t="s">
        <v>663</v>
      </c>
      <c r="B4">
        <v>10.551</v>
      </c>
      <c r="C4" s="2">
        <v>44201</v>
      </c>
      <c r="D4">
        <v>10.693</v>
      </c>
      <c r="E4" s="2">
        <v>44182</v>
      </c>
      <c r="F4" s="3">
        <f>B4-D4</f>
        <v>-0.14199999999999946</v>
      </c>
    </row>
    <row r="5" spans="1:6" x14ac:dyDescent="0.3">
      <c r="A5" t="s">
        <v>714</v>
      </c>
      <c r="B5" t="s">
        <v>677</v>
      </c>
      <c r="C5" s="2" t="s">
        <v>677</v>
      </c>
      <c r="D5">
        <v>10.49</v>
      </c>
      <c r="E5" s="2">
        <v>44181</v>
      </c>
      <c r="F5" s="3" t="e">
        <f t="shared" ref="F5:F23" si="0">B5-D5</f>
        <v>#VALUE!</v>
      </c>
    </row>
    <row r="6" spans="1:6" x14ac:dyDescent="0.3">
      <c r="A6" t="s">
        <v>46</v>
      </c>
      <c r="B6" t="s">
        <v>677</v>
      </c>
      <c r="C6" s="2" t="s">
        <v>677</v>
      </c>
      <c r="D6">
        <v>6.9109999999999996</v>
      </c>
      <c r="E6" s="2">
        <v>44181</v>
      </c>
      <c r="F6" s="3" t="e">
        <f t="shared" si="0"/>
        <v>#VALUE!</v>
      </c>
    </row>
    <row r="7" spans="1:6" x14ac:dyDescent="0.3">
      <c r="A7" t="s">
        <v>47</v>
      </c>
      <c r="B7">
        <v>8.4120000000000008</v>
      </c>
      <c r="C7" s="2">
        <v>44183</v>
      </c>
      <c r="D7">
        <v>8.5530000000000008</v>
      </c>
      <c r="E7" s="2">
        <v>44183</v>
      </c>
      <c r="F7" s="3">
        <f t="shared" si="0"/>
        <v>-0.14100000000000001</v>
      </c>
    </row>
    <row r="8" spans="1:6" x14ac:dyDescent="0.3">
      <c r="A8" t="s">
        <v>48</v>
      </c>
      <c r="B8">
        <v>7.5789999999999997</v>
      </c>
      <c r="C8" s="2">
        <v>44182</v>
      </c>
      <c r="D8">
        <v>7.718</v>
      </c>
      <c r="E8" s="2">
        <v>44182</v>
      </c>
      <c r="F8" s="3">
        <f t="shared" si="0"/>
        <v>-0.13900000000000023</v>
      </c>
    </row>
    <row r="9" spans="1:6" x14ac:dyDescent="0.3">
      <c r="A9" t="s">
        <v>618</v>
      </c>
      <c r="B9">
        <v>3.7759999999999998</v>
      </c>
      <c r="C9" s="2">
        <v>44193</v>
      </c>
      <c r="D9">
        <v>3.9169999999999998</v>
      </c>
      <c r="E9" s="2">
        <v>44193</v>
      </c>
      <c r="F9" s="3">
        <f t="shared" si="0"/>
        <v>-0.14100000000000001</v>
      </c>
    </row>
    <row r="10" spans="1:6" x14ac:dyDescent="0.3">
      <c r="A10" t="s">
        <v>619</v>
      </c>
      <c r="B10">
        <v>4.2089999999999996</v>
      </c>
      <c r="C10" s="2">
        <v>44200</v>
      </c>
      <c r="D10">
        <v>4.34</v>
      </c>
      <c r="E10" s="2">
        <v>44200</v>
      </c>
      <c r="F10" s="3">
        <f t="shared" si="0"/>
        <v>-0.13100000000000023</v>
      </c>
    </row>
    <row r="11" spans="1:6" x14ac:dyDescent="0.3">
      <c r="A11" t="s">
        <v>620</v>
      </c>
      <c r="B11">
        <v>6.5060000000000002</v>
      </c>
      <c r="C11" s="2">
        <v>44194</v>
      </c>
      <c r="D11">
        <v>6.6470000000000002</v>
      </c>
      <c r="E11" s="2">
        <v>44194</v>
      </c>
      <c r="F11" s="3">
        <f t="shared" si="0"/>
        <v>-0.14100000000000001</v>
      </c>
    </row>
    <row r="12" spans="1:6" x14ac:dyDescent="0.3">
      <c r="A12" t="s">
        <v>621</v>
      </c>
      <c r="B12">
        <v>6.7830000000000004</v>
      </c>
      <c r="C12" s="2">
        <v>44194</v>
      </c>
      <c r="D12">
        <v>6.9240000000000004</v>
      </c>
      <c r="E12" s="2">
        <v>44194</v>
      </c>
      <c r="F12" s="3">
        <f t="shared" si="0"/>
        <v>-0.14100000000000001</v>
      </c>
    </row>
    <row r="13" spans="1:6" x14ac:dyDescent="0.3">
      <c r="A13" t="s">
        <v>622</v>
      </c>
      <c r="B13">
        <v>5.2270000000000003</v>
      </c>
      <c r="C13" s="2">
        <v>44200</v>
      </c>
      <c r="D13">
        <v>5.3579999999999997</v>
      </c>
      <c r="E13" s="2">
        <v>44200</v>
      </c>
      <c r="F13" s="3">
        <f t="shared" si="0"/>
        <v>-0.13099999999999934</v>
      </c>
    </row>
    <row r="14" spans="1:6" x14ac:dyDescent="0.3">
      <c r="A14" t="s">
        <v>623</v>
      </c>
      <c r="B14">
        <v>5.8650000000000002</v>
      </c>
      <c r="C14" s="2">
        <v>44183</v>
      </c>
      <c r="D14">
        <v>6.0049999999999999</v>
      </c>
      <c r="E14" s="2">
        <v>44183</v>
      </c>
      <c r="F14" s="3">
        <f t="shared" si="0"/>
        <v>-0.13999999999999968</v>
      </c>
    </row>
    <row r="15" spans="1:6" x14ac:dyDescent="0.3">
      <c r="A15" t="s">
        <v>624</v>
      </c>
      <c r="B15">
        <v>6.4379999999999997</v>
      </c>
      <c r="C15" s="2">
        <v>43834</v>
      </c>
      <c r="D15">
        <v>6.569</v>
      </c>
      <c r="E15" s="2">
        <v>43834</v>
      </c>
      <c r="F15" s="3">
        <f t="shared" si="0"/>
        <v>-0.13100000000000023</v>
      </c>
    </row>
    <row r="16" spans="1:6" x14ac:dyDescent="0.3">
      <c r="A16" t="s">
        <v>625</v>
      </c>
      <c r="B16">
        <v>3.3330000000000002</v>
      </c>
      <c r="C16" s="2">
        <v>44183</v>
      </c>
      <c r="D16">
        <v>3.4729999999999999</v>
      </c>
      <c r="E16" s="2">
        <v>44183</v>
      </c>
      <c r="F16" s="3">
        <f t="shared" si="0"/>
        <v>-0.13999999999999968</v>
      </c>
    </row>
    <row r="17" spans="1:6" x14ac:dyDescent="0.3">
      <c r="A17" t="s">
        <v>626</v>
      </c>
      <c r="B17">
        <v>7.7610000000000001</v>
      </c>
      <c r="C17" s="2">
        <v>44187</v>
      </c>
      <c r="D17">
        <v>7.9009999999999998</v>
      </c>
      <c r="E17" s="2">
        <v>44187</v>
      </c>
      <c r="F17" s="3">
        <f t="shared" si="0"/>
        <v>-0.13999999999999968</v>
      </c>
    </row>
    <row r="18" spans="1:6" x14ac:dyDescent="0.3">
      <c r="A18" t="s">
        <v>627</v>
      </c>
      <c r="B18">
        <v>7.625</v>
      </c>
      <c r="C18" s="2">
        <v>44188</v>
      </c>
      <c r="D18">
        <v>7.7649999999999997</v>
      </c>
      <c r="E18" s="2">
        <v>44188</v>
      </c>
      <c r="F18" s="3">
        <f t="shared" si="0"/>
        <v>-0.13999999999999968</v>
      </c>
    </row>
    <row r="19" spans="1:6" x14ac:dyDescent="0.3">
      <c r="A19" t="s">
        <v>628</v>
      </c>
      <c r="B19">
        <v>3.9769999999999999</v>
      </c>
      <c r="C19" s="2">
        <v>44188</v>
      </c>
      <c r="D19">
        <v>4.117</v>
      </c>
      <c r="E19" s="2">
        <v>44188</v>
      </c>
      <c r="F19" s="3">
        <f t="shared" si="0"/>
        <v>-0.14000000000000012</v>
      </c>
    </row>
    <row r="20" spans="1:6" x14ac:dyDescent="0.3">
      <c r="A20" t="s">
        <v>629</v>
      </c>
      <c r="B20">
        <v>5.0599999999999996</v>
      </c>
      <c r="C20" s="2">
        <v>44187</v>
      </c>
      <c r="D20">
        <v>5.2</v>
      </c>
      <c r="E20" s="2">
        <v>44187</v>
      </c>
      <c r="F20" s="3">
        <f t="shared" si="0"/>
        <v>-0.14000000000000057</v>
      </c>
    </row>
    <row r="21" spans="1:6" x14ac:dyDescent="0.3">
      <c r="A21" t="s">
        <v>630</v>
      </c>
      <c r="B21">
        <v>6.55</v>
      </c>
      <c r="C21" s="2">
        <v>44187</v>
      </c>
      <c r="D21">
        <v>6.69</v>
      </c>
      <c r="E21" s="2">
        <v>44187</v>
      </c>
      <c r="F21" s="3">
        <f t="shared" si="0"/>
        <v>-0.14000000000000057</v>
      </c>
    </row>
    <row r="22" spans="1:6" x14ac:dyDescent="0.3">
      <c r="A22" t="s">
        <v>631</v>
      </c>
      <c r="B22">
        <v>5.8490000000000002</v>
      </c>
      <c r="C22" s="2">
        <v>44187</v>
      </c>
      <c r="D22">
        <v>5.9889999999999999</v>
      </c>
      <c r="E22" s="2">
        <v>44187</v>
      </c>
      <c r="F22" s="3">
        <f t="shared" si="0"/>
        <v>-0.13999999999999968</v>
      </c>
    </row>
    <row r="23" spans="1:6" x14ac:dyDescent="0.3">
      <c r="A23" t="s">
        <v>643</v>
      </c>
      <c r="B23">
        <v>5.8570000000000002</v>
      </c>
      <c r="C23" s="2">
        <v>44195</v>
      </c>
      <c r="D23">
        <v>5.9880000000000004</v>
      </c>
      <c r="E23" s="2">
        <v>44195</v>
      </c>
      <c r="F23" s="3">
        <f t="shared" si="0"/>
        <v>-0.13100000000000023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SONRIS</vt:lpstr>
      <vt:lpstr>rates</vt:lpstr>
      <vt:lpstr>table_rate</vt:lpstr>
      <vt:lpstr>table_elev</vt:lpstr>
      <vt:lpstr>table_loc</vt:lpstr>
      <vt:lpstr>Loc</vt:lpstr>
      <vt:lpstr>proposedLOC</vt:lpstr>
      <vt:lpstr>DOE_Loc</vt:lpstr>
      <vt:lpstr>check</vt:lpstr>
      <vt:lpstr>2024B_rBM01</vt:lpstr>
      <vt:lpstr>2024A_rBM01</vt:lpstr>
      <vt:lpstr>2023B_rBM01</vt:lpstr>
      <vt:lpstr>2023A_rBM01</vt:lpstr>
      <vt:lpstr>2022B_rBM01</vt:lpstr>
      <vt:lpstr>2022A_rBM01</vt:lpstr>
      <vt:lpstr>2021B_rBM01</vt:lpstr>
      <vt:lpstr>2021A_rBM01</vt:lpstr>
      <vt:lpstr>2020B_rBM01</vt:lpstr>
      <vt:lpstr>2020B</vt:lpstr>
      <vt:lpstr>2020A</vt:lpstr>
      <vt:lpstr>2019A</vt:lpstr>
      <vt:lpstr>2018B</vt:lpstr>
      <vt:lpstr>2018A</vt:lpstr>
      <vt:lpstr>2017B</vt:lpstr>
      <vt:lpstr>2017A</vt:lpstr>
      <vt:lpstr>2016B</vt:lpstr>
      <vt:lpstr>2016A</vt:lpstr>
      <vt:lpstr>2015B</vt:lpstr>
      <vt:lpstr>2015A</vt:lpstr>
      <vt:lpstr>2014</vt:lpstr>
      <vt:lpstr>2013B</vt:lpstr>
      <vt:lpstr>2013A</vt:lpstr>
      <vt:lpstr>2012</vt:lpstr>
    </vt:vector>
  </TitlesOfParts>
  <Company>Parsons Brinckerhoff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Lampe, Brandon</dc:creator>
  <cp:lastModifiedBy>Denghong Zhou</cp:lastModifiedBy>
  <dcterms:created xsi:type="dcterms:W3CDTF">2017-07-03T16:37:58Z</dcterms:created>
  <dcterms:modified xsi:type="dcterms:W3CDTF">2025-03-14T16:56:37Z</dcterms:modified>
</cp:coreProperties>
</file>