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mahjour/Documents/projects2023/202405/vf_20240526/manuscript/figures/figure4/"/>
    </mc:Choice>
  </mc:AlternateContent>
  <xr:revisionPtr revIDLastSave="0" documentId="13_ncr:1_{BB536887-DA86-E647-B010-0F754FD1021D}" xr6:coauthVersionLast="47" xr6:coauthVersionMax="47" xr10:uidLastSave="{00000000-0000-0000-0000-000000000000}"/>
  <bookViews>
    <workbookView xWindow="0" yWindow="760" windowWidth="30220" windowHeight="17600" xr2:uid="{7B0849A3-7C1A-4630-9B23-75B37AB0E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E17" i="1"/>
  <c r="C17" i="1"/>
  <c r="D17" i="1"/>
  <c r="F17" i="1"/>
  <c r="G17" i="1"/>
  <c r="I17" i="1"/>
  <c r="H16" i="1"/>
  <c r="E16" i="1"/>
  <c r="C16" i="1"/>
  <c r="D16" i="1"/>
  <c r="F16" i="1"/>
  <c r="G16" i="1"/>
  <c r="I16" i="1"/>
  <c r="H15" i="1"/>
  <c r="E15" i="1"/>
  <c r="C15" i="1"/>
  <c r="D15" i="1"/>
  <c r="F15" i="1"/>
  <c r="G15" i="1"/>
  <c r="I15" i="1"/>
  <c r="H14" i="1"/>
  <c r="E14" i="1"/>
  <c r="C14" i="1"/>
  <c r="D14" i="1"/>
  <c r="F14" i="1"/>
  <c r="G14" i="1"/>
  <c r="I14" i="1"/>
  <c r="H13" i="1"/>
  <c r="E13" i="1"/>
  <c r="C13" i="1"/>
  <c r="D13" i="1"/>
  <c r="F13" i="1"/>
  <c r="G13" i="1"/>
  <c r="I13" i="1"/>
  <c r="C12" i="1"/>
  <c r="D12" i="1"/>
  <c r="E12" i="1"/>
  <c r="F12" i="1"/>
  <c r="G12" i="1"/>
  <c r="H12" i="1"/>
  <c r="I12" i="1"/>
  <c r="H11" i="1"/>
  <c r="E11" i="1"/>
  <c r="D11" i="1"/>
  <c r="C11" i="1"/>
  <c r="F11" i="1"/>
  <c r="G11" i="1"/>
  <c r="I11" i="1"/>
  <c r="H9" i="1"/>
  <c r="E9" i="1"/>
  <c r="D9" i="1"/>
  <c r="C9" i="1"/>
  <c r="F9" i="1"/>
  <c r="G9" i="1"/>
  <c r="I9" i="1"/>
  <c r="H8" i="1"/>
  <c r="E8" i="1"/>
  <c r="C8" i="1"/>
  <c r="D8" i="1"/>
  <c r="F8" i="1"/>
  <c r="G8" i="1"/>
  <c r="I8" i="1"/>
  <c r="H7" i="1"/>
  <c r="E7" i="1"/>
  <c r="D7" i="1"/>
  <c r="C7" i="1"/>
  <c r="F7" i="1"/>
  <c r="G7" i="1"/>
  <c r="I7" i="1"/>
  <c r="D4" i="1"/>
  <c r="C5" i="1"/>
  <c r="D6" i="1"/>
  <c r="H5" i="1"/>
  <c r="G5" i="1"/>
  <c r="F5" i="1"/>
  <c r="E5" i="1"/>
  <c r="D5" i="1"/>
  <c r="I5" i="1"/>
  <c r="J3" i="1"/>
  <c r="C4" i="1"/>
  <c r="E4" i="1"/>
  <c r="F4" i="1"/>
  <c r="G4" i="1"/>
  <c r="H4" i="1"/>
  <c r="I4" i="1"/>
  <c r="D3" i="1"/>
  <c r="E3" i="1"/>
  <c r="C3" i="1"/>
  <c r="I3" i="1"/>
  <c r="F3" i="1"/>
  <c r="G3" i="1"/>
  <c r="H3" i="1"/>
  <c r="I10" i="1"/>
  <c r="H10" i="1"/>
  <c r="F10" i="1"/>
  <c r="G10" i="1"/>
  <c r="D10" i="1"/>
  <c r="C10" i="1"/>
  <c r="C2" i="1"/>
</calcChain>
</file>

<file path=xl/sharedStrings.xml><?xml version="1.0" encoding="utf-8"?>
<sst xmlns="http://schemas.openxmlformats.org/spreadsheetml/2006/main" count="29" uniqueCount="29">
  <si>
    <t>A</t>
  </si>
  <si>
    <t>A1B1S1</t>
  </si>
  <si>
    <t>A1B1C2</t>
  </si>
  <si>
    <t>A1B2C1</t>
  </si>
  <si>
    <t>A2B1C1</t>
  </si>
  <si>
    <t>A1S1C1</t>
  </si>
  <si>
    <t>A1B1C3</t>
  </si>
  <si>
    <t>A1B3C1</t>
  </si>
  <si>
    <t>A3B1C1</t>
  </si>
  <si>
    <t>S1B1C1</t>
  </si>
  <si>
    <t>A1B1C4</t>
  </si>
  <si>
    <t>A1B4C1</t>
  </si>
  <si>
    <t>A4B1C1</t>
  </si>
  <si>
    <t>A1B1C1</t>
  </si>
  <si>
    <t>A1B1C5</t>
  </si>
  <si>
    <t>A1B5C1</t>
  </si>
  <si>
    <t>A5B1C1</t>
  </si>
  <si>
    <t>B, 3.67</t>
  </si>
  <si>
    <t>C, 1.83</t>
  </si>
  <si>
    <t>IS, 4.76</t>
  </si>
  <si>
    <t>186, 4.43</t>
  </si>
  <si>
    <t>BrC1=C(C=CC=C1)[NH2+]C</t>
  </si>
  <si>
    <t>232, 4.10</t>
  </si>
  <si>
    <t>BrC1=C(C=CC=C1)/[NH+]=S(C)/C</t>
  </si>
  <si>
    <t>184, 4.65</t>
  </si>
  <si>
    <t>BrC1=C(C=CC=C1)[NH+]=C</t>
  </si>
  <si>
    <t>BrC1=C(C=CC=C1)/[N+](C=C)=S\C</t>
  </si>
  <si>
    <t>244, 5.08</t>
  </si>
  <si>
    <t>P, 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</si>
</sst>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1270000</xdr:colOff>
      <xdr:row>20</xdr:row>
      <xdr:rowOff>25400</xdr:rowOff>
    </xdr:from>
    <xdr:to>
      <xdr:col>5</xdr:col>
      <xdr:colOff>2120900</xdr:colOff>
      <xdr:row>23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881460-BA82-5447-DD53-C8C63ED10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00" y="3835400"/>
          <a:ext cx="850900" cy="584200"/>
        </a:xfrm>
        <a:prstGeom prst="rect">
          <a:avLst/>
        </a:prstGeom>
      </xdr:spPr>
    </xdr:pic>
    <xdr:clientData/>
  </xdr:twoCellAnchor>
  <xdr:twoCellAnchor editAs="oneCell">
    <xdr:from>
      <xdr:col>6</xdr:col>
      <xdr:colOff>850900</xdr:colOff>
      <xdr:row>20</xdr:row>
      <xdr:rowOff>101600</xdr:rowOff>
    </xdr:from>
    <xdr:to>
      <xdr:col>6</xdr:col>
      <xdr:colOff>1549400</xdr:colOff>
      <xdr:row>23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EC45CC-7948-499D-BF0E-5E2D0AAE0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6700" y="3911600"/>
          <a:ext cx="698500" cy="596900"/>
        </a:xfrm>
        <a:prstGeom prst="rect">
          <a:avLst/>
        </a:prstGeom>
      </xdr:spPr>
    </xdr:pic>
    <xdr:clientData/>
  </xdr:twoCellAnchor>
  <xdr:twoCellAnchor editAs="oneCell">
    <xdr:from>
      <xdr:col>7</xdr:col>
      <xdr:colOff>673100</xdr:colOff>
      <xdr:row>20</xdr:row>
      <xdr:rowOff>88900</xdr:rowOff>
    </xdr:from>
    <xdr:to>
      <xdr:col>7</xdr:col>
      <xdr:colOff>1371600</xdr:colOff>
      <xdr:row>23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40619B-57F9-93D2-943A-CBDF5AED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6900" y="3898900"/>
          <a:ext cx="698500" cy="584200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20</xdr:row>
      <xdr:rowOff>50800</xdr:rowOff>
    </xdr:from>
    <xdr:to>
      <xdr:col>8</xdr:col>
      <xdr:colOff>1473200</xdr:colOff>
      <xdr:row>24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2BE57B-6C05-F19F-C363-FAFDA1FC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33000" y="3860800"/>
          <a:ext cx="7493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1155700</xdr:colOff>
      <xdr:row>20</xdr:row>
      <xdr:rowOff>127000</xdr:rowOff>
    </xdr:from>
    <xdr:to>
      <xdr:col>4</xdr:col>
      <xdr:colOff>2463800</xdr:colOff>
      <xdr:row>26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E75B23-13CA-F975-9225-C099CCAEF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48100" y="3937000"/>
          <a:ext cx="130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F5B3-9979-4FE0-9514-0822ECE2C095}">
  <dimension ref="A1:J27"/>
  <sheetViews>
    <sheetView tabSelected="1" workbookViewId="0">
      <selection activeCell="F41" sqref="F41"/>
    </sheetView>
  </sheetViews>
  <sheetFormatPr baseColWidth="10" defaultColWidth="8.83203125" defaultRowHeight="15" x14ac:dyDescent="0.2"/>
  <cols>
    <col min="5" max="5" width="35.33203125" customWidth="1"/>
    <col min="6" max="6" width="31.5" customWidth="1"/>
    <col min="7" max="7" width="23.33203125" customWidth="1"/>
    <col min="8" max="8" width="23.1640625" customWidth="1"/>
    <col min="9" max="9" width="29.33203125" customWidth="1"/>
  </cols>
  <sheetData>
    <row r="1" spans="1:10" x14ac:dyDescent="0.2">
      <c r="B1" t="s">
        <v>0</v>
      </c>
      <c r="C1" t="s">
        <v>17</v>
      </c>
      <c r="D1" t="s">
        <v>18</v>
      </c>
      <c r="E1" t="s">
        <v>28</v>
      </c>
      <c r="F1" t="s">
        <v>22</v>
      </c>
      <c r="G1" t="s">
        <v>20</v>
      </c>
      <c r="H1" t="s">
        <v>24</v>
      </c>
      <c r="I1" t="s">
        <v>27</v>
      </c>
      <c r="J1" t="s">
        <v>19</v>
      </c>
    </row>
    <row r="2" spans="1:10" x14ac:dyDescent="0.2">
      <c r="A2" t="s">
        <v>1</v>
      </c>
      <c r="C2">
        <f>45975132/32972926</f>
        <v>1.3943297601189533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32972926</v>
      </c>
    </row>
    <row r="3" spans="1:10" x14ac:dyDescent="0.2">
      <c r="A3" t="s">
        <v>2</v>
      </c>
      <c r="C3">
        <f>45741776/J3</f>
        <v>1.9955396577821629</v>
      </c>
      <c r="D3">
        <f>1935593/J3</f>
        <v>8.4442558435543699E-2</v>
      </c>
      <c r="E3">
        <f>3083302/J3</f>
        <v>0.13451273553346635</v>
      </c>
      <c r="F3">
        <f>1674571/J3</f>
        <v>7.3055161659484627E-2</v>
      </c>
      <c r="G3">
        <f>17783102/J3</f>
        <v>0.77580908269467497</v>
      </c>
      <c r="H3">
        <f>(1094651+4820813)/J3</f>
        <v>0.25806918835383008</v>
      </c>
      <c r="I3">
        <f>16114224/J3</f>
        <v>0.70300228496561035</v>
      </c>
      <c r="J3">
        <f>22922008</f>
        <v>22922008</v>
      </c>
    </row>
    <row r="4" spans="1:10" x14ac:dyDescent="0.2">
      <c r="A4" t="s">
        <v>3</v>
      </c>
      <c r="C4">
        <f>51539900/J4</f>
        <v>2.1429905528610353</v>
      </c>
      <c r="D4">
        <f>1198569/J4</f>
        <v>4.9835603948631992E-2</v>
      </c>
      <c r="E4">
        <f>2403297/J4</f>
        <v>9.9927294517825352E-2</v>
      </c>
      <c r="F4">
        <f>860646/J4</f>
        <v>3.5785017963900559E-2</v>
      </c>
      <c r="G4">
        <f>15589401/J4</f>
        <v>0.64819565167496196</v>
      </c>
      <c r="H4">
        <f>5309141/J4</f>
        <v>0.22075011800192063</v>
      </c>
      <c r="I4">
        <f>11578211/J4</f>
        <v>0.48141336696485088</v>
      </c>
      <c r="J4">
        <v>24050456</v>
      </c>
    </row>
    <row r="5" spans="1:10" x14ac:dyDescent="0.2">
      <c r="A5" t="s">
        <v>4</v>
      </c>
      <c r="C5">
        <f>45822268/J5</f>
        <v>2.0107495617335824</v>
      </c>
      <c r="D5">
        <f>1501354/J5</f>
        <v>6.5881655999806915E-2</v>
      </c>
      <c r="E5">
        <f>2510041/J5</f>
        <v>0.11014434817332312</v>
      </c>
      <c r="F5">
        <f>1113776/J5</f>
        <v>4.887415445846946E-2</v>
      </c>
      <c r="G5">
        <f>15861326/J5</f>
        <v>0.69601867596369249</v>
      </c>
      <c r="H5">
        <f>904730/J5</f>
        <v>3.9700903739361477E-2</v>
      </c>
      <c r="I5">
        <f>14491665/J5</f>
        <v>0.63591590550559163</v>
      </c>
      <c r="J5">
        <v>22788650</v>
      </c>
    </row>
    <row r="6" spans="1:10" x14ac:dyDescent="0.2">
      <c r="A6" t="s">
        <v>5</v>
      </c>
      <c r="C6">
        <v>0</v>
      </c>
      <c r="D6">
        <f>1330282/J6</f>
        <v>3.8609581180071975E-2</v>
      </c>
      <c r="E6">
        <v>0</v>
      </c>
      <c r="F6">
        <v>0</v>
      </c>
      <c r="G6">
        <v>0</v>
      </c>
      <c r="H6">
        <v>0</v>
      </c>
      <c r="I6">
        <v>0</v>
      </c>
      <c r="J6">
        <v>34454712</v>
      </c>
    </row>
    <row r="7" spans="1:10" x14ac:dyDescent="0.2">
      <c r="A7" t="s">
        <v>6</v>
      </c>
      <c r="C7">
        <f>50253280/J7</f>
        <v>2.2072090076008242</v>
      </c>
      <c r="D7">
        <f>2239690/J7</f>
        <v>9.8370970854708195E-2</v>
      </c>
      <c r="E7">
        <f>3290838/J7</f>
        <v>0.14453916791411589</v>
      </c>
      <c r="F7">
        <f>2049274/J7</f>
        <v>9.0007578248467987E-2</v>
      </c>
      <c r="G7">
        <f>17555352/J7</f>
        <v>0.77106073605550018</v>
      </c>
      <c r="H7">
        <f>1732102/J7</f>
        <v>7.6076847849203127E-2</v>
      </c>
      <c r="I7">
        <f>16653570/J7</f>
        <v>0.73145294620989632</v>
      </c>
      <c r="J7">
        <v>22767794</v>
      </c>
    </row>
    <row r="8" spans="1:10" x14ac:dyDescent="0.2">
      <c r="A8" t="s">
        <v>7</v>
      </c>
      <c r="C8">
        <f>49611188/J8</f>
        <v>2.1879791133926432</v>
      </c>
      <c r="D8">
        <f>1463546/J8</f>
        <v>6.4546087456912926E-2</v>
      </c>
      <c r="E8">
        <f>2628865/J8</f>
        <v>0.11593960845946584</v>
      </c>
      <c r="F8">
        <f>1187088/J8</f>
        <v>5.2353589068640037E-2</v>
      </c>
      <c r="G8">
        <f>15887586/J8</f>
        <v>0.70068280425434215</v>
      </c>
      <c r="H8">
        <f>1392612/J8</f>
        <v>6.1417718298944088E-2</v>
      </c>
      <c r="I8">
        <f>11789048/J8</f>
        <v>0.51992689211117682</v>
      </c>
      <c r="J8">
        <v>22674434</v>
      </c>
    </row>
    <row r="9" spans="1:10" x14ac:dyDescent="0.2">
      <c r="A9" t="s">
        <v>8</v>
      </c>
      <c r="C9">
        <f>44911200/J9</f>
        <v>2.0447788688336037</v>
      </c>
      <c r="D9">
        <f>1513659/J9</f>
        <v>6.8915948311775332E-2</v>
      </c>
      <c r="E9">
        <f>2501616/J9</f>
        <v>0.11389701309998497</v>
      </c>
      <c r="F9">
        <f>1638321/J9</f>
        <v>7.4591731264502817E-2</v>
      </c>
      <c r="G9">
        <f>15354527/J9</f>
        <v>0.69908201852845231</v>
      </c>
      <c r="H9">
        <f>1392293/J9</f>
        <v>6.3390230179219104E-2</v>
      </c>
      <c r="I9">
        <f>16852782/J9</f>
        <v>0.76729663234692724</v>
      </c>
      <c r="J9">
        <v>21963842</v>
      </c>
    </row>
    <row r="10" spans="1:10" x14ac:dyDescent="0.2">
      <c r="A10" t="s">
        <v>9</v>
      </c>
      <c r="C10">
        <f>47239508/39432500</f>
        <v>1.1979840994103848</v>
      </c>
      <c r="D10">
        <f>1615771/J10</f>
        <v>4.0975616559944208E-2</v>
      </c>
      <c r="E10">
        <v>0</v>
      </c>
      <c r="F10">
        <f>1525914/J10</f>
        <v>3.8696861725733847E-2</v>
      </c>
      <c r="G10">
        <f>15184351/J10</f>
        <v>0.38507198376973306</v>
      </c>
      <c r="H10">
        <f>1277228/J10</f>
        <v>3.2390236480060862E-2</v>
      </c>
      <c r="I10">
        <f>19373866/J10</f>
        <v>0.49131721295885372</v>
      </c>
      <c r="J10">
        <v>39432500</v>
      </c>
    </row>
    <row r="11" spans="1:10" x14ac:dyDescent="0.2">
      <c r="A11" t="s">
        <v>10</v>
      </c>
      <c r="C11">
        <f>49049904/J11</f>
        <v>2.238622163470763</v>
      </c>
      <c r="D11">
        <f>2403236/J11</f>
        <v>0.10968293380657426</v>
      </c>
      <c r="E11">
        <f>3436808/J11</f>
        <v>0.15685483421932131</v>
      </c>
      <c r="F11">
        <f>3151685/J11</f>
        <v>0.14384191033846572</v>
      </c>
      <c r="G11">
        <f>16731873/J11</f>
        <v>0.76363741168949173</v>
      </c>
      <c r="H11">
        <f>2313553/J11</f>
        <v>0.10558982994470843</v>
      </c>
      <c r="I11">
        <f>17544772/J11</f>
        <v>0.80073786591389184</v>
      </c>
      <c r="J11">
        <v>21910756</v>
      </c>
    </row>
    <row r="12" spans="1:10" x14ac:dyDescent="0.2">
      <c r="A12" t="s">
        <v>11</v>
      </c>
      <c r="C12">
        <f>46387764/J12</f>
        <v>2.1783154794267228</v>
      </c>
      <c r="D12">
        <f>1311341/J12</f>
        <v>6.1579049145522903E-2</v>
      </c>
      <c r="E12">
        <f>2564385/J12</f>
        <v>0.12042053893155308</v>
      </c>
      <c r="F12">
        <f>1452062/J12</f>
        <v>6.8187143740908188E-2</v>
      </c>
      <c r="G12">
        <f>14907834/J12</f>
        <v>0.70005455677760187</v>
      </c>
      <c r="H12">
        <f>1699479/J12</f>
        <v>7.9805558480047611E-2</v>
      </c>
      <c r="I12">
        <f>11736981/J12</f>
        <v>0.55115498548361452</v>
      </c>
      <c r="J12">
        <v>21295246</v>
      </c>
    </row>
    <row r="13" spans="1:10" x14ac:dyDescent="0.2">
      <c r="A13" t="s">
        <v>12</v>
      </c>
      <c r="C13">
        <f>43922336/J13</f>
        <v>2.053719489369247</v>
      </c>
      <c r="D13">
        <f>1368589/J13</f>
        <v>6.3992450270321882E-2</v>
      </c>
      <c r="E13">
        <f>2201666/J13</f>
        <v>0.1029454438234258</v>
      </c>
      <c r="F13">
        <f>1778956/J13</f>
        <v>8.3180380204057408E-2</v>
      </c>
      <c r="G13">
        <f>14358932/J13</f>
        <v>0.67139458372450278</v>
      </c>
      <c r="H13">
        <f>1676834/J13</f>
        <v>7.8405362279387686E-2</v>
      </c>
      <c r="I13">
        <f>17630260/J13</f>
        <v>0.82435525662039155</v>
      </c>
      <c r="J13">
        <v>21386726</v>
      </c>
    </row>
    <row r="14" spans="1:10" x14ac:dyDescent="0.2">
      <c r="A14" t="s">
        <v>13</v>
      </c>
      <c r="C14">
        <f>44427528/J14</f>
        <v>1.9669413276968453</v>
      </c>
      <c r="D14">
        <f>1765981/J14</f>
        <v>7.8185331689564236E-2</v>
      </c>
      <c r="E14">
        <f>2859220/J14</f>
        <v>0.12658633590816429</v>
      </c>
      <c r="F14">
        <f>1568423/J14</f>
        <v>6.94388402165943E-2</v>
      </c>
      <c r="G14">
        <f>15467677/J14</f>
        <v>0.68480094446771733</v>
      </c>
      <c r="H14">
        <f>1565604/J14</f>
        <v>6.9314034541995931E-2</v>
      </c>
      <c r="I14">
        <f>14367788/J14</f>
        <v>0.63610552459247338</v>
      </c>
      <c r="J14">
        <v>22587114</v>
      </c>
    </row>
    <row r="15" spans="1:10" x14ac:dyDescent="0.2">
      <c r="A15" t="s">
        <v>14</v>
      </c>
      <c r="C15">
        <f>47550484/J15</f>
        <v>2.1485329171321772</v>
      </c>
      <c r="D15">
        <f>2490793/J15</f>
        <v>0.11254461153881015</v>
      </c>
      <c r="E15">
        <f>3302742/J15</f>
        <v>0.14923191746681194</v>
      </c>
      <c r="F15">
        <f>3438894/J15</f>
        <v>0.15538384335958266</v>
      </c>
      <c r="G15">
        <f>16143210/J15</f>
        <v>0.72941882301718186</v>
      </c>
      <c r="H15">
        <f>2711386/J15</f>
        <v>0.12251194061560648</v>
      </c>
      <c r="I15">
        <f>16936488/J15</f>
        <v>0.76526249382896117</v>
      </c>
      <c r="J15">
        <v>22131606</v>
      </c>
    </row>
    <row r="16" spans="1:10" x14ac:dyDescent="0.2">
      <c r="A16" t="s">
        <v>15</v>
      </c>
      <c r="C16">
        <f>40968884/J16</f>
        <v>1.9539779629923568</v>
      </c>
      <c r="D16">
        <f>1469472/J16</f>
        <v>7.0085284852628757E-2</v>
      </c>
      <c r="E16">
        <f>2758384/J16</f>
        <v>0.13155890576542698</v>
      </c>
      <c r="F16">
        <f>1562038/J16</f>
        <v>7.450014575346145E-2</v>
      </c>
      <c r="G16">
        <f>15092165/J16</f>
        <v>0.71980866805755661</v>
      </c>
      <c r="H16">
        <f>1856363/J16</f>
        <v>8.8537739844570335E-2</v>
      </c>
      <c r="I16">
        <f>11306983/J16</f>
        <v>0.53927745773912728</v>
      </c>
      <c r="J16">
        <v>20966912</v>
      </c>
    </row>
    <row r="17" spans="1:10" x14ac:dyDescent="0.2">
      <c r="A17" t="s">
        <v>16</v>
      </c>
      <c r="C17">
        <f>47442716/J17</f>
        <v>2.3408283906887335</v>
      </c>
      <c r="D17">
        <f>1600965/J17</f>
        <v>7.899177451179204E-2</v>
      </c>
      <c r="E17">
        <f>2152660/J17</f>
        <v>0.1062124614345437</v>
      </c>
      <c r="F17">
        <f>1998847/J17</f>
        <v>9.8623312506876781E-2</v>
      </c>
      <c r="G17">
        <f>14581643/J17</f>
        <v>0.71945973576402411</v>
      </c>
      <c r="H17">
        <f>1328592/J17</f>
        <v>6.5552863230720723E-2</v>
      </c>
      <c r="I17">
        <f>17644224/J17</f>
        <v>0.87056779107822424</v>
      </c>
      <c r="J17">
        <v>20267490</v>
      </c>
    </row>
    <row r="20" spans="1:10" x14ac:dyDescent="0.2">
      <c r="F20" t="s">
        <v>23</v>
      </c>
      <c r="G20" t="s">
        <v>21</v>
      </c>
      <c r="H20" t="s">
        <v>25</v>
      </c>
      <c r="I20" t="s">
        <v>26</v>
      </c>
    </row>
    <row r="21" spans="1:10" x14ac:dyDescent="0.2">
      <c r="E21" s="1"/>
      <c r="F21" s="1"/>
      <c r="G21" s="1"/>
      <c r="H21" s="1"/>
      <c r="I21" s="1"/>
    </row>
    <row r="22" spans="1:10" x14ac:dyDescent="0.2">
      <c r="E22" s="1"/>
      <c r="F22" s="1"/>
      <c r="G22" s="1"/>
      <c r="H22" s="1"/>
      <c r="I22" s="1"/>
    </row>
    <row r="23" spans="1:10" x14ac:dyDescent="0.2">
      <c r="E23" s="1"/>
      <c r="F23" s="1"/>
      <c r="G23" s="1"/>
      <c r="H23" s="1"/>
      <c r="I23" s="1"/>
    </row>
    <row r="24" spans="1:10" x14ac:dyDescent="0.2">
      <c r="E24" s="1"/>
      <c r="F24" s="1"/>
      <c r="G24" s="1"/>
      <c r="H24" s="1"/>
      <c r="I24" s="1"/>
    </row>
    <row r="25" spans="1:10" x14ac:dyDescent="0.2">
      <c r="E25" s="1"/>
      <c r="F25" s="1"/>
      <c r="G25" s="1"/>
      <c r="H25" s="1"/>
      <c r="I25" s="1"/>
    </row>
    <row r="26" spans="1:10" x14ac:dyDescent="0.2">
      <c r="E26" s="1"/>
      <c r="F26" s="1"/>
      <c r="G26" s="1"/>
      <c r="H26" s="1"/>
      <c r="I26" s="1"/>
    </row>
    <row r="27" spans="1:10" x14ac:dyDescent="0.2">
      <c r="E27" s="1"/>
      <c r="F27" s="1"/>
      <c r="G27" s="1"/>
      <c r="H27" s="1"/>
      <c r="I27" s="1"/>
    </row>
  </sheetData>
  <mergeCells count="1">
    <mergeCell ref="E21:I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Mahjour</dc:creator>
  <cp:lastModifiedBy>Babak Mahjour</cp:lastModifiedBy>
  <dcterms:created xsi:type="dcterms:W3CDTF">2024-08-25T18:10:48Z</dcterms:created>
  <dcterms:modified xsi:type="dcterms:W3CDTF">2024-08-26T01:46:26Z</dcterms:modified>
</cp:coreProperties>
</file>