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gbolla/Desktop/personal/mines-aes/mines-aes-engy-692/week 1 - LCOE analysis/"/>
    </mc:Choice>
  </mc:AlternateContent>
  <bookViews>
    <workbookView xWindow="0" yWindow="460" windowWidth="20720" windowHeight="13280" activeTab="1"/>
  </bookViews>
  <sheets>
    <sheet name="Cover Page" sheetId="3" r:id="rId1"/>
    <sheet name="Levelized Cost of Energy" sheetId="1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"05/28/2019 19:20:36"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G22" i="1"/>
  <c r="H22" i="1"/>
  <c r="I22" i="1"/>
  <c r="J22" i="1"/>
  <c r="K22" i="1"/>
  <c r="E22" i="1"/>
  <c r="F22" i="1"/>
  <c r="D22" i="1"/>
  <c r="B22" i="1"/>
  <c r="D18" i="1"/>
  <c r="E18" i="1"/>
  <c r="D19" i="1"/>
  <c r="D21" i="1"/>
  <c r="D7" i="1"/>
  <c r="F7" i="1"/>
  <c r="D8" i="1"/>
  <c r="D20" i="1"/>
  <c r="C20" i="1"/>
  <c r="B14" i="1"/>
  <c r="C14" i="1"/>
  <c r="D14" i="1"/>
  <c r="D15" i="1"/>
  <c r="E14" i="1"/>
  <c r="E15" i="1"/>
  <c r="E20" i="1"/>
  <c r="F14" i="1"/>
  <c r="F15" i="1"/>
  <c r="F20" i="1"/>
  <c r="G14" i="1"/>
  <c r="G15" i="1"/>
  <c r="G20" i="1"/>
  <c r="H14" i="1"/>
  <c r="H15" i="1"/>
  <c r="H20" i="1"/>
  <c r="I14" i="1"/>
  <c r="I15" i="1"/>
  <c r="I20" i="1"/>
  <c r="J14" i="1"/>
  <c r="J15" i="1"/>
  <c r="J20" i="1"/>
  <c r="K14" i="1"/>
  <c r="K15" i="1"/>
  <c r="K20" i="1"/>
  <c r="L14" i="1"/>
  <c r="L15" i="1"/>
  <c r="L20" i="1"/>
  <c r="C15" i="1"/>
  <c r="E19" i="1"/>
  <c r="F19" i="1"/>
  <c r="G19" i="1"/>
  <c r="H19" i="1"/>
  <c r="I19" i="1"/>
  <c r="J19" i="1"/>
  <c r="K19" i="1"/>
  <c r="L19" i="1"/>
  <c r="B17" i="1"/>
  <c r="B21" i="1"/>
  <c r="B28" i="1"/>
  <c r="C27" i="1"/>
  <c r="C28" i="1"/>
  <c r="D26" i="1"/>
  <c r="D25" i="1"/>
  <c r="D27" i="1"/>
  <c r="C21" i="1"/>
  <c r="E25" i="1"/>
  <c r="E27" i="1"/>
  <c r="D28" i="1"/>
  <c r="F25" i="1"/>
  <c r="E26" i="1"/>
  <c r="E21" i="1"/>
  <c r="E28" i="1"/>
  <c r="F26" i="1"/>
  <c r="F27" i="1"/>
  <c r="G25" i="1"/>
  <c r="F18" i="1"/>
  <c r="F21" i="1"/>
  <c r="H25" i="1"/>
  <c r="G27" i="1"/>
  <c r="F28" i="1"/>
  <c r="G26" i="1"/>
  <c r="G18" i="1"/>
  <c r="G21" i="1"/>
  <c r="G28" i="1"/>
  <c r="H26" i="1"/>
  <c r="H27" i="1"/>
  <c r="I25" i="1"/>
  <c r="H18" i="1"/>
  <c r="H21" i="1"/>
  <c r="I27" i="1"/>
  <c r="J25" i="1"/>
  <c r="H28" i="1"/>
  <c r="I26" i="1"/>
  <c r="I18" i="1"/>
  <c r="I21" i="1"/>
  <c r="J18" i="1"/>
  <c r="I28" i="1"/>
  <c r="J26" i="1"/>
  <c r="J27" i="1"/>
  <c r="K25" i="1"/>
  <c r="J21" i="1"/>
  <c r="J28" i="1"/>
  <c r="K26" i="1"/>
  <c r="K18" i="1"/>
  <c r="L25" i="1"/>
  <c r="L27" i="1"/>
  <c r="K27" i="1"/>
  <c r="K21" i="1"/>
  <c r="L18" i="1"/>
  <c r="L26" i="1"/>
  <c r="L28" i="1"/>
  <c r="K28" i="1"/>
  <c r="L21" i="1"/>
  <c r="B29" i="1"/>
  <c r="B32" i="1"/>
</calcChain>
</file>

<file path=xl/sharedStrings.xml><?xml version="1.0" encoding="utf-8"?>
<sst xmlns="http://schemas.openxmlformats.org/spreadsheetml/2006/main" count="51" uniqueCount="39">
  <si>
    <t>© Corporate Finance Institute®. All rights reserved.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</si>
  <si>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</si>
  <si>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</si>
  <si>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</si>
  <si>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</si>
  <si>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</si>
  <si>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</si>
  <si>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</si>
  <si>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</si>
  <si>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</si>
  <si>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</si>
  <si>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</si>
  <si>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Assumptions (in '000s)</t>
  </si>
  <si>
    <t>Initial Investment Cost ($)</t>
  </si>
  <si>
    <t>Operations and Maintenance Costs ($)</t>
  </si>
  <si>
    <t>O&amp;M Growth Rate (%)</t>
  </si>
  <si>
    <t>Annual Electricity Output (kWH)</t>
  </si>
  <si>
    <t>Project Lifespan (years)</t>
  </si>
  <si>
    <t>Discount Rate (%)</t>
  </si>
  <si>
    <t>Total Costs</t>
  </si>
  <si>
    <t>Entry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</si>
  <si>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</si>
  <si>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</si>
  <si>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</si>
  <si>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</si>
  <si>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</si>
  <si>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</si>
  <si>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</si>
  <si>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Annual Fuel Costs ($)</t>
  </si>
  <si>
    <t>Initial Investment</t>
  </si>
  <si>
    <t>O&amp;M Costs</t>
  </si>
  <si>
    <t>Fuel Costs</t>
  </si>
  <si>
    <t>Levelized Cost of Energy Template (LCOE)</t>
  </si>
  <si>
    <t>Levelized Cost of Energy (LCOE) Template</t>
  </si>
  <si>
    <t>Date</t>
  </si>
  <si>
    <t>Year Frac (From Start Date)</t>
  </si>
  <si>
    <t>Entry Date</t>
  </si>
  <si>
    <t>Construction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</si>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</sst>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_ * #,##0_ ;_ * \-#,##0_ ;_ * &quot;-&quot;??_ ;_ @_ "/>
    <numFmt numFmtId="167" formatCode="_-* #,##0_-;\-* #,##0_-;_-* &quot;-&quot;??_-;_-@_-"/>
    <numFmt numFmtId="168" formatCode="_-* #,##0_-;\-* #,##0_-;_-* &quot;-&quot;?_-;_-@_-"/>
    <numFmt numFmtId="169" formatCode="0.0%"/>
    <numFmt numFmtId="170" formatCode="&quot;$&quot;#,##0"/>
    <numFmt numFmtId="171" formatCode="_-* #,##0&quot; kWH&quot;_-;\-* #,##0_-;_-* &quot;-&quot;??_-;_-@_-"/>
    <numFmt numFmtId="172" formatCode="_-* #,##0.00_-;\(#,##0.00\)_-;_-* &quot;-&quot;_-;_-@_-"/>
    <numFmt numFmtId="174" formatCode="_(* #,##0_);_(* \(#,##0\);_(* &quot;-&quot;??_);_(@_)"/>
    <numFmt numFmtId="176" formatCode="_-* #,##0.00_-;\-* #,##0.00_-;_-* &quot;-&quot;?_-;_-@_-"/>
    <numFmt numFmtId="178" formatCode="_-* #,##0.0000_-;\-* #,##0.0000_-;_-* &quot;-&quot;?_-;_-@_-"/>
    <numFmt numFmtId="184" formatCode="_-* #&quot;$&quot;##0.000000&quot;/kWH&quot;_-;\(#,##0.000000\)_-;_-* &quot;-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1"/>
      <color theme="2"/>
      <name val="Arial Narrow"/>
      <family val="2"/>
    </font>
    <font>
      <b/>
      <sz val="11"/>
      <color theme="0"/>
      <name val="Arial Narrow"/>
      <family val="2"/>
    </font>
    <font>
      <sz val="11"/>
      <name val="Arial Narrow"/>
      <family val="2"/>
    </font>
    <font>
      <u/>
      <sz val="12"/>
      <color rgb="FF0070C0"/>
      <name val="Arial Narrow"/>
      <family val="2"/>
    </font>
    <font>
      <b/>
      <sz val="12"/>
      <color rgb="FF000000"/>
      <name val="Arial Narrow"/>
      <family val="2"/>
    </font>
    <font>
      <sz val="16"/>
      <color rgb="FF000000"/>
      <name val="Arial Narrow"/>
      <family val="2"/>
    </font>
    <font>
      <sz val="12"/>
      <color rgb="FF000000"/>
      <name val="Arial Narrow"/>
      <family val="2"/>
    </font>
    <font>
      <sz val="12"/>
      <color rgb="FF0000FF"/>
      <name val="Arial Narrow"/>
      <family val="2"/>
    </font>
    <font>
      <b/>
      <sz val="12"/>
      <color rgb="FFFFFFFF"/>
      <name val="Arial Narrow"/>
      <family val="2"/>
    </font>
    <font>
      <b/>
      <sz val="16"/>
      <color theme="0"/>
      <name val="Arial Narrow"/>
      <family val="2"/>
    </font>
    <font>
      <sz val="11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621C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horizontal="left" indent="1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7" fillId="0" borderId="0" xfId="0" applyFont="1"/>
    <xf numFmtId="0" fontId="2" fillId="3" borderId="0" xfId="11" applyFont="1" applyFill="1"/>
    <xf numFmtId="0" fontId="2" fillId="0" borderId="0" xfId="11" applyFont="1"/>
    <xf numFmtId="0" fontId="8" fillId="0" borderId="0" xfId="11" applyFont="1" applyProtection="1">
      <protection locked="0"/>
    </xf>
    <xf numFmtId="0" fontId="9" fillId="0" borderId="0" xfId="11" applyFont="1" applyAlignment="1">
      <alignment horizontal="right"/>
    </xf>
    <xf numFmtId="0" fontId="2" fillId="0" borderId="0" xfId="11" applyFont="1" applyProtection="1">
      <protection locked="0"/>
    </xf>
    <xf numFmtId="0" fontId="1" fillId="0" borderId="0" xfId="11"/>
    <xf numFmtId="0" fontId="2" fillId="0" borderId="1" xfId="11" applyFont="1" applyBorder="1"/>
    <xf numFmtId="0" fontId="12" fillId="0" borderId="0" xfId="13" applyFont="1"/>
    <xf numFmtId="0" fontId="13" fillId="2" borderId="0" xfId="11" applyFont="1" applyFill="1"/>
    <xf numFmtId="0" fontId="2" fillId="2" borderId="0" xfId="11" applyFont="1" applyFill="1"/>
    <xf numFmtId="0" fontId="2" fillId="4" borderId="0" xfId="11" applyFont="1" applyFill="1"/>
    <xf numFmtId="165" fontId="14" fillId="5" borderId="0" xfId="1" applyNumberFormat="1" applyFont="1" applyFill="1"/>
    <xf numFmtId="165" fontId="15" fillId="5" borderId="0" xfId="1" applyNumberFormat="1" applyFont="1" applyFill="1"/>
    <xf numFmtId="165" fontId="15" fillId="5" borderId="0" xfId="1" applyNumberFormat="1" applyFont="1" applyFill="1" applyAlignment="1">
      <alignment horizontal="center"/>
    </xf>
    <xf numFmtId="0" fontId="2" fillId="0" borderId="0" xfId="0" applyFont="1"/>
    <xf numFmtId="0" fontId="16" fillId="0" borderId="0" xfId="0" applyFont="1"/>
    <xf numFmtId="0" fontId="17" fillId="5" borderId="0" xfId="0" applyFont="1" applyFill="1"/>
    <xf numFmtId="0" fontId="18" fillId="0" borderId="0" xfId="0" applyFont="1"/>
    <xf numFmtId="0" fontId="3" fillId="0" borderId="0" xfId="0" applyFont="1"/>
    <xf numFmtId="0" fontId="15" fillId="0" borderId="0" xfId="0" applyFont="1"/>
    <xf numFmtId="166" fontId="15" fillId="0" borderId="0" xfId="1" applyNumberFormat="1" applyFont="1"/>
    <xf numFmtId="0" fontId="19" fillId="0" borderId="0" xfId="10" applyFont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1" xfId="0" applyFont="1" applyFill="1" applyBorder="1"/>
    <xf numFmtId="167" fontId="23" fillId="0" borderId="1" xfId="1" applyNumberFormat="1" applyFont="1" applyFill="1" applyBorder="1"/>
    <xf numFmtId="0" fontId="22" fillId="0" borderId="0" xfId="0" applyFont="1" applyFill="1" applyBorder="1"/>
    <xf numFmtId="167" fontId="23" fillId="0" borderId="0" xfId="1" applyNumberFormat="1" applyFont="1" applyFill="1" applyBorder="1" applyAlignment="1">
      <alignment horizontal="right"/>
    </xf>
    <xf numFmtId="10" fontId="23" fillId="0" borderId="0" xfId="0" applyNumberFormat="1" applyFont="1" applyFill="1" applyBorder="1"/>
    <xf numFmtId="167" fontId="23" fillId="0" borderId="0" xfId="1" applyNumberFormat="1" applyFont="1" applyFill="1" applyBorder="1"/>
    <xf numFmtId="10" fontId="23" fillId="0" borderId="0" xfId="1" applyNumberFormat="1" applyFont="1" applyFill="1" applyBorder="1"/>
    <xf numFmtId="168" fontId="22" fillId="0" borderId="2" xfId="0" applyNumberFormat="1" applyFont="1" applyFill="1" applyBorder="1" applyAlignment="1">
      <alignment horizontal="right"/>
    </xf>
    <xf numFmtId="168" fontId="22" fillId="0" borderId="2" xfId="0" applyNumberFormat="1" applyFont="1" applyFill="1" applyBorder="1"/>
    <xf numFmtId="168" fontId="22" fillId="0" borderId="2" xfId="0" applyNumberFormat="1" applyFont="1" applyFill="1" applyBorder="1" applyAlignment="1">
      <alignment horizontal="left" vertical="center" indent="2"/>
    </xf>
    <xf numFmtId="167" fontId="22" fillId="0" borderId="0" xfId="0" applyNumberFormat="1" applyFont="1" applyFill="1" applyBorder="1"/>
    <xf numFmtId="168" fontId="22" fillId="0" borderId="0" xfId="0" applyNumberFormat="1" applyFont="1" applyFill="1" applyBorder="1" applyAlignment="1">
      <alignment horizontal="left" vertical="center" indent="2"/>
    </xf>
    <xf numFmtId="164" fontId="22" fillId="0" borderId="0" xfId="1" applyNumberFormat="1" applyFont="1" applyFill="1" applyBorder="1"/>
    <xf numFmtId="169" fontId="22" fillId="0" borderId="0" xfId="0" applyNumberFormat="1" applyFont="1" applyFill="1" applyBorder="1"/>
    <xf numFmtId="167" fontId="22" fillId="0" borderId="1" xfId="0" applyNumberFormat="1" applyFont="1" applyFill="1" applyBorder="1"/>
    <xf numFmtId="168" fontId="22" fillId="0" borderId="1" xfId="0" applyNumberFormat="1" applyFont="1" applyFill="1" applyBorder="1"/>
    <xf numFmtId="168" fontId="22" fillId="0" borderId="1" xfId="0" applyNumberFormat="1" applyFont="1" applyFill="1" applyBorder="1" applyAlignment="1">
      <alignment horizontal="left" vertical="center" indent="2"/>
    </xf>
    <xf numFmtId="0" fontId="20" fillId="0" borderId="3" xfId="0" applyFont="1" applyFill="1" applyBorder="1"/>
    <xf numFmtId="170" fontId="20" fillId="0" borderId="3" xfId="0" applyNumberFormat="1" applyFont="1" applyFill="1" applyBorder="1"/>
    <xf numFmtId="167" fontId="22" fillId="0" borderId="1" xfId="0" applyNumberFormat="1" applyFont="1" applyFill="1" applyBorder="1" applyAlignment="1">
      <alignment horizontal="left" vertical="center" indent="2"/>
    </xf>
    <xf numFmtId="171" fontId="20" fillId="0" borderId="3" xfId="1" applyNumberFormat="1" applyFont="1" applyFill="1" applyBorder="1"/>
    <xf numFmtId="172" fontId="24" fillId="6" borderId="0" xfId="14" applyNumberFormat="1" applyFont="1" applyFill="1" applyBorder="1" applyProtection="1">
      <protection locked="0"/>
    </xf>
    <xf numFmtId="0" fontId="15" fillId="0" borderId="1" xfId="0" applyFont="1" applyBorder="1"/>
    <xf numFmtId="0" fontId="15" fillId="0" borderId="0" xfId="0" applyFont="1" applyBorder="1"/>
    <xf numFmtId="0" fontId="25" fillId="5" borderId="0" xfId="0" applyFont="1" applyFill="1" applyAlignment="1">
      <alignment vertical="center"/>
    </xf>
    <xf numFmtId="174" fontId="2" fillId="0" borderId="0" xfId="1" applyNumberFormat="1" applyFont="1"/>
    <xf numFmtId="43" fontId="2" fillId="0" borderId="0" xfId="1" applyFont="1"/>
    <xf numFmtId="43" fontId="22" fillId="0" borderId="0" xfId="1" applyFont="1" applyFill="1" applyBorder="1"/>
    <xf numFmtId="43" fontId="22" fillId="0" borderId="0" xfId="1" applyFont="1" applyFill="1" applyBorder="1" applyAlignment="1">
      <alignment horizontal="right"/>
    </xf>
    <xf numFmtId="14" fontId="26" fillId="0" borderId="0" xfId="0" applyNumberFormat="1" applyFont="1"/>
    <xf numFmtId="168" fontId="22" fillId="0" borderId="2" xfId="0" applyNumberFormat="1" applyFont="1" applyFill="1" applyBorder="1" applyAlignment="1">
      <alignment horizontal="right" vertical="center"/>
    </xf>
    <xf numFmtId="14" fontId="15" fillId="0" borderId="0" xfId="0" applyNumberFormat="1" applyFont="1"/>
    <xf numFmtId="174" fontId="15" fillId="0" borderId="0" xfId="1" applyNumberFormat="1" applyFont="1"/>
    <xf numFmtId="167" fontId="15" fillId="0" borderId="0" xfId="0" applyNumberFormat="1" applyFont="1"/>
    <xf numFmtId="43" fontId="15" fillId="0" borderId="0" xfId="1" applyFont="1"/>
    <xf numFmtId="43" fontId="22" fillId="0" borderId="0" xfId="0" applyNumberFormat="1" applyFont="1" applyFill="1" applyBorder="1"/>
    <xf numFmtId="10" fontId="22" fillId="0" borderId="0" xfId="0" applyNumberFormat="1" applyFont="1" applyFill="1" applyBorder="1"/>
    <xf numFmtId="176" fontId="22" fillId="0" borderId="0" xfId="0" applyNumberFormat="1" applyFont="1" applyFill="1" applyBorder="1" applyAlignment="1">
      <alignment horizontal="left" vertical="center" indent="2"/>
    </xf>
    <xf numFmtId="178" fontId="22" fillId="0" borderId="0" xfId="0" applyNumberFormat="1" applyFont="1" applyFill="1" applyBorder="1" applyAlignment="1">
      <alignment horizontal="left" vertical="center" indent="2"/>
    </xf>
    <xf numFmtId="176" fontId="22" fillId="0" borderId="1" xfId="0" applyNumberFormat="1" applyFont="1" applyFill="1" applyBorder="1" applyAlignment="1">
      <alignment horizontal="left" vertical="center" indent="2"/>
    </xf>
    <xf numFmtId="164" fontId="22" fillId="0" borderId="1" xfId="0" applyNumberFormat="1" applyFont="1" applyFill="1" applyBorder="1"/>
    <xf numFmtId="184" fontId="24" fillId="6" borderId="0" xfId="14" applyNumberFormat="1" applyFont="1" applyFill="1" applyBorder="1" applyProtection="1">
      <protection locked="0"/>
    </xf>
  </cellXfs>
  <cellStyles count="15">
    <cellStyle name="Comma" xfId="1" builtinId="3"/>
    <cellStyle name="Comma 2" xfId="3"/>
    <cellStyle name="Comma 3" xfId="5"/>
    <cellStyle name="Comma 4" xfId="14"/>
    <cellStyle name="Ctx_Hyperlink" xfId="7"/>
    <cellStyle name="Hyperlink 2" xfId="9"/>
    <cellStyle name="Hyperlink 2 2" xfId="13"/>
    <cellStyle name="Hyperlink 3" xfId="10"/>
    <cellStyle name="Hyperlink 4" xfId="12"/>
    <cellStyle name="Normal" xfId="0" builtinId="0"/>
    <cellStyle name="Normal 2" xfId="2"/>
    <cellStyle name="Normal 2 2" xfId="8"/>
    <cellStyle name="Normal 2 2 2" xfId="11"/>
    <cellStyle name="Normal 2 3 2" xfId="6"/>
    <cellStyle name="Percent 2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financeinstitute.com/" TargetMode="Externa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financeinstitute.com/" TargetMode="External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A0E299-01BB-4133-BB60-5F520270C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35</xdr:row>
      <xdr:rowOff>129314</xdr:rowOff>
    </xdr:from>
    <xdr:to>
      <xdr:col>0</xdr:col>
      <xdr:colOff>829918</xdr:colOff>
      <xdr:row>39</xdr:row>
      <xdr:rowOff>155573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B861AA1-D6B4-4E81-9581-0F935DAF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212956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financeinstitute.com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financeinstitute.com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showGridLines="0" zoomScale="70" zoomScaleNormal="70" zoomScalePageLayoutView="70" workbookViewId="0">
      <selection activeCell="I43" sqref="I43"/>
    </sheetView>
  </sheetViews>
  <sheetFormatPr baseColWidth="10" defaultColWidth="9.1640625" defaultRowHeight="14" x14ac:dyDescent="0.15"/>
  <cols>
    <col min="1" max="2" width="11" style="2" customWidth="1"/>
    <col min="3" max="3" width="54.5" style="2" customWidth="1"/>
    <col min="4" max="22" width="11" style="2" customWidth="1"/>
    <col min="23" max="25" width="9.1640625" style="2"/>
    <col min="26" max="26" width="9.1640625" style="2" customWidth="1"/>
    <col min="27" max="16384" width="9.1640625" style="2"/>
  </cols>
  <sheetData>
    <row r="1" spans="2:15" ht="19.5" customHeight="1" x14ac:dyDescent="0.15"/>
    <row r="2" spans="2:15" ht="19.5" customHeight="1" x14ac:dyDescent="0.15"/>
    <row r="3" spans="2:15" ht="19.5" customHeight="1" x14ac:dyDescent="0.1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ht="19.5" customHeight="1" x14ac:dyDescent="0.1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ht="19.5" customHeight="1" x14ac:dyDescent="0.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ht="19.5" customHeight="1" x14ac:dyDescent="0.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ht="19.5" customHeight="1" x14ac:dyDescent="0.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ht="19.5" customHeight="1" x14ac:dyDescent="0.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9.5" customHeight="1" x14ac:dyDescent="0.1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19.5" customHeight="1" x14ac:dyDescent="0.1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19.5" customHeight="1" x14ac:dyDescent="0.1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ht="28" x14ac:dyDescent="0.3">
      <c r="B12" s="3"/>
      <c r="C12" s="4" t="s">
        <v>33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5" t="s">
        <v>4</v>
      </c>
      <c r="O12" s="3"/>
    </row>
    <row r="13" spans="2:15" ht="19.5" customHeight="1" x14ac:dyDescent="0.15">
      <c r="B13" s="3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ht="19.5" customHeight="1" x14ac:dyDescent="0.2">
      <c r="B14" s="3"/>
      <c r="C14" s="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ht="19.5" customHeight="1" x14ac:dyDescent="0.2">
      <c r="B15" s="3"/>
      <c r="C15" s="7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ht="19.5" customHeight="1" x14ac:dyDescent="0.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ht="19.5" customHeight="1" x14ac:dyDescent="0.15">
      <c r="B17" s="3"/>
      <c r="C17" s="3" t="s">
        <v>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ht="19.5" customHeight="1" x14ac:dyDescent="0.15">
      <c r="B18" s="3"/>
      <c r="C18" s="8" t="s">
        <v>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3"/>
    </row>
    <row r="19" spans="2:15" ht="19.5" customHeight="1" x14ac:dyDescent="0.15">
      <c r="B19" s="3"/>
      <c r="C19" s="3" t="s">
        <v>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19.5" customHeight="1" x14ac:dyDescent="0.15">
      <c r="B20" s="3"/>
      <c r="C20" s="9" t="s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19.5" customHeight="1" x14ac:dyDescent="0.15">
      <c r="B21" s="3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19.5" customHeight="1" x14ac:dyDescent="0.15">
      <c r="B22" s="3"/>
      <c r="C22" s="10" t="s">
        <v>8</v>
      </c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3"/>
    </row>
    <row r="23" spans="2:15" ht="19.5" customHeight="1" x14ac:dyDescent="0.15">
      <c r="B23" s="12"/>
      <c r="C23" s="10" t="s">
        <v>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2"/>
    </row>
    <row r="24" spans="2:15" ht="19.5" customHeight="1" x14ac:dyDescent="0.15">
      <c r="B24" s="12"/>
      <c r="C24" s="10" t="s">
        <v>10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2"/>
    </row>
    <row r="25" spans="2:15" ht="19.5" customHeight="1" x14ac:dyDescent="0.15">
      <c r="B25" s="12"/>
      <c r="C25" s="10" t="s">
        <v>11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2"/>
    </row>
    <row r="26" spans="2:15" ht="19.5" customHeight="1" x14ac:dyDescent="0.15">
      <c r="B26" s="12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2"/>
    </row>
    <row r="27" spans="2:15" ht="19.5" customHeight="1" x14ac:dyDescent="0.1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2:15" ht="19.5" customHeight="1" x14ac:dyDescent="0.15"/>
    <row r="29" spans="2:15" ht="19.5" customHeight="1" x14ac:dyDescent="0.15"/>
    <row r="30" spans="2:15" ht="19.5" customHeight="1" x14ac:dyDescent="0.15"/>
    <row r="31" spans="2:15" ht="19.5" customHeight="1" x14ac:dyDescent="0.15"/>
    <row r="32" spans="2:15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</sheetData>
  <hyperlinks>
    <hyperlink ref="C20" r:id="rId1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showGridLines="0" tabSelected="1" workbookViewId="0">
      <selection activeCell="B6" sqref="B6"/>
    </sheetView>
  </sheetViews>
  <sheetFormatPr baseColWidth="10" defaultColWidth="9.1640625" defaultRowHeight="14" x14ac:dyDescent="0.15"/>
  <cols>
    <col min="1" max="1" width="31.5" style="16" bestFit="1" customWidth="1"/>
    <col min="2" max="2" width="19.5" style="16" customWidth="1"/>
    <col min="3" max="12" width="12.6640625" style="16" customWidth="1"/>
    <col min="13" max="16384" width="9.1640625" style="16"/>
  </cols>
  <sheetData>
    <row r="1" spans="1:18" ht="16" x14ac:dyDescent="0.2">
      <c r="A1" s="13" t="s">
        <v>0</v>
      </c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</row>
    <row r="2" spans="1:18" ht="24" customHeight="1" x14ac:dyDescent="0.15">
      <c r="A2" s="50" t="s">
        <v>32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8" ht="20" x14ac:dyDescent="0.2">
      <c r="A3" s="24" t="s">
        <v>12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9"/>
      <c r="N3" s="19"/>
      <c r="O3" s="19"/>
      <c r="P3" s="19"/>
      <c r="Q3" s="19"/>
      <c r="R3" s="19"/>
    </row>
    <row r="4" spans="1:18" ht="16" x14ac:dyDescent="0.2">
      <c r="A4" s="26" t="s">
        <v>13</v>
      </c>
      <c r="B4" s="27">
        <v>1500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19"/>
      <c r="N4" s="19"/>
      <c r="O4" s="19"/>
      <c r="P4" s="19"/>
      <c r="Q4" s="19"/>
      <c r="R4" s="19"/>
    </row>
    <row r="5" spans="1:18" ht="16" x14ac:dyDescent="0.2">
      <c r="A5" s="28" t="s">
        <v>14</v>
      </c>
      <c r="B5" s="29">
        <v>100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19"/>
      <c r="N5" s="19"/>
      <c r="O5" s="19"/>
      <c r="P5" s="19"/>
      <c r="Q5" s="19"/>
      <c r="R5" s="19"/>
    </row>
    <row r="6" spans="1:18" ht="16" x14ac:dyDescent="0.2">
      <c r="A6" s="28" t="s">
        <v>15</v>
      </c>
      <c r="B6" s="30">
        <v>0.02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19"/>
      <c r="N6" s="19"/>
      <c r="O6" s="19"/>
      <c r="P6" s="19"/>
      <c r="Q6" s="19"/>
      <c r="R6" s="19"/>
    </row>
    <row r="7" spans="1:18" ht="16" x14ac:dyDescent="0.2">
      <c r="A7" s="28" t="s">
        <v>28</v>
      </c>
      <c r="B7" s="31">
        <v>0</v>
      </c>
      <c r="C7" s="28"/>
      <c r="D7" s="62">
        <f>(1+$B$10)^2</f>
        <v>1.1664000000000001</v>
      </c>
      <c r="E7" s="28"/>
      <c r="F7" s="28">
        <f>5^2</f>
        <v>25</v>
      </c>
      <c r="G7" s="28"/>
      <c r="H7" s="28"/>
      <c r="I7" s="28"/>
      <c r="J7" s="28"/>
      <c r="K7" s="28"/>
      <c r="L7" s="28"/>
      <c r="M7" s="19"/>
      <c r="N7" s="19"/>
      <c r="O7" s="19"/>
      <c r="P7" s="19"/>
      <c r="Q7" s="19"/>
      <c r="R7" s="19"/>
    </row>
    <row r="8" spans="1:18" ht="16" x14ac:dyDescent="0.2">
      <c r="A8" s="28" t="s">
        <v>16</v>
      </c>
      <c r="B8" s="31">
        <v>3000</v>
      </c>
      <c r="C8" s="28"/>
      <c r="D8" s="61">
        <f>1/(1+$B$10)^D15</f>
        <v>0.85733882030178321</v>
      </c>
      <c r="E8" s="28"/>
      <c r="F8" s="28"/>
      <c r="G8" s="28"/>
      <c r="H8" s="28"/>
      <c r="I8" s="28"/>
      <c r="J8" s="28"/>
      <c r="K8" s="28"/>
      <c r="L8" s="28"/>
      <c r="M8" s="19"/>
      <c r="N8" s="19"/>
      <c r="O8" s="19"/>
      <c r="P8" s="19"/>
      <c r="Q8" s="19"/>
      <c r="R8" s="19"/>
    </row>
    <row r="9" spans="1:18" ht="16" x14ac:dyDescent="0.2">
      <c r="A9" s="28" t="s">
        <v>17</v>
      </c>
      <c r="B9" s="31">
        <v>10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19"/>
      <c r="N9" s="19"/>
      <c r="O9" s="19"/>
      <c r="P9" s="19"/>
      <c r="Q9" s="19"/>
      <c r="R9" s="19"/>
    </row>
    <row r="10" spans="1:18" ht="16" x14ac:dyDescent="0.2">
      <c r="A10" s="28" t="s">
        <v>18</v>
      </c>
      <c r="B10" s="32">
        <v>0.08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9"/>
      <c r="N10" s="19"/>
      <c r="O10" s="19"/>
      <c r="P10" s="19"/>
      <c r="Q10" s="19"/>
      <c r="R10" s="19"/>
    </row>
    <row r="11" spans="1:18" ht="16" x14ac:dyDescent="0.2">
      <c r="A11" s="28" t="s">
        <v>36</v>
      </c>
      <c r="B11" s="55">
        <v>43465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9"/>
      <c r="N11" s="19"/>
      <c r="O11" s="19"/>
      <c r="P11" s="19"/>
      <c r="Q11" s="19"/>
      <c r="R11" s="19"/>
    </row>
    <row r="12" spans="1:18" s="21" customFormat="1" ht="16" x14ac:dyDescent="0.2">
      <c r="N12" s="20"/>
      <c r="O12" s="20"/>
      <c r="P12" s="20"/>
      <c r="Q12" s="20"/>
      <c r="R12" s="20"/>
    </row>
    <row r="13" spans="1:18" s="21" customFormat="1" ht="16" x14ac:dyDescent="0.2">
      <c r="A13" s="24" t="s">
        <v>19</v>
      </c>
      <c r="B13" s="33" t="s">
        <v>20</v>
      </c>
      <c r="C13" s="33" t="s">
        <v>37</v>
      </c>
      <c r="D13" s="56" t="s">
        <v>38</v>
      </c>
      <c r="E13" s="56" t="s">
        <v>38</v>
      </c>
      <c r="F13" s="56" t="s">
        <v>38</v>
      </c>
      <c r="G13" s="56" t="s">
        <v>38</v>
      </c>
      <c r="H13" s="56" t="s">
        <v>38</v>
      </c>
      <c r="I13" s="56" t="s">
        <v>38</v>
      </c>
      <c r="J13" s="56" t="s">
        <v>38</v>
      </c>
      <c r="K13" s="56" t="s">
        <v>38</v>
      </c>
      <c r="L13" s="56" t="s">
        <v>38</v>
      </c>
      <c r="N13" s="20"/>
      <c r="O13" s="20"/>
      <c r="P13" s="20"/>
      <c r="Q13" s="20"/>
      <c r="R13" s="20"/>
    </row>
    <row r="14" spans="1:18" s="21" customFormat="1" ht="16" x14ac:dyDescent="0.2">
      <c r="A14" s="48" t="s">
        <v>34</v>
      </c>
      <c r="B14" s="57">
        <f>B11</f>
        <v>43465</v>
      </c>
      <c r="C14" s="57">
        <f>DATE(YEAR(B14)+1,MONTH(B14),DAY(B14))</f>
        <v>43830</v>
      </c>
      <c r="D14" s="57">
        <f t="shared" ref="D14:L14" si="0">DATE(YEAR(C14)+1,MONTH(C14),DAY(C14))</f>
        <v>44196</v>
      </c>
      <c r="E14" s="57">
        <f t="shared" si="0"/>
        <v>44561</v>
      </c>
      <c r="F14" s="57">
        <f t="shared" si="0"/>
        <v>44926</v>
      </c>
      <c r="G14" s="57">
        <f t="shared" si="0"/>
        <v>45291</v>
      </c>
      <c r="H14" s="57">
        <f t="shared" si="0"/>
        <v>45657</v>
      </c>
      <c r="I14" s="57">
        <f t="shared" si="0"/>
        <v>46022</v>
      </c>
      <c r="J14" s="57">
        <f t="shared" si="0"/>
        <v>46387</v>
      </c>
      <c r="K14" s="57">
        <f t="shared" si="0"/>
        <v>46752</v>
      </c>
      <c r="L14" s="57">
        <f t="shared" si="0"/>
        <v>47118</v>
      </c>
      <c r="N14" s="20"/>
      <c r="O14" s="20"/>
      <c r="P14" s="20"/>
      <c r="Q14" s="20"/>
      <c r="R14" s="20"/>
    </row>
    <row r="15" spans="1:18" s="21" customFormat="1" ht="16" x14ac:dyDescent="0.2">
      <c r="A15" s="21" t="s">
        <v>35</v>
      </c>
      <c r="C15" s="58">
        <f>YEARFRAC($B$14,C14)</f>
        <v>1</v>
      </c>
      <c r="D15" s="58">
        <f t="shared" ref="D15:L15" si="1">YEARFRAC($B$14,D14)</f>
        <v>2</v>
      </c>
      <c r="E15" s="58">
        <f t="shared" si="1"/>
        <v>3</v>
      </c>
      <c r="F15" s="58">
        <f t="shared" si="1"/>
        <v>4</v>
      </c>
      <c r="G15" s="58">
        <f t="shared" si="1"/>
        <v>5</v>
      </c>
      <c r="H15" s="58">
        <f t="shared" si="1"/>
        <v>6</v>
      </c>
      <c r="I15" s="58">
        <f t="shared" si="1"/>
        <v>7</v>
      </c>
      <c r="J15" s="58">
        <f t="shared" si="1"/>
        <v>8</v>
      </c>
      <c r="K15" s="58">
        <f t="shared" si="1"/>
        <v>9</v>
      </c>
      <c r="L15" s="58">
        <f t="shared" si="1"/>
        <v>10</v>
      </c>
      <c r="M15" s="20"/>
      <c r="N15" s="20"/>
      <c r="O15" s="20"/>
      <c r="P15" s="20"/>
      <c r="Q15" s="20"/>
      <c r="R15" s="20"/>
    </row>
    <row r="16" spans="1:18" s="21" customFormat="1" ht="16" x14ac:dyDescent="0.2">
      <c r="M16" s="20"/>
      <c r="N16" s="20"/>
      <c r="O16" s="20"/>
      <c r="P16" s="20"/>
      <c r="Q16" s="20"/>
      <c r="R16" s="20"/>
    </row>
    <row r="17" spans="1:18" s="21" customFormat="1" ht="16" x14ac:dyDescent="0.2">
      <c r="A17" s="49" t="s">
        <v>29</v>
      </c>
      <c r="B17" s="59">
        <f>B4</f>
        <v>1500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20"/>
      <c r="N17" s="20"/>
      <c r="O17" s="20"/>
      <c r="P17" s="20"/>
      <c r="Q17" s="20"/>
      <c r="R17" s="20"/>
    </row>
    <row r="18" spans="1:18" ht="16" x14ac:dyDescent="0.2">
      <c r="A18" s="49" t="s">
        <v>30</v>
      </c>
      <c r="B18" s="52">
        <v>0</v>
      </c>
      <c r="C18" s="36">
        <v>0</v>
      </c>
      <c r="D18" s="37">
        <f>$B$5+$B$7</f>
        <v>100</v>
      </c>
      <c r="E18" s="37">
        <f>D18*(1+$B$6)</f>
        <v>102</v>
      </c>
      <c r="F18" s="64">
        <f t="shared" ref="F18:L18" si="2">E18*(1+$B$6)</f>
        <v>104.04</v>
      </c>
      <c r="G18" s="63">
        <f t="shared" si="2"/>
        <v>106.1208</v>
      </c>
      <c r="H18" s="37">
        <f t="shared" si="2"/>
        <v>108.243216</v>
      </c>
      <c r="I18" s="37">
        <f t="shared" si="2"/>
        <v>110.40808032000001</v>
      </c>
      <c r="J18" s="37">
        <f t="shared" si="2"/>
        <v>112.61624192640001</v>
      </c>
      <c r="K18" s="37">
        <f t="shared" si="2"/>
        <v>114.868566764928</v>
      </c>
      <c r="L18" s="37">
        <f t="shared" si="2"/>
        <v>117.16593810022657</v>
      </c>
      <c r="M18" s="19"/>
      <c r="N18" s="19"/>
      <c r="O18" s="19"/>
      <c r="P18" s="19"/>
      <c r="Q18" s="19"/>
      <c r="R18" s="19"/>
    </row>
    <row r="19" spans="1:18" ht="16" x14ac:dyDescent="0.2">
      <c r="A19" s="28" t="s">
        <v>31</v>
      </c>
      <c r="B19" s="53">
        <v>0</v>
      </c>
      <c r="C19" s="51">
        <v>0</v>
      </c>
      <c r="D19" s="51">
        <f>$B$7</f>
        <v>0</v>
      </c>
      <c r="E19" s="51">
        <f t="shared" ref="E19:L19" si="3">$B$7</f>
        <v>0</v>
      </c>
      <c r="F19" s="51">
        <f t="shared" si="3"/>
        <v>0</v>
      </c>
      <c r="G19" s="51">
        <f t="shared" si="3"/>
        <v>0</v>
      </c>
      <c r="H19" s="51">
        <f t="shared" si="3"/>
        <v>0</v>
      </c>
      <c r="I19" s="51">
        <f t="shared" si="3"/>
        <v>0</v>
      </c>
      <c r="J19" s="51">
        <f t="shared" si="3"/>
        <v>0</v>
      </c>
      <c r="K19" s="51">
        <f t="shared" si="3"/>
        <v>0</v>
      </c>
      <c r="L19" s="51">
        <f t="shared" si="3"/>
        <v>0</v>
      </c>
      <c r="M19" s="19"/>
      <c r="N19" s="19"/>
      <c r="O19" s="19"/>
      <c r="P19" s="19"/>
      <c r="Q19" s="19"/>
      <c r="R19" s="19"/>
    </row>
    <row r="20" spans="1:18" ht="16" x14ac:dyDescent="0.2">
      <c r="A20" s="28" t="s">
        <v>21</v>
      </c>
      <c r="B20" s="54"/>
      <c r="C20" s="39">
        <f>1/(1+$B$10)^C15</f>
        <v>0.92592592592592582</v>
      </c>
      <c r="D20" s="39">
        <f>1/(1+$B$10)^D15</f>
        <v>0.85733882030178321</v>
      </c>
      <c r="E20" s="39">
        <f t="shared" ref="D20:L20" si="4">1/(1+$B$10)^E15</f>
        <v>0.79383224102016958</v>
      </c>
      <c r="F20" s="39">
        <f t="shared" si="4"/>
        <v>0.73502985279645328</v>
      </c>
      <c r="G20" s="39">
        <f t="shared" si="4"/>
        <v>0.68058319703375303</v>
      </c>
      <c r="H20" s="39">
        <f t="shared" si="4"/>
        <v>0.63016962688310452</v>
      </c>
      <c r="I20" s="39">
        <f t="shared" si="4"/>
        <v>0.58349039526213387</v>
      </c>
      <c r="J20" s="39">
        <f t="shared" si="4"/>
        <v>0.54026888450197574</v>
      </c>
      <c r="K20" s="39">
        <f t="shared" si="4"/>
        <v>0.50024896713145905</v>
      </c>
      <c r="L20" s="39">
        <f t="shared" si="4"/>
        <v>0.46319348808468425</v>
      </c>
      <c r="M20" s="19"/>
      <c r="N20" s="19"/>
      <c r="O20" s="19"/>
      <c r="P20" s="19"/>
      <c r="Q20" s="19"/>
      <c r="R20" s="19"/>
    </row>
    <row r="21" spans="1:18" ht="16" x14ac:dyDescent="0.2">
      <c r="A21" s="26" t="s">
        <v>22</v>
      </c>
      <c r="B21" s="40">
        <f>B17</f>
        <v>1500</v>
      </c>
      <c r="C21" s="42">
        <f>SUM(C18:C19)*C20</f>
        <v>0</v>
      </c>
      <c r="D21" s="65">
        <f>SUM(D18:D19)*D20</f>
        <v>85.733882030178322</v>
      </c>
      <c r="E21" s="65">
        <f t="shared" ref="E21:L21" si="5">SUM(E18:E19)*E20</f>
        <v>80.970888584057292</v>
      </c>
      <c r="F21" s="65">
        <f t="shared" si="5"/>
        <v>76.472505884943004</v>
      </c>
      <c r="G21" s="65">
        <f t="shared" si="5"/>
        <v>72.224033335779495</v>
      </c>
      <c r="H21" s="65">
        <f t="shared" si="5"/>
        <v>68.211587039347293</v>
      </c>
      <c r="I21" s="65">
        <f t="shared" si="5"/>
        <v>64.422054426050224</v>
      </c>
      <c r="J21" s="65">
        <f t="shared" si="5"/>
        <v>60.843051402380766</v>
      </c>
      <c r="K21" s="65">
        <f t="shared" si="5"/>
        <v>57.462881880026281</v>
      </c>
      <c r="L21" s="65">
        <f t="shared" si="5"/>
        <v>54.27049955335815</v>
      </c>
      <c r="M21" s="19"/>
      <c r="N21" s="19"/>
      <c r="O21" s="19"/>
      <c r="P21" s="19"/>
      <c r="Q21" s="19"/>
      <c r="R21" s="19"/>
    </row>
    <row r="22" spans="1:18" ht="17" thickBot="1" x14ac:dyDescent="0.25">
      <c r="A22" s="43" t="s">
        <v>23</v>
      </c>
      <c r="B22" s="44">
        <f>SUM(B21:L21)</f>
        <v>2120.6113841361207</v>
      </c>
      <c r="C22" s="26"/>
      <c r="D22" s="66">
        <f>SUM($B$21:D21)</f>
        <v>1585.7338820301784</v>
      </c>
      <c r="E22" s="40">
        <f>SUM($B$21:E21)</f>
        <v>1666.7047706142357</v>
      </c>
      <c r="F22" s="40">
        <f>SUM($B$21:F21)</f>
        <v>1743.1772764991788</v>
      </c>
      <c r="G22" s="40">
        <f>SUM($B$21:G21)</f>
        <v>1815.4013098349583</v>
      </c>
      <c r="H22" s="40">
        <f>SUM($B$21:H21)</f>
        <v>1883.6128968743055</v>
      </c>
      <c r="I22" s="40">
        <f>SUM($B$21:I21)</f>
        <v>1948.0349513003557</v>
      </c>
      <c r="J22" s="40">
        <f>SUM($B$21:J21)</f>
        <v>2008.8780027027365</v>
      </c>
      <c r="K22" s="40">
        <f>SUM($B$21:K21)</f>
        <v>2066.3408845827626</v>
      </c>
      <c r="L22" s="40">
        <f>SUM($B$21:L21)</f>
        <v>2120.6113841361207</v>
      </c>
      <c r="M22" s="19"/>
    </row>
    <row r="23" spans="1:18" ht="17" thickTop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9"/>
    </row>
    <row r="24" spans="1:18" ht="1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9"/>
    </row>
    <row r="25" spans="1:18" ht="16" x14ac:dyDescent="0.2">
      <c r="A25" s="24" t="s">
        <v>24</v>
      </c>
      <c r="B25" s="33" t="s">
        <v>20</v>
      </c>
      <c r="C25" s="34">
        <v>1</v>
      </c>
      <c r="D25" s="35">
        <f t="shared" ref="D25:L25" si="6">C25+1</f>
        <v>2</v>
      </c>
      <c r="E25" s="35">
        <f t="shared" si="6"/>
        <v>3</v>
      </c>
      <c r="F25" s="35">
        <f t="shared" si="6"/>
        <v>4</v>
      </c>
      <c r="G25" s="35">
        <f t="shared" si="6"/>
        <v>5</v>
      </c>
      <c r="H25" s="35">
        <f t="shared" si="6"/>
        <v>6</v>
      </c>
      <c r="I25" s="35">
        <f t="shared" si="6"/>
        <v>7</v>
      </c>
      <c r="J25" s="35">
        <f t="shared" si="6"/>
        <v>8</v>
      </c>
      <c r="K25" s="35">
        <f t="shared" si="6"/>
        <v>9</v>
      </c>
      <c r="L25" s="35">
        <f t="shared" si="6"/>
        <v>10</v>
      </c>
    </row>
    <row r="26" spans="1:18" ht="16" x14ac:dyDescent="0.2">
      <c r="A26" s="26" t="s">
        <v>25</v>
      </c>
      <c r="B26" s="36">
        <v>0</v>
      </c>
      <c r="C26" s="36">
        <v>0</v>
      </c>
      <c r="D26" s="37">
        <f>B8</f>
        <v>3000</v>
      </c>
      <c r="E26" s="37">
        <f>D26</f>
        <v>3000</v>
      </c>
      <c r="F26" s="37">
        <f t="shared" ref="F26:L26" si="7">E26</f>
        <v>3000</v>
      </c>
      <c r="G26" s="37">
        <f t="shared" si="7"/>
        <v>3000</v>
      </c>
      <c r="H26" s="37">
        <f t="shared" si="7"/>
        <v>3000</v>
      </c>
      <c r="I26" s="37">
        <f t="shared" si="7"/>
        <v>3000</v>
      </c>
      <c r="J26" s="37">
        <f t="shared" si="7"/>
        <v>3000</v>
      </c>
      <c r="K26" s="37">
        <f t="shared" si="7"/>
        <v>3000</v>
      </c>
      <c r="L26" s="37">
        <f t="shared" si="7"/>
        <v>3000</v>
      </c>
    </row>
    <row r="27" spans="1:18" ht="16" x14ac:dyDescent="0.2">
      <c r="A27" s="28" t="s">
        <v>21</v>
      </c>
      <c r="B27" s="38">
        <v>0</v>
      </c>
      <c r="C27" s="39">
        <f>1/(1+$B$10)^C25</f>
        <v>0.92592592592592582</v>
      </c>
      <c r="D27" s="39">
        <f t="shared" ref="D27:L27" si="8">1/(1+$B$10)^D25</f>
        <v>0.85733882030178321</v>
      </c>
      <c r="E27" s="39">
        <f t="shared" si="8"/>
        <v>0.79383224102016958</v>
      </c>
      <c r="F27" s="39">
        <f t="shared" si="8"/>
        <v>0.73502985279645328</v>
      </c>
      <c r="G27" s="39">
        <f t="shared" si="8"/>
        <v>0.68058319703375303</v>
      </c>
      <c r="H27" s="39">
        <f t="shared" si="8"/>
        <v>0.63016962688310452</v>
      </c>
      <c r="I27" s="39">
        <f t="shared" si="8"/>
        <v>0.58349039526213387</v>
      </c>
      <c r="J27" s="39">
        <f t="shared" si="8"/>
        <v>0.54026888450197574</v>
      </c>
      <c r="K27" s="39">
        <f t="shared" si="8"/>
        <v>0.50024896713145905</v>
      </c>
      <c r="L27" s="39">
        <f t="shared" si="8"/>
        <v>0.46319348808468425</v>
      </c>
    </row>
    <row r="28" spans="1:18" ht="16" x14ac:dyDescent="0.2">
      <c r="A28" s="26" t="s">
        <v>22</v>
      </c>
      <c r="B28" s="40">
        <f>B26</f>
        <v>0</v>
      </c>
      <c r="C28" s="41">
        <f>C26*C27</f>
        <v>0</v>
      </c>
      <c r="D28" s="45">
        <f>D26*D27</f>
        <v>2572.0164609053495</v>
      </c>
      <c r="E28" s="45">
        <f t="shared" ref="E28:L28" si="9">E26*E27</f>
        <v>2381.4967230605089</v>
      </c>
      <c r="F28" s="45">
        <f t="shared" si="9"/>
        <v>2205.0895583893598</v>
      </c>
      <c r="G28" s="45">
        <f t="shared" si="9"/>
        <v>2041.7495911012591</v>
      </c>
      <c r="H28" s="45">
        <f t="shared" si="9"/>
        <v>1890.5088806493136</v>
      </c>
      <c r="I28" s="45">
        <f t="shared" si="9"/>
        <v>1750.4711857864015</v>
      </c>
      <c r="J28" s="45">
        <f t="shared" si="9"/>
        <v>1620.8066535059272</v>
      </c>
      <c r="K28" s="45">
        <f t="shared" si="9"/>
        <v>1500.7469013943771</v>
      </c>
      <c r="L28" s="45">
        <f t="shared" si="9"/>
        <v>1389.5804642540527</v>
      </c>
    </row>
    <row r="29" spans="1:18" ht="17" thickBot="1" x14ac:dyDescent="0.25">
      <c r="A29" s="43" t="s">
        <v>26</v>
      </c>
      <c r="B29" s="46">
        <f>SUM(B28:L28)</f>
        <v>17352.466419046552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8" ht="17" thickTop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8" ht="16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8" ht="16" x14ac:dyDescent="0.2">
      <c r="A32" s="47" t="s">
        <v>27</v>
      </c>
      <c r="B32" s="67">
        <f>B22/B29</f>
        <v>0.12220806731015935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8" ht="16" x14ac:dyDescent="0.2">
      <c r="A33" s="20"/>
      <c r="B33" s="19"/>
      <c r="C33" s="20"/>
      <c r="D33" s="20"/>
      <c r="E33" s="20"/>
      <c r="F33" s="20"/>
      <c r="G33" s="20"/>
      <c r="H33" s="19"/>
    </row>
    <row r="34" spans="1:8" ht="16" x14ac:dyDescent="0.2">
      <c r="A34" s="1" t="s">
        <v>1</v>
      </c>
      <c r="B34" s="21"/>
      <c r="C34" s="21"/>
      <c r="D34" s="21"/>
      <c r="E34" s="21"/>
      <c r="F34" s="20"/>
      <c r="G34" s="20"/>
      <c r="H34" s="19"/>
    </row>
    <row r="35" spans="1:8" ht="16" x14ac:dyDescent="0.2">
      <c r="A35" s="21"/>
      <c r="B35" s="21"/>
      <c r="C35" s="21"/>
      <c r="D35" s="21"/>
      <c r="E35" s="21"/>
      <c r="G35" s="21"/>
      <c r="H35" s="17"/>
    </row>
    <row r="36" spans="1:8" ht="16" x14ac:dyDescent="0.2">
      <c r="A36" s="21"/>
      <c r="B36" s="21"/>
      <c r="C36" s="21"/>
      <c r="D36" s="21"/>
      <c r="E36" s="21"/>
      <c r="G36" s="21"/>
    </row>
    <row r="37" spans="1:8" ht="16" x14ac:dyDescent="0.2">
      <c r="A37" s="21"/>
      <c r="B37" s="21"/>
      <c r="C37" s="21"/>
      <c r="D37" s="21"/>
      <c r="E37" s="21"/>
      <c r="G37" s="21"/>
    </row>
    <row r="38" spans="1:8" ht="16" x14ac:dyDescent="0.2">
      <c r="A38" s="21"/>
      <c r="B38" s="21"/>
      <c r="C38" s="21"/>
      <c r="D38" s="21"/>
      <c r="E38" s="21"/>
      <c r="G38" s="21"/>
    </row>
    <row r="39" spans="1:8" ht="16" x14ac:dyDescent="0.2">
      <c r="A39" s="21"/>
      <c r="B39" s="21"/>
      <c r="C39" s="21"/>
      <c r="D39" s="21"/>
      <c r="E39" s="21"/>
      <c r="G39" s="21"/>
    </row>
    <row r="40" spans="1:8" ht="16" x14ac:dyDescent="0.2">
      <c r="A40" s="21"/>
      <c r="B40" s="21"/>
      <c r="C40" s="21"/>
      <c r="D40" s="21"/>
      <c r="E40" s="21"/>
      <c r="G40" s="21"/>
    </row>
    <row r="41" spans="1:8" ht="16" x14ac:dyDescent="0.2">
      <c r="A41" s="21" t="s">
        <v>2</v>
      </c>
      <c r="B41" s="22"/>
      <c r="C41" s="22"/>
      <c r="D41" s="21"/>
      <c r="E41" s="21"/>
      <c r="G41" s="21"/>
    </row>
    <row r="42" spans="1:8" ht="16" x14ac:dyDescent="0.2">
      <c r="A42" s="23" t="s">
        <v>3</v>
      </c>
      <c r="G42" s="21"/>
    </row>
  </sheetData>
  <hyperlinks>
    <hyperlink ref="A4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Levelized Cost of Energy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Microsoft Office User</cp:lastModifiedBy>
  <dcterms:created xsi:type="dcterms:W3CDTF">2018-03-08T21:19:59Z</dcterms:created>
  <dcterms:modified xsi:type="dcterms:W3CDTF">2020-01-12T21:59:38Z</dcterms:modified>
</cp:coreProperties>
</file>