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C7CE"/>
        <bgColor rgb="00FFC7CE"/>
      </patternFill>
    </fill>
    <fill>
      <patternFill patternType="solid">
        <fgColor rgb="00C6EFCE"/>
        <bgColor rgb="00C6EFCE"/>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1" applyAlignment="1" pivotButton="0" quotePrefix="0" xfId="0">
      <alignment/>
    </xf>
    <xf numFmtId="0" fontId="0" fillId="2" borderId="0" applyAlignment="1" pivotButton="0" quotePrefix="0" xfId="0">
      <alignment/>
    </xf>
    <xf numFmtId="0" fontId="0" fillId="3" borderId="0" applyAlignment="1" pivotButton="0" quotePrefix="0" xfId="0">
      <alignment/>
    </xf>
    <xf numFmtId="0" fontId="0" fillId="4" borderId="0" applyAlignment="1" pivotButton="0" quotePrefix="0" xfId="0">
      <alignment/>
    </xf>
    <xf numFmtId="0" fontId="1" fillId="0" borderId="1" applyAlignment="1" pivotButton="0" quotePrefix="0" xfId="0">
      <alignment horizontal="center" vertical="top"/>
    </xf>
    <xf numFmtId="0" fontId="0" fillId="3" borderId="0" pivotButton="0" quotePrefix="0" xfId="0"/>
    <xf numFmtId="0" fontId="0" fillId="2"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86"/>
  <sheetViews>
    <sheetView workbookViewId="0">
      <selection activeCell="A1" sqref="A1"/>
    </sheetView>
  </sheetViews>
  <sheetFormatPr baseColWidth="8" defaultRowHeight="15"/>
  <cols>
    <col width="40" customWidth="1" min="1" max="1"/>
    <col width="50" customWidth="1" min="2" max="2"/>
    <col width="26" customWidth="1" min="3" max="3"/>
    <col width="50" customWidth="1" min="4" max="4"/>
  </cols>
  <sheetData>
    <row r="1">
      <c r="A1" s="1" t="inlineStr">
        <is>
          <t>Domain</t>
        </is>
      </c>
      <c r="B1" s="1" t="inlineStr">
        <is>
          <t>URL</t>
        </is>
      </c>
      <c r="C1" s="1" t="inlineStr">
        <is>
          <t>Status</t>
        </is>
      </c>
      <c r="D1" s="1" t="inlineStr">
        <is>
          <t>PyAP</t>
        </is>
      </c>
    </row>
    <row r="2">
      <c r="A2" s="2" t="inlineStr">
        <is>
          <t>umbrawindowtinting.com</t>
        </is>
      </c>
      <c r="B2" s="2">
        <f>HYPERLINK("https://umbrawindowtinting.com", "https://umbrawindowtinting.com")</f>
        <v/>
      </c>
      <c r="C2" s="2" t="inlineStr">
        <is>
          <t>Unreachable</t>
        </is>
      </c>
      <c r="D2" s="2" t="inlineStr">
        <is>
          <t>N/A</t>
        </is>
      </c>
    </row>
    <row r="3">
      <c r="A3" s="3" t="inlineStr">
        <is>
          <t>embcmonroe.org</t>
        </is>
      </c>
      <c r="B3" s="3">
        <f>HYPERLINK("http://embcmonroe.org", "http://embcmonroe.org")</f>
        <v/>
      </c>
      <c r="C3" s="3" t="inlineStr">
        <is>
          <t>Reachable</t>
        </is>
      </c>
      <c r="D3" s="3" t="inlineStr">
        <is>
          <t>['503 Maurice St. Monroe, NC 28112', '503 Maurice Street Monroe, NC 28112']</t>
        </is>
      </c>
    </row>
    <row r="4">
      <c r="A4" s="2" t="inlineStr">
        <is>
          <t>caffeygroup.com</t>
        </is>
      </c>
      <c r="B4" s="2">
        <f>HYPERLINK("https://caffeygroup.com", "https://caffeygroup.com")</f>
        <v/>
      </c>
      <c r="C4" s="2" t="inlineStr">
        <is>
          <t>Unreachable</t>
        </is>
      </c>
      <c r="D4" s="2" t="inlineStr">
        <is>
          <t>N/A</t>
        </is>
      </c>
    </row>
    <row r="5">
      <c r="A5" s="3" t="inlineStr">
        <is>
          <t>sk4designs.com</t>
        </is>
      </c>
      <c r="B5" s="3">
        <f>HYPERLINK("http://sk4designs.com", "http://sk4designs.com")</f>
        <v/>
      </c>
      <c r="C5" s="3" t="inlineStr">
        <is>
          <t>Reachable</t>
        </is>
      </c>
      <c r="D5" s="3" t="inlineStr">
        <is>
          <t>['7 Architecture RANCH ENTRANC']</t>
        </is>
      </c>
    </row>
    <row r="6">
      <c r="A6" s="4" t="inlineStr">
        <is>
          <t>draftingdesign.com</t>
        </is>
      </c>
      <c r="B6" s="4">
        <f>HYPERLINK("http://draftingdesign.com", "http://draftingdesign.com")</f>
        <v/>
      </c>
      <c r="C6" s="4" t="inlineStr">
        <is>
          <t>Reachable - No Addresses</t>
        </is>
      </c>
      <c r="D6" s="4" t="inlineStr">
        <is>
          <t>N/A</t>
        </is>
      </c>
    </row>
    <row r="7">
      <c r="A7" s="2" t="inlineStr">
        <is>
          <t>truesdail.com</t>
        </is>
      </c>
      <c r="B7" s="2">
        <f>HYPERLINK("http://truesdail.com", "http://truesdail.com")</f>
        <v/>
      </c>
      <c r="C7" s="2" t="inlineStr">
        <is>
          <t>Unreachable</t>
        </is>
      </c>
      <c r="D7" s="2" t="inlineStr">
        <is>
          <t>N/A</t>
        </is>
      </c>
    </row>
    <row r="8">
      <c r="A8" s="2" t="inlineStr">
        <is>
          <t>seedsourceag.com</t>
        </is>
      </c>
      <c r="B8" s="2">
        <f>HYPERLINK("https://seedsourceag.com", "https://seedsourceag.com")</f>
        <v/>
      </c>
      <c r="C8" s="2" t="inlineStr">
        <is>
          <t>Unreachable</t>
        </is>
      </c>
      <c r="D8" s="2" t="inlineStr">
        <is>
          <t>N/A</t>
        </is>
      </c>
    </row>
    <row r="9">
      <c r="A9" s="2" t="inlineStr">
        <is>
          <t>romebeerfest.com</t>
        </is>
      </c>
      <c r="B9" s="2">
        <f>HYPERLINK("https://romebeerfest.com", "https://romebeerfest.com")</f>
        <v/>
      </c>
      <c r="C9" s="2" t="inlineStr">
        <is>
          <t>Unreachable</t>
        </is>
      </c>
      <c r="D9" s="2" t="inlineStr">
        <is>
          <t>N/A</t>
        </is>
      </c>
    </row>
    <row r="10">
      <c r="A10" s="4" t="inlineStr">
        <is>
          <t>beerock.com</t>
        </is>
      </c>
      <c r="B10" s="4">
        <f>HYPERLINK("http://beerock.com", "http://beerock.com")</f>
        <v/>
      </c>
      <c r="C10" s="4" t="inlineStr">
        <is>
          <t>Reachable - No Addresses</t>
        </is>
      </c>
      <c r="D10" s="4" t="inlineStr">
        <is>
          <t>N/A</t>
        </is>
      </c>
    </row>
    <row r="11">
      <c r="A11" s="3" t="inlineStr">
        <is>
          <t>cabwhp.org</t>
        </is>
      </c>
      <c r="B11" s="3">
        <f>HYPERLINK("http://cabwhp.org", "http://cabwhp.org")</f>
        <v/>
      </c>
      <c r="C11" s="3" t="inlineStr">
        <is>
          <t>Reachable</t>
        </is>
      </c>
      <c r="D11" s="3" t="inlineStr">
        <is>
          <t>['9800 S. La Cienega Blvd., Suite 905Inglewood, CA 90301']</t>
        </is>
      </c>
    </row>
    <row r="12">
      <c r="A12" s="4" t="inlineStr">
        <is>
          <t>saintmlc.com</t>
        </is>
      </c>
      <c r="B12" s="4">
        <f>HYPERLINK("http://saintmlc.com", "http://saintmlc.com")</f>
        <v/>
      </c>
      <c r="C12" s="4" t="inlineStr">
        <is>
          <t>Reachable - No Addresses</t>
        </is>
      </c>
      <c r="D12" s="4" t="inlineStr">
        <is>
          <t>N/A</t>
        </is>
      </c>
    </row>
    <row r="13">
      <c r="A13" s="3" t="inlineStr">
        <is>
          <t>dillonmusic.com</t>
        </is>
      </c>
      <c r="B13" s="3">
        <f>HYPERLINK("http://dillonmusic.com", "http://dillonmusic.com")</f>
        <v/>
      </c>
      <c r="C13" s="3" t="inlineStr">
        <is>
          <t>Reachable</t>
        </is>
      </c>
      <c r="D13" s="3" t="inlineStr">
        <is>
          <t>['7326343399 325 Fulton Street, Woodbridge, NJ 07095']</t>
        </is>
      </c>
    </row>
    <row r="14">
      <c r="A14" s="4" t="inlineStr">
        <is>
          <t>societyfortheblind.org</t>
        </is>
      </c>
      <c r="B14" s="4">
        <f>HYPERLINK("http://societyfortheblind.org", "http://societyfortheblind.org")</f>
        <v/>
      </c>
      <c r="C14" s="4" t="inlineStr">
        <is>
          <t>Reachable - No Addresses</t>
        </is>
      </c>
      <c r="D14" s="4" t="inlineStr">
        <is>
          <t>N/A</t>
        </is>
      </c>
    </row>
    <row r="15">
      <c r="A15" s="3" t="inlineStr">
        <is>
          <t>perfectsearchinc.com</t>
        </is>
      </c>
      <c r="B15" s="3">
        <f>HYPERLINK("http://perfectsearchinc.com", "http://perfectsearchinc.com")</f>
        <v/>
      </c>
      <c r="C15" s="3" t="inlineStr">
        <is>
          <t>Reachable</t>
        </is>
      </c>
      <c r="D15" s="3" t="inlineStr">
        <is>
          <t>['the107gr']</t>
        </is>
      </c>
    </row>
    <row r="16">
      <c r="A16" s="3" t="inlineStr">
        <is>
          <t>wyandottewinery.com</t>
        </is>
      </c>
      <c r="B16" s="3">
        <f>HYPERLINK("http://wyandottewinery.com", "http://wyandottewinery.com")</f>
        <v/>
      </c>
      <c r="C16" s="3" t="inlineStr">
        <is>
          <t>Reachable</t>
        </is>
      </c>
      <c r="D16" s="3" t="inlineStr">
        <is>
          <t>['4640 Wyandotte Dr Columbus, Ohio 43230']</t>
        </is>
      </c>
    </row>
    <row r="17">
      <c r="A17" s="2" t="inlineStr">
        <is>
          <t>thespiritofblackjackmountain.com</t>
        </is>
      </c>
      <c r="B17" s="2">
        <f>HYPERLINK("https://thespiritofblackjackmountain.com", "https://thespiritofblackjackmountain.com")</f>
        <v/>
      </c>
      <c r="C17" s="2" t="inlineStr">
        <is>
          <t>Unreachable</t>
        </is>
      </c>
      <c r="D17" s="2" t="inlineStr">
        <is>
          <t>N/A</t>
        </is>
      </c>
    </row>
    <row r="18">
      <c r="A18" s="2" t="inlineStr">
        <is>
          <t>kingdomtel.com</t>
        </is>
      </c>
      <c r="B18" s="2">
        <f>HYPERLINK("http://kingdomtel.com", "http://kingdomtel.com")</f>
        <v/>
      </c>
      <c r="C18" s="2" t="inlineStr">
        <is>
          <t>Unreachable</t>
        </is>
      </c>
      <c r="D18" s="2" t="inlineStr">
        <is>
          <t>N/A</t>
        </is>
      </c>
    </row>
    <row r="19">
      <c r="A19" s="2" t="inlineStr">
        <is>
          <t>triadstage.org</t>
        </is>
      </c>
      <c r="B19" s="2">
        <f>HYPERLINK("http://triadstage.org", "http://triadstage.org")</f>
        <v/>
      </c>
      <c r="C19" s="2" t="inlineStr">
        <is>
          <t>Unreachable</t>
        </is>
      </c>
      <c r="D19" s="2" t="inlineStr">
        <is>
          <t>N/A</t>
        </is>
      </c>
    </row>
    <row r="20">
      <c r="A20" s="2" t="inlineStr">
        <is>
          <t>savagecbd.com</t>
        </is>
      </c>
      <c r="B20" s="2">
        <f>HYPERLINK("http://savagecbd.com", "http://savagecbd.com")</f>
        <v/>
      </c>
      <c r="C20" s="2" t="inlineStr">
        <is>
          <t>Unreachable</t>
        </is>
      </c>
      <c r="D20" s="2" t="inlineStr">
        <is>
          <t>N/A</t>
        </is>
      </c>
    </row>
    <row r="21">
      <c r="A21" s="4" t="inlineStr">
        <is>
          <t>clubk-9.com</t>
        </is>
      </c>
      <c r="B21" s="4">
        <f>HYPERLINK("http://clubk-9.com", "http://clubk-9.com")</f>
        <v/>
      </c>
      <c r="C21" s="4" t="inlineStr">
        <is>
          <t>Reachable - No Addresses</t>
        </is>
      </c>
      <c r="D21" s="4" t="inlineStr">
        <is>
          <t>N/A</t>
        </is>
      </c>
    </row>
    <row r="22">
      <c r="A22" s="4" t="inlineStr">
        <is>
          <t>katerisyracuse.com</t>
        </is>
      </c>
      <c r="B22" s="4">
        <f>HYPERLINK("http://katerisyracuse.com", "http://katerisyracuse.com")</f>
        <v/>
      </c>
      <c r="C22" s="4" t="inlineStr">
        <is>
          <t>Reachable - No Addresses</t>
        </is>
      </c>
      <c r="D22" s="4" t="inlineStr">
        <is>
          <t>N/A</t>
        </is>
      </c>
    </row>
    <row r="23">
      <c r="A23" s="4" t="inlineStr">
        <is>
          <t>triplecrownconstruction.com</t>
        </is>
      </c>
      <c r="B23" s="4">
        <f>HYPERLINK("http://triplecrownconstruction.com", "http://triplecrownconstruction.com")</f>
        <v/>
      </c>
      <c r="C23" s="4" t="inlineStr">
        <is>
          <t>Reachable - No Addresses</t>
        </is>
      </c>
      <c r="D23" s="4" t="inlineStr">
        <is>
          <t>N/A</t>
        </is>
      </c>
    </row>
    <row r="24">
      <c r="A24" s="3" t="inlineStr">
        <is>
          <t>greyhackle.com</t>
        </is>
      </c>
      <c r="B24" s="3">
        <f>HYPERLINK("http://greyhackle.com", "http://greyhackle.com")</f>
        <v/>
      </c>
      <c r="C24" s="3" t="inlineStr">
        <is>
          <t>Reachable</t>
        </is>
      </c>
      <c r="D24" s="3" t="inlineStr">
        <is>
          <t>['1 hour 30 minute drive from Arizona']</t>
        </is>
      </c>
    </row>
    <row r="25">
      <c r="A25" s="4" t="inlineStr">
        <is>
          <t>wildandwanderful.com</t>
        </is>
      </c>
      <c r="B25" s="4">
        <f>HYPERLINK("http://wildandwanderful.com", "http://wildandwanderful.com")</f>
        <v/>
      </c>
      <c r="C25" s="4" t="inlineStr">
        <is>
          <t>Reachable - No Addresses</t>
        </is>
      </c>
      <c r="D25" s="4" t="inlineStr">
        <is>
          <t>N/A</t>
        </is>
      </c>
    </row>
    <row r="26">
      <c r="A26" s="4" t="inlineStr">
        <is>
          <t>coastalpaddlecompany.com</t>
        </is>
      </c>
      <c r="B26" s="4">
        <f>HYPERLINK("http://coastalpaddlecompany.com", "http://coastalpaddlecompany.com")</f>
        <v/>
      </c>
      <c r="C26" s="4" t="inlineStr">
        <is>
          <t>Reachable - No Addresses</t>
        </is>
      </c>
      <c r="D26" s="4" t="inlineStr">
        <is>
          <t>N/A</t>
        </is>
      </c>
    </row>
    <row r="27">
      <c r="A27" s="4" t="inlineStr">
        <is>
          <t>casepaper.com</t>
        </is>
      </c>
      <c r="B27" s="4">
        <f>HYPERLINK("http://casepaper.com", "http://casepaper.com")</f>
        <v/>
      </c>
      <c r="C27" s="4" t="inlineStr">
        <is>
          <t>Reachable - No Addresses</t>
        </is>
      </c>
      <c r="D27" s="4" t="inlineStr">
        <is>
          <t>N/A</t>
        </is>
      </c>
    </row>
    <row r="28">
      <c r="A28" s="3" t="inlineStr">
        <is>
          <t>searchouthomes.com</t>
        </is>
      </c>
      <c r="B28" s="3">
        <f>HYPERLINK("http://searchouthomes.com", "http://searchouthomes.com")</f>
        <v/>
      </c>
      <c r="C28" s="3" t="inlineStr">
        <is>
          <t>Reachable</t>
        </is>
      </c>
      <c r="D28" s="3" t="inlineStr">
        <is>
          <t>['1739 S. Jade Way, Suite 100 Meridian, Idaho 83642', 'AND IDENTIFY REAL ESTATE PROFESSIONALS WHO ARE ME']</t>
        </is>
      </c>
    </row>
    <row r="29">
      <c r="A29" s="3" t="inlineStr">
        <is>
          <t>richardbrothersfinancial.com</t>
        </is>
      </c>
      <c r="B29" s="3">
        <f>HYPERLINK("http://richardbrothersfinancial.com", "http://richardbrothersfinancial.com")</f>
        <v/>
      </c>
      <c r="C29" s="3" t="inlineStr">
        <is>
          <t>Reachable</t>
        </is>
      </c>
      <c r="D29" s="3" t="inlineStr">
        <is>
          <t>['50 Donald B. Dean Drive, Suite 1 South Portland, Maine 04106']</t>
        </is>
      </c>
    </row>
    <row r="30">
      <c r="A30" s="3" t="inlineStr">
        <is>
          <t>paramountlandtitle.com</t>
        </is>
      </c>
      <c r="B30" s="3">
        <f>HYPERLINK("http://paramountlandtitle.com", "http://paramountlandtitle.com")</f>
        <v/>
      </c>
      <c r="C30" s="3" t="inlineStr">
        <is>
          <t>Reachable</t>
        </is>
      </c>
      <c r="D30" s="3" t="inlineStr">
        <is>
          <t>['and Title 8652880177 8904 Sony Lane, Knoxville, TN 37923']</t>
        </is>
      </c>
    </row>
    <row r="31">
      <c r="A31" s="4" t="inlineStr">
        <is>
          <t>villageatfourhills.com</t>
        </is>
      </c>
      <c r="B31" s="4">
        <f>HYPERLINK("http://villageatfourhills.com", "http://villageatfourhills.com")</f>
        <v/>
      </c>
      <c r="C31" s="4" t="inlineStr">
        <is>
          <t>Reachable - No Addresses</t>
        </is>
      </c>
      <c r="D31" s="4" t="inlineStr">
        <is>
          <t>N/A</t>
        </is>
      </c>
    </row>
    <row r="32">
      <c r="A32" s="4" t="inlineStr">
        <is>
          <t>aiwoodwork.com</t>
        </is>
      </c>
      <c r="B32" s="4">
        <f>HYPERLINK("http://aiwoodwork.com", "http://aiwoodwork.com")</f>
        <v/>
      </c>
      <c r="C32" s="4" t="inlineStr">
        <is>
          <t>Reachable - No Addresses</t>
        </is>
      </c>
      <c r="D32" s="4" t="inlineStr">
        <is>
          <t>N/A</t>
        </is>
      </c>
    </row>
    <row r="33">
      <c r="A33" s="2" t="inlineStr">
        <is>
          <t>infometrica.com</t>
        </is>
      </c>
      <c r="B33" s="2">
        <f>HYPERLINK("https://infometrica.com", "https://infometrica.com")</f>
        <v/>
      </c>
      <c r="C33" s="2" t="inlineStr">
        <is>
          <t>Unreachable</t>
        </is>
      </c>
      <c r="D33" s="2" t="inlineStr">
        <is>
          <t>N/A</t>
        </is>
      </c>
    </row>
    <row r="34">
      <c r="A34" s="2" t="inlineStr">
        <is>
          <t>twinpondsnashua.com</t>
        </is>
      </c>
      <c r="B34" s="2">
        <f>HYPERLINK("https://twinpondsnashua.com", "https://twinpondsnashua.com")</f>
        <v/>
      </c>
      <c r="C34" s="2" t="inlineStr">
        <is>
          <t>Unreachable</t>
        </is>
      </c>
      <c r="D34" s="2" t="inlineStr">
        <is>
          <t>N/A</t>
        </is>
      </c>
    </row>
    <row r="35">
      <c r="A35" s="4" t="inlineStr">
        <is>
          <t>oauconsulting.com</t>
        </is>
      </c>
      <c r="B35" s="4">
        <f>HYPERLINK("http://oauconsulting.com", "http://oauconsulting.com")</f>
        <v/>
      </c>
      <c r="C35" s="4" t="inlineStr">
        <is>
          <t>Reachable - No Addresses</t>
        </is>
      </c>
      <c r="D35" s="4" t="inlineStr">
        <is>
          <t>N/A</t>
        </is>
      </c>
    </row>
    <row r="36">
      <c r="A36" s="3" t="inlineStr">
        <is>
          <t>neutresalon.com</t>
        </is>
      </c>
      <c r="B36" s="3">
        <f>HYPERLINK("https://neutresalon.com", "https://neutresalon.com")</f>
        <v/>
      </c>
      <c r="C36" s="3" t="inlineStr">
        <is>
          <t>Reachable</t>
        </is>
      </c>
      <c r="D36" s="3" t="inlineStr">
        <is>
          <t>['And Spa101 S Market Street Frederick, MD 21701', 'And Spa 101 S Market Street Frederick, MD 21701']</t>
        </is>
      </c>
    </row>
    <row r="37">
      <c r="A37" s="4" t="inlineStr">
        <is>
          <t>glacier.chat</t>
        </is>
      </c>
      <c r="B37" s="4">
        <f>HYPERLINK("http://glacier.chat", "http://glacier.chat")</f>
        <v/>
      </c>
      <c r="C37" s="4" t="inlineStr">
        <is>
          <t>Reachable - No Addresses</t>
        </is>
      </c>
      <c r="D37" s="4" t="inlineStr">
        <is>
          <t>N/A</t>
        </is>
      </c>
    </row>
    <row r="38">
      <c r="A38" s="2" t="inlineStr">
        <is>
          <t>systemadix.com</t>
        </is>
      </c>
      <c r="B38" s="2">
        <f>HYPERLINK("https://systemadix.com", "https://systemadix.com")</f>
        <v/>
      </c>
      <c r="C38" s="2" t="inlineStr">
        <is>
          <t>Unreachable</t>
        </is>
      </c>
      <c r="D38" s="2" t="inlineStr">
        <is>
          <t>N/A</t>
        </is>
      </c>
    </row>
    <row r="39">
      <c r="A39" s="3" t="inlineStr">
        <is>
          <t>your-doctor.org</t>
        </is>
      </c>
      <c r="B39" s="3">
        <f>HYPERLINK("http://your-doctor.org", "http://your-doctor.org")</f>
        <v/>
      </c>
      <c r="C39" s="3" t="inlineStr">
        <is>
          <t>Reachable</t>
        </is>
      </c>
      <c r="D39" s="3" t="inlineStr">
        <is>
          <t>['86551 AichachEuropean Union OWNERS TERMSEIGNE']</t>
        </is>
      </c>
    </row>
    <row r="40">
      <c r="A40" s="2" t="inlineStr">
        <is>
          <t>seniorcareagencyny.com</t>
        </is>
      </c>
      <c r="B40" s="2">
        <f>HYPERLINK("http://seniorcareagencyny.com", "http://seniorcareagencyny.com")</f>
        <v/>
      </c>
      <c r="C40" s="2" t="inlineStr">
        <is>
          <t>Unreachable</t>
        </is>
      </c>
      <c r="D40" s="2" t="inlineStr">
        <is>
          <t>N/A</t>
        </is>
      </c>
    </row>
    <row r="41">
      <c r="A41" s="4" t="inlineStr">
        <is>
          <t>plentyconsulting.com</t>
        </is>
      </c>
      <c r="B41" s="4">
        <f>HYPERLINK("http://plentyconsulting.com", "http://plentyconsulting.com")</f>
        <v/>
      </c>
      <c r="C41" s="4" t="inlineStr">
        <is>
          <t>Reachable - No Addresses</t>
        </is>
      </c>
      <c r="D41" s="4" t="inlineStr">
        <is>
          <t>N/A</t>
        </is>
      </c>
    </row>
    <row r="42">
      <c r="A42" s="2" t="inlineStr">
        <is>
          <t>ohnstadlaw.com</t>
        </is>
      </c>
      <c r="B42" s="2">
        <f>HYPERLINK("https://ohnstadlaw.com", "https://ohnstadlaw.com")</f>
        <v/>
      </c>
      <c r="C42" s="2" t="inlineStr">
        <is>
          <t>Unreachable</t>
        </is>
      </c>
      <c r="D42" s="2" t="inlineStr">
        <is>
          <t>N/A</t>
        </is>
      </c>
    </row>
    <row r="43">
      <c r="A43" s="2" t="inlineStr">
        <is>
          <t>superfitfoods.co</t>
        </is>
      </c>
      <c r="B43" s="2">
        <f>HYPERLINK("https://superfitfoods.co", "https://superfitfoods.co")</f>
        <v/>
      </c>
      <c r="C43" s="2" t="inlineStr">
        <is>
          <t>Unreachable</t>
        </is>
      </c>
      <c r="D43" s="2" t="inlineStr">
        <is>
          <t>N/A</t>
        </is>
      </c>
    </row>
    <row r="44">
      <c r="A44" s="2" t="inlineStr">
        <is>
          <t>newandblue.com</t>
        </is>
      </c>
      <c r="B44" s="2">
        <f>HYPERLINK("https://newandblue.com", "https://newandblue.com")</f>
        <v/>
      </c>
      <c r="C44" s="2" t="inlineStr">
        <is>
          <t>Unreachable</t>
        </is>
      </c>
      <c r="D44" s="2" t="inlineStr">
        <is>
          <t>N/A</t>
        </is>
      </c>
    </row>
    <row r="45">
      <c r="A45" s="4" t="inlineStr">
        <is>
          <t>sonomastarparty.com</t>
        </is>
      </c>
      <c r="B45" s="4">
        <f>HYPERLINK("http://sonomastarparty.com", "http://sonomastarparty.com")</f>
        <v/>
      </c>
      <c r="C45" s="4" t="inlineStr">
        <is>
          <t>Reachable - No Addresses</t>
        </is>
      </c>
      <c r="D45" s="4" t="inlineStr">
        <is>
          <t>N/A</t>
        </is>
      </c>
    </row>
    <row r="46">
      <c r="A46" s="4" t="inlineStr">
        <is>
          <t>animaledzoocation.com</t>
        </is>
      </c>
      <c r="B46" s="4">
        <f>HYPERLINK("http://animaledzoocation.com", "http://animaledzoocation.com")</f>
        <v/>
      </c>
      <c r="C46" s="4" t="inlineStr">
        <is>
          <t>Reachable - No Addresses</t>
        </is>
      </c>
      <c r="D46" s="4" t="inlineStr">
        <is>
          <t>N/A</t>
        </is>
      </c>
    </row>
    <row r="47">
      <c r="A47" s="4" t="inlineStr">
        <is>
          <t>seforensic.com</t>
        </is>
      </c>
      <c r="B47" s="4">
        <f>HYPERLINK("http://seforensic.com", "http://seforensic.com")</f>
        <v/>
      </c>
      <c r="C47" s="4" t="inlineStr">
        <is>
          <t>Reachable - No Addresses</t>
        </is>
      </c>
      <c r="D47" s="4" t="inlineStr">
        <is>
          <t>N/A</t>
        </is>
      </c>
    </row>
    <row r="48">
      <c r="A48" s="2" t="inlineStr">
        <is>
          <t>allmakeappliancerepair.com</t>
        </is>
      </c>
      <c r="B48" s="2">
        <f>HYPERLINK("https://allmakeappliancerepair.com", "https://allmakeappliancerepair.com")</f>
        <v/>
      </c>
      <c r="C48" s="2" t="inlineStr">
        <is>
          <t>Unreachable</t>
        </is>
      </c>
      <c r="D48" s="2" t="inlineStr">
        <is>
          <t>N/A</t>
        </is>
      </c>
    </row>
    <row r="49">
      <c r="A49" s="2" t="inlineStr">
        <is>
          <t>305painting.com</t>
        </is>
      </c>
      <c r="B49" s="2">
        <f>HYPERLINK("http://305painting.com", "http://305painting.com")</f>
        <v/>
      </c>
      <c r="C49" s="2" t="inlineStr">
        <is>
          <t>Unreachable</t>
        </is>
      </c>
      <c r="D49" s="2" t="inlineStr">
        <is>
          <t>N/A</t>
        </is>
      </c>
    </row>
    <row r="50">
      <c r="A50" s="4" t="inlineStr">
        <is>
          <t>persianbijar.com</t>
        </is>
      </c>
      <c r="B50" s="4">
        <f>HYPERLINK("http://persianbijar.com", "http://persianbijar.com")</f>
        <v/>
      </c>
      <c r="C50" s="4" t="inlineStr">
        <is>
          <t>Reachable - No Addresses</t>
        </is>
      </c>
      <c r="D50" s="4" t="inlineStr">
        <is>
          <t>N/A</t>
        </is>
      </c>
    </row>
    <row r="51">
      <c r="A51" s="4" t="inlineStr">
        <is>
          <t>medhomeplus.org</t>
        </is>
      </c>
      <c r="B51" s="4">
        <f>HYPERLINK("http://medhomeplus.org", "http://medhomeplus.org")</f>
        <v/>
      </c>
      <c r="C51" s="4" t="inlineStr">
        <is>
          <t>Reachable - No Addresses</t>
        </is>
      </c>
      <c r="D51" s="4" t="inlineStr">
        <is>
          <t>N/A</t>
        </is>
      </c>
    </row>
    <row r="52">
      <c r="A52" s="4" t="inlineStr">
        <is>
          <t>yuppypuppyboutique.com</t>
        </is>
      </c>
      <c r="B52" s="4">
        <f>HYPERLINK("http://yuppypuppyboutique.com", "http://yuppypuppyboutique.com")</f>
        <v/>
      </c>
      <c r="C52" s="4" t="inlineStr">
        <is>
          <t>Reachable - No Addresses</t>
        </is>
      </c>
      <c r="D52" s="4" t="inlineStr">
        <is>
          <t>N/A</t>
        </is>
      </c>
    </row>
    <row r="53">
      <c r="A53" s="3" t="inlineStr">
        <is>
          <t>thebestvintageclothing.com</t>
        </is>
      </c>
      <c r="B53" s="3">
        <f>HYPERLINK("http://thebestvintageclothing.com", "http://thebestvintageclothing.com")</f>
        <v/>
      </c>
      <c r="C53" s="3" t="inlineStr">
        <is>
          <t>Reachable</t>
        </is>
      </c>
      <c r="D53" s="3" t="inlineStr">
        <is>
          <t>['and ISK kr Ireland EUR Isle of Man GBP Israel IL']</t>
        </is>
      </c>
    </row>
    <row r="54">
      <c r="A54" s="4" t="inlineStr">
        <is>
          <t>isberg-nott.com</t>
        </is>
      </c>
      <c r="B54" s="4">
        <f>HYPERLINK("http://isberg-nott.com", "http://isberg-nott.com")</f>
        <v/>
      </c>
      <c r="C54" s="4" t="inlineStr">
        <is>
          <t>Reachable - No Addresses</t>
        </is>
      </c>
      <c r="D54" s="4" t="inlineStr">
        <is>
          <t>N/A</t>
        </is>
      </c>
    </row>
    <row r="55">
      <c r="A55" s="2" t="inlineStr">
        <is>
          <t>csccpas.com</t>
        </is>
      </c>
      <c r="B55" s="2">
        <f>HYPERLINK("http://csccpas.com", "http://csccpas.com")</f>
        <v/>
      </c>
      <c r="C55" s="2" t="inlineStr">
        <is>
          <t>Unreachable</t>
        </is>
      </c>
      <c r="D55" s="2" t="inlineStr">
        <is>
          <t>N/A</t>
        </is>
      </c>
    </row>
    <row r="56">
      <c r="A56" s="3" t="inlineStr">
        <is>
          <t>stmatthewmedina.org</t>
        </is>
      </c>
      <c r="B56" s="3">
        <f>HYPERLINK("http://stmatthewmedina.org", "http://stmatthewmedina.org")</f>
        <v/>
      </c>
      <c r="C56" s="3" t="inlineStr">
        <is>
          <t>Reachable</t>
        </is>
      </c>
      <c r="D56" s="3" t="inlineStr">
        <is>
          <t>['400 North Broadway Street, Medina, OH, USA', '400 N. Broadway Street, Medina, Ohio 44256', '400 N. Broadway St., Medina, OH 44256']</t>
        </is>
      </c>
    </row>
    <row r="57">
      <c r="A57" s="4" t="inlineStr">
        <is>
          <t>georgebrownphotography.com</t>
        </is>
      </c>
      <c r="B57" s="4">
        <f>HYPERLINK("http://georgebrownphotography.com", "http://georgebrownphotography.com")</f>
        <v/>
      </c>
      <c r="C57" s="4" t="inlineStr">
        <is>
          <t>Reachable - No Addresses</t>
        </is>
      </c>
      <c r="D57" s="4" t="inlineStr">
        <is>
          <t>N/A</t>
        </is>
      </c>
    </row>
    <row r="58">
      <c r="A58" s="3" t="inlineStr">
        <is>
          <t>atlasuhv.com</t>
        </is>
      </c>
      <c r="B58" s="3">
        <f>HYPERLINK("http://atlasuhv.com", "http://atlasuhv.com")</f>
        <v/>
      </c>
      <c r="C58" s="3" t="inlineStr">
        <is>
          <t>Reachable</t>
        </is>
      </c>
      <c r="D58" s="3" t="inlineStr">
        <is>
          <t>['and Shrouds Previous Next View all products ATLAS NE']</t>
        </is>
      </c>
    </row>
    <row r="59">
      <c r="A59" s="2" t="inlineStr">
        <is>
          <t>gopremier.biz</t>
        </is>
      </c>
      <c r="B59" s="2">
        <f>HYPERLINK("https://gopremier.biz", "https://gopremier.biz")</f>
        <v/>
      </c>
      <c r="C59" s="2" t="inlineStr">
        <is>
          <t>Unreachable</t>
        </is>
      </c>
      <c r="D59" s="2" t="inlineStr">
        <is>
          <t>N/A</t>
        </is>
      </c>
    </row>
    <row r="60">
      <c r="A60" s="2" t="inlineStr">
        <is>
          <t>rockvilledwiattorney.com</t>
        </is>
      </c>
      <c r="B60" s="2">
        <f>HYPERLINK("http://rockvilledwiattorney.com", "http://rockvilledwiattorney.com")</f>
        <v/>
      </c>
      <c r="C60" s="2" t="inlineStr">
        <is>
          <t>Unreachable</t>
        </is>
      </c>
      <c r="D60" s="2" t="inlineStr">
        <is>
          <t>N/A</t>
        </is>
      </c>
    </row>
    <row r="61">
      <c r="A61" s="3" t="inlineStr">
        <is>
          <t>atlanticbeach-nc.com</t>
        </is>
      </c>
      <c r="B61" s="3">
        <f>HYPERLINK("http://atlanticbeach-nc.com", "http://atlanticbeach-nc.com")</f>
        <v/>
      </c>
      <c r="C61" s="3" t="inlineStr">
        <is>
          <t>Reachable</t>
        </is>
      </c>
      <c r="D61" s="3" t="inlineStr">
        <is>
          <t>['10 125 West Fort Macon Rd Atlantic Beach, NC 28512']</t>
        </is>
      </c>
    </row>
    <row r="62">
      <c r="A62" s="3" t="inlineStr">
        <is>
          <t>kiddsmith.com</t>
        </is>
      </c>
      <c r="B62" s="3">
        <f>HYPERLINK("http://kiddsmith.com", "http://kiddsmith.com")</f>
        <v/>
      </c>
      <c r="C62" s="3" t="inlineStr">
        <is>
          <t>Reachable</t>
        </is>
      </c>
      <c r="D62" s="3" t="inlineStr">
        <is>
          <t>['117 Riviera Drive Boiling Springs, SC 29316', '117 Riviera Drive Boiling Springs, SC 29316']</t>
        </is>
      </c>
    </row>
    <row r="63">
      <c r="A63" s="2" t="inlineStr">
        <is>
          <t>sheriford.com</t>
        </is>
      </c>
      <c r="B63" s="2">
        <f>HYPERLINK("http://sheriford.com", "http://sheriford.com")</f>
        <v/>
      </c>
      <c r="C63" s="2" t="inlineStr">
        <is>
          <t>Unreachable</t>
        </is>
      </c>
      <c r="D63" s="2" t="inlineStr">
        <is>
          <t>N/A</t>
        </is>
      </c>
    </row>
    <row r="64">
      <c r="A64" s="2" t="inlineStr">
        <is>
          <t>seahawkmuffler.com</t>
        </is>
      </c>
      <c r="B64" s="2">
        <f>HYPERLINK("https://seahawkmuffler.com", "https://seahawkmuffler.com")</f>
        <v/>
      </c>
      <c r="C64" s="2" t="inlineStr">
        <is>
          <t>Unreachable</t>
        </is>
      </c>
      <c r="D64" s="2" t="inlineStr">
        <is>
          <t>N/A</t>
        </is>
      </c>
    </row>
    <row r="65">
      <c r="A65" s="4" t="inlineStr">
        <is>
          <t>dakotamanagement.com</t>
        </is>
      </c>
      <c r="B65" s="4">
        <f>HYPERLINK("http://dakotamanagement.com", "http://dakotamanagement.com")</f>
        <v/>
      </c>
      <c r="C65" s="4" t="inlineStr">
        <is>
          <t>Reachable - No Addresses</t>
        </is>
      </c>
      <c r="D65" s="4" t="inlineStr">
        <is>
          <t>N/A</t>
        </is>
      </c>
    </row>
    <row r="66">
      <c r="A66" s="3" t="inlineStr">
        <is>
          <t>jackiescleaning.com</t>
        </is>
      </c>
      <c r="B66" s="3">
        <f>HYPERLINK("http://jackiescleaning.com", "http://jackiescleaning.com")</f>
        <v/>
      </c>
      <c r="C66" s="3" t="inlineStr">
        <is>
          <t>Reachable</t>
        </is>
      </c>
      <c r="D66" s="3" t="inlineStr">
        <is>
          <t>['116 Crowley Rd, Lewiston, ME 04240']</t>
        </is>
      </c>
    </row>
    <row r="67">
      <c r="A67" s="3" t="inlineStr">
        <is>
          <t>purcellvilledental.com</t>
        </is>
      </c>
      <c r="B67" s="3">
        <f>HYPERLINK("http://purcellvilledental.com", "http://purcellvilledental.com")</f>
        <v/>
      </c>
      <c r="C67" s="3" t="inlineStr">
        <is>
          <t>Reachable</t>
        </is>
      </c>
      <c r="D67" s="3" t="inlineStr">
        <is>
          <t>['609 East Main Street, Suite T Purcellville, VA 20132']</t>
        </is>
      </c>
    </row>
    <row r="68">
      <c r="A68" s="3" t="inlineStr">
        <is>
          <t>fcllp.com</t>
        </is>
      </c>
      <c r="B68" s="3">
        <f>HYPERLINK("http://fcllp.com", "http://fcllp.com")</f>
        <v/>
      </c>
      <c r="C68" s="3" t="inlineStr">
        <is>
          <t>Reachable</t>
        </is>
      </c>
      <c r="D68" s="3" t="inlineStr">
        <is>
          <t>['4420 570 Lexington Avenue New York, NY 10022', '4420 59 Elm Street New Haven, CT 06510']</t>
        </is>
      </c>
    </row>
    <row r="69">
      <c r="A69" s="3" t="inlineStr">
        <is>
          <t>artofthelakes.org</t>
        </is>
      </c>
      <c r="B69" s="3">
        <f>HYPERLINK("http://artofthelakes.org", "http://artofthelakes.org")</f>
        <v/>
      </c>
      <c r="C69" s="3" t="inlineStr">
        <is>
          <t>Reachable</t>
        </is>
      </c>
      <c r="D69" s="3" t="inlineStr">
        <is>
          <t>['108 Lake Avenue S. PO Box 244, Battle Lake, MN 56515']</t>
        </is>
      </c>
    </row>
    <row r="70">
      <c r="A70" s="3" t="inlineStr">
        <is>
          <t>songfest.us</t>
        </is>
      </c>
      <c r="B70" s="3">
        <f>HYPERLINK("http://songfest.us", "http://songfest.us")</f>
        <v/>
      </c>
      <c r="C70" s="3" t="inlineStr">
        <is>
          <t>Reachable</t>
        </is>
      </c>
      <c r="D70" s="3" t="inlineStr">
        <is>
          <t>['2019 Jeanine Hill Photography MISSION STATEME']</t>
        </is>
      </c>
    </row>
    <row r="71">
      <c r="A71" s="2" t="inlineStr">
        <is>
          <t>vahcbsa.org</t>
        </is>
      </c>
      <c r="B71" s="2">
        <f>HYPERLINK("https://vahcbsa.org", "https://vahcbsa.org")</f>
        <v/>
      </c>
      <c r="C71" s="2" t="inlineStr">
        <is>
          <t>Unreachable</t>
        </is>
      </c>
      <c r="D71" s="2" t="inlineStr">
        <is>
          <t>N/A</t>
        </is>
      </c>
    </row>
    <row r="72">
      <c r="A72" s="4" t="inlineStr">
        <is>
          <t>ayalaboring.com</t>
        </is>
      </c>
      <c r="B72" s="4">
        <f>HYPERLINK("http://ayalaboring.com", "http://ayalaboring.com")</f>
        <v/>
      </c>
      <c r="C72" s="4" t="inlineStr">
        <is>
          <t>Reachable - No Addresses</t>
        </is>
      </c>
      <c r="D72" s="4" t="inlineStr">
        <is>
          <t>N/A</t>
        </is>
      </c>
    </row>
    <row r="73">
      <c r="A73" s="2" t="inlineStr">
        <is>
          <t>b-wise.com</t>
        </is>
      </c>
      <c r="B73" s="2">
        <f>HYPERLINK("http://b-wise.com", "http://b-wise.com")</f>
        <v/>
      </c>
      <c r="C73" s="2" t="inlineStr">
        <is>
          <t>Unreachable</t>
        </is>
      </c>
      <c r="D73" s="2" t="inlineStr">
        <is>
          <t>N/A</t>
        </is>
      </c>
    </row>
    <row r="74">
      <c r="A74" s="2" t="inlineStr">
        <is>
          <t>bentsoninsurance.net</t>
        </is>
      </c>
      <c r="B74" s="2">
        <f>HYPERLINK("https://bentsoninsurance.net", "https://bentsoninsurance.net")</f>
        <v/>
      </c>
      <c r="C74" s="2" t="inlineStr">
        <is>
          <t>Unreachable</t>
        </is>
      </c>
      <c r="D74" s="2" t="inlineStr">
        <is>
          <t>N/A</t>
        </is>
      </c>
    </row>
    <row r="75">
      <c r="A75" s="2" t="inlineStr">
        <is>
          <t>starkconsult.com</t>
        </is>
      </c>
      <c r="B75" s="2">
        <f>HYPERLINK("http://starkconsult.com", "http://starkconsult.com")</f>
        <v/>
      </c>
      <c r="C75" s="2" t="inlineStr">
        <is>
          <t>Unreachable</t>
        </is>
      </c>
      <c r="D75" s="2" t="inlineStr">
        <is>
          <t>N/A</t>
        </is>
      </c>
    </row>
    <row r="76">
      <c r="A76" s="4" t="inlineStr">
        <is>
          <t>namastereiki.com</t>
        </is>
      </c>
      <c r="B76" s="4">
        <f>HYPERLINK("http://namastereiki.com", "http://namastereiki.com")</f>
        <v/>
      </c>
      <c r="C76" s="4" t="inlineStr">
        <is>
          <t>Reachable - No Addresses</t>
        </is>
      </c>
      <c r="D76" s="4" t="inlineStr">
        <is>
          <t>N/A</t>
        </is>
      </c>
    </row>
    <row r="77">
      <c r="A77" s="4" t="inlineStr">
        <is>
          <t>hugsforhealing.org</t>
        </is>
      </c>
      <c r="B77" s="4">
        <f>HYPERLINK("http://hugsforhealing.org", "http://hugsforhealing.org")</f>
        <v/>
      </c>
      <c r="C77" s="4" t="inlineStr">
        <is>
          <t>Reachable - No Addresses</t>
        </is>
      </c>
      <c r="D77" s="4" t="inlineStr">
        <is>
          <t>N/A</t>
        </is>
      </c>
    </row>
    <row r="78">
      <c r="A78" s="4" t="inlineStr">
        <is>
          <t>allenvillagejewelers.com</t>
        </is>
      </c>
      <c r="B78" s="4">
        <f>HYPERLINK("http://allenvillagejewelers.com", "http://allenvillagejewelers.com")</f>
        <v/>
      </c>
      <c r="C78" s="4" t="inlineStr">
        <is>
          <t>Reachable - No Addresses</t>
        </is>
      </c>
      <c r="D78" s="4" t="inlineStr">
        <is>
          <t>N/A</t>
        </is>
      </c>
    </row>
    <row r="79">
      <c r="A79" s="4" t="inlineStr">
        <is>
          <t>ipanex.com</t>
        </is>
      </c>
      <c r="B79" s="4">
        <f>HYPERLINK("http://ipanex.com", "http://ipanex.com")</f>
        <v/>
      </c>
      <c r="C79" s="4" t="inlineStr">
        <is>
          <t>Reachable - No Addresses</t>
        </is>
      </c>
      <c r="D79" s="4" t="inlineStr">
        <is>
          <t>N/A</t>
        </is>
      </c>
    </row>
    <row r="80">
      <c r="A80" s="3" t="inlineStr">
        <is>
          <t>sboji.com</t>
        </is>
      </c>
      <c r="B80" s="3">
        <f>HYPERLINK("http://sboji.com", "http://sboji.com")</f>
        <v/>
      </c>
      <c r="C80" s="3" t="inlineStr">
        <is>
          <t>Reachable</t>
        </is>
      </c>
      <c r="D80" s="3" t="inlineStr">
        <is>
          <t>['00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t>
        </is>
      </c>
    </row>
    <row r="81">
      <c r="A81" s="3" t="inlineStr">
        <is>
          <t>panniergraphics.com</t>
        </is>
      </c>
      <c r="B81" s="3">
        <f>HYPERLINK("http://panniergraphics.com", "http://panniergraphics.com")</f>
        <v/>
      </c>
      <c r="C81" s="3" t="inlineStr">
        <is>
          <t>Reachable</t>
        </is>
      </c>
      <c r="D81" s="3" t="inlineStr">
        <is>
          <t>['345 Oak Road, Gibsonia, PA 15044', '2024 2021 Pannier Graphics 345 Oak Road Gibsonia, PA 15044']</t>
        </is>
      </c>
    </row>
    <row r="82">
      <c r="A82" s="3" t="inlineStr">
        <is>
          <t>unitedairconditioning.com</t>
        </is>
      </c>
      <c r="B82" s="3">
        <f>HYPERLINK("http://unitedairconditioning.com", "http://unitedairconditioning.com")</f>
        <v/>
      </c>
      <c r="C82" s="3" t="inlineStr">
        <is>
          <t>Reachable</t>
        </is>
      </c>
      <c r="D82" s="3" t="inlineStr">
        <is>
          <t>['and tuneups is the best way to keep your HVA', '13150 S Belcher Rd Largo, FL 33773']</t>
        </is>
      </c>
    </row>
    <row r="83">
      <c r="A83" s="2" t="inlineStr">
        <is>
          <t>bbbiking.com</t>
        </is>
      </c>
      <c r="B83" s="2">
        <f>HYPERLINK("https://bbbiking.com", "https://bbbiking.com")</f>
        <v/>
      </c>
      <c r="C83" s="2" t="inlineStr">
        <is>
          <t>Unreachable</t>
        </is>
      </c>
      <c r="D83" s="2" t="inlineStr">
        <is>
          <t>N/A</t>
        </is>
      </c>
    </row>
    <row r="84">
      <c r="A84" s="2" t="inlineStr">
        <is>
          <t>csuoberlin.com</t>
        </is>
      </c>
      <c r="B84" s="2">
        <f>HYPERLINK("https://csuoberlin.com", "https://csuoberlin.com")</f>
        <v/>
      </c>
      <c r="C84" s="2" t="inlineStr">
        <is>
          <t>Unreachable</t>
        </is>
      </c>
      <c r="D84" s="2" t="inlineStr">
        <is>
          <t>N/A</t>
        </is>
      </c>
    </row>
    <row r="85">
      <c r="A85" s="2" t="inlineStr">
        <is>
          <t>embracecomputers.com</t>
        </is>
      </c>
      <c r="B85" s="2">
        <f>HYPERLINK("https://embracecomputers.com", "https://embracecomputers.com")</f>
        <v/>
      </c>
      <c r="C85" s="2" t="inlineStr">
        <is>
          <t>Unreachable</t>
        </is>
      </c>
      <c r="D85" s="2" t="inlineStr">
        <is>
          <t>N/A</t>
        </is>
      </c>
    </row>
    <row r="86">
      <c r="A86" s="4" t="inlineStr">
        <is>
          <t>events2atee.com</t>
        </is>
      </c>
      <c r="B86" s="4">
        <f>HYPERLINK("http://events2atee.com", "http://events2atee.com")</f>
        <v/>
      </c>
      <c r="C86" s="4" t="inlineStr">
        <is>
          <t>Reachable - No Addresses</t>
        </is>
      </c>
      <c r="D86" s="4" t="inlineStr">
        <is>
          <t>N/A</t>
        </is>
      </c>
    </row>
    <row r="87">
      <c r="A87" s="3" t="inlineStr">
        <is>
          <t>roensalvage.com</t>
        </is>
      </c>
      <c r="B87" s="3">
        <f>HYPERLINK("http://roensalvage.com", "http://roensalvage.com")</f>
        <v/>
      </c>
      <c r="C87" s="3" t="inlineStr">
        <is>
          <t>Reachable</t>
        </is>
      </c>
      <c r="D87" s="3" t="inlineStr">
        <is>
          <t>['180 E Redwood St Sturgeon Bay, WI 54235']</t>
        </is>
      </c>
    </row>
    <row r="88">
      <c r="A88" s="2" t="inlineStr">
        <is>
          <t>microcapmarketplace.com</t>
        </is>
      </c>
      <c r="B88" s="2">
        <f>HYPERLINK("https://microcapmarketplace.com", "https://microcapmarketplace.com")</f>
        <v/>
      </c>
      <c r="C88" s="2" t="inlineStr">
        <is>
          <t>Unreachable</t>
        </is>
      </c>
      <c r="D88" s="2" t="inlineStr">
        <is>
          <t>N/A</t>
        </is>
      </c>
    </row>
    <row r="89">
      <c r="A89" s="4" t="inlineStr">
        <is>
          <t>marbenbland.com</t>
        </is>
      </c>
      <c r="B89" s="4">
        <f>HYPERLINK("http://marbenbland.com", "http://marbenbland.com")</f>
        <v/>
      </c>
      <c r="C89" s="4" t="inlineStr">
        <is>
          <t>Reachable - No Addresses</t>
        </is>
      </c>
      <c r="D89" s="4" t="inlineStr">
        <is>
          <t>N/A</t>
        </is>
      </c>
    </row>
    <row r="90">
      <c r="A90" s="2" t="inlineStr">
        <is>
          <t>whitehorsecustomz.com</t>
        </is>
      </c>
      <c r="B90" s="2">
        <f>HYPERLINK("http://whitehorsecustomz.com", "http://whitehorsecustomz.com")</f>
        <v/>
      </c>
      <c r="C90" s="2" t="inlineStr">
        <is>
          <t>Unreachable</t>
        </is>
      </c>
      <c r="D90" s="2" t="inlineStr">
        <is>
          <t>N/A</t>
        </is>
      </c>
    </row>
    <row r="91">
      <c r="A91" s="4" t="inlineStr">
        <is>
          <t>onefinedayproductions.com</t>
        </is>
      </c>
      <c r="B91" s="4">
        <f>HYPERLINK("http://onefinedayproductions.com", "http://onefinedayproductions.com")</f>
        <v/>
      </c>
      <c r="C91" s="4" t="inlineStr">
        <is>
          <t>Reachable - No Addresses</t>
        </is>
      </c>
      <c r="D91" s="4" t="inlineStr">
        <is>
          <t>N/A</t>
        </is>
      </c>
    </row>
    <row r="92">
      <c r="A92" s="4" t="inlineStr">
        <is>
          <t>hennejewelers.com</t>
        </is>
      </c>
      <c r="B92" s="4">
        <f>HYPERLINK("http://hennejewelers.com", "http://hennejewelers.com")</f>
        <v/>
      </c>
      <c r="C92" s="4" t="inlineStr">
        <is>
          <t>Reachable - No Addresses</t>
        </is>
      </c>
      <c r="D92" s="4" t="inlineStr">
        <is>
          <t>N/A</t>
        </is>
      </c>
    </row>
    <row r="93">
      <c r="A93" s="2" t="inlineStr">
        <is>
          <t>hscpoly.com</t>
        </is>
      </c>
      <c r="B93" s="2">
        <f>HYPERLINK("https://hscpoly.com", "https://hscpoly.com")</f>
        <v/>
      </c>
      <c r="C93" s="2" t="inlineStr">
        <is>
          <t>Unreachable</t>
        </is>
      </c>
      <c r="D93" s="2" t="inlineStr">
        <is>
          <t>N/A</t>
        </is>
      </c>
    </row>
    <row r="94">
      <c r="A94" s="4" t="inlineStr">
        <is>
          <t>appwinit.com</t>
        </is>
      </c>
      <c r="B94" s="4">
        <f>HYPERLINK("http://appwinit.com", "http://appwinit.com")</f>
        <v/>
      </c>
      <c r="C94" s="4" t="inlineStr">
        <is>
          <t>Reachable - No Addresses</t>
        </is>
      </c>
      <c r="D94" s="4" t="inlineStr">
        <is>
          <t>N/A</t>
        </is>
      </c>
    </row>
    <row r="95">
      <c r="A95" s="3" t="inlineStr">
        <is>
          <t>howardinsuranceinc.com</t>
        </is>
      </c>
      <c r="B95" s="3">
        <f>HYPERLINK("http://howardinsuranceinc.com", "http://howardinsuranceinc.com")</f>
        <v/>
      </c>
      <c r="C95" s="3" t="inlineStr">
        <is>
          <t>Reachable</t>
        </is>
      </c>
      <c r="D95" s="3" t="inlineStr">
        <is>
          <t>['3925 E. Bellefontaine Road Hamilton, Indiana 46742']</t>
        </is>
      </c>
    </row>
    <row r="96">
      <c r="A96" s="3" t="inlineStr">
        <is>
          <t>millerindustrial.com</t>
        </is>
      </c>
      <c r="B96" s="3">
        <f>HYPERLINK("http://millerindustrial.com", "http://millerindustrial.com")</f>
        <v/>
      </c>
      <c r="C96" s="3" t="inlineStr">
        <is>
          <t>Reachable</t>
        </is>
      </c>
      <c r="D96" s="3" t="inlineStr">
        <is>
          <t>['69 30 DIRECT DR PED FAN MS', '00 30 Direct DR Tilt Fan MS', '00 42 BELT DRIVE BARREL FAN MS', '00 30 HV OSC WALL FAN MS', '621 E. Devon Ave, Elk Grove Village, IL 60007']</t>
        </is>
      </c>
    </row>
    <row r="97">
      <c r="A97" s="2" t="inlineStr">
        <is>
          <t>melaniericcardi.com</t>
        </is>
      </c>
      <c r="B97" s="2">
        <f>HYPERLINK("http://melaniericcardi.com", "http://melaniericcardi.com")</f>
        <v/>
      </c>
      <c r="C97" s="2" t="inlineStr">
        <is>
          <t>Unreachable</t>
        </is>
      </c>
      <c r="D97" s="2" t="inlineStr">
        <is>
          <t>N/A</t>
        </is>
      </c>
    </row>
    <row r="98">
      <c r="A98" s="3" t="inlineStr">
        <is>
          <t>achieveservices.net</t>
        </is>
      </c>
      <c r="B98" s="3">
        <f>HYPERLINK("http://achieveservices.net", "http://achieveservices.net")</f>
        <v/>
      </c>
      <c r="C98" s="3" t="inlineStr">
        <is>
          <t>Reachable</t>
        </is>
      </c>
      <c r="D98" s="3" t="inlineStr">
        <is>
          <t>['1000 Parkwood Circle SE STE 900 Atlanta, GA 30339']</t>
        </is>
      </c>
    </row>
    <row r="99">
      <c r="A99" s="4" t="inlineStr">
        <is>
          <t>billproctorandassociates.com</t>
        </is>
      </c>
      <c r="B99" s="4">
        <f>HYPERLINK("http://billproctorandassociates.com", "http://billproctorandassociates.com")</f>
        <v/>
      </c>
      <c r="C99" s="4" t="inlineStr">
        <is>
          <t>Reachable - No Addresses</t>
        </is>
      </c>
      <c r="D99" s="4" t="inlineStr">
        <is>
          <t>N/A</t>
        </is>
      </c>
    </row>
    <row r="100">
      <c r="A100" s="3" t="inlineStr">
        <is>
          <t>habeggercorp.com</t>
        </is>
      </c>
      <c r="B100" s="3">
        <f>HYPERLINK("http://habeggercorp.com", "http://habeggercorp.com")</f>
        <v/>
      </c>
      <c r="C100" s="3" t="inlineStr">
        <is>
          <t>Reachable</t>
        </is>
      </c>
      <c r="D100" s="3" t="inlineStr">
        <is>
          <t>['11413 Enterprise Park Drive Sharonville, OH 45241']</t>
        </is>
      </c>
    </row>
    <row r="101">
      <c r="A101" s="4" t="inlineStr">
        <is>
          <t>pridescholarships.com</t>
        </is>
      </c>
      <c r="B101" s="4">
        <f>HYPERLINK("http://pridescholarships.com", "http://pridescholarships.com")</f>
        <v/>
      </c>
      <c r="C101" s="4" t="inlineStr">
        <is>
          <t>Reachable - No Addresses</t>
        </is>
      </c>
      <c r="D101" s="4" t="inlineStr">
        <is>
          <t>N/A</t>
        </is>
      </c>
    </row>
    <row r="102">
      <c r="A102" s="3" t="inlineStr">
        <is>
          <t>thegrindcoffeebar.com</t>
        </is>
      </c>
      <c r="B102" s="3">
        <f>HYPERLINK("http://thegrindcoffeebar.com", "http://thegrindcoffeebar.com")</f>
        <v/>
      </c>
      <c r="C102" s="3" t="inlineStr">
        <is>
          <t>Reachable</t>
        </is>
      </c>
      <c r="D102" s="3" t="inlineStr">
        <is>
          <t>['9532 West Linebaugh Ave, Tampa, FL 33626', '9532 West Linebaugh Avenue, Tampa, FL, USA']</t>
        </is>
      </c>
    </row>
    <row r="103">
      <c r="A103" s="3" t="inlineStr">
        <is>
          <t>aaronsantosdentistry.com</t>
        </is>
      </c>
      <c r="B103" s="3">
        <f>HYPERLINK("http://aaronsantosdentistry.com", "http://aaronsantosdentistry.com")</f>
        <v/>
      </c>
      <c r="C103" s="3" t="inlineStr">
        <is>
          <t>Reachable</t>
        </is>
      </c>
      <c r="D103" s="3" t="inlineStr">
        <is>
          <t>['14529 South Bascom Ave Los Gatos, CA 95032', '14529 S Bascom Ave, Los Gatos, CA 95032', '14529 South Bascom Ave, Los Gatos, CA 95032']</t>
        </is>
      </c>
    </row>
    <row r="104">
      <c r="A104" s="4" t="inlineStr">
        <is>
          <t>itconductor.com</t>
        </is>
      </c>
      <c r="B104" s="4">
        <f>HYPERLINK("http://itconductor.com", "http://itconductor.com")</f>
        <v/>
      </c>
      <c r="C104" s="4" t="inlineStr">
        <is>
          <t>Reachable - No Addresses</t>
        </is>
      </c>
      <c r="D104" s="4" t="inlineStr">
        <is>
          <t>N/A</t>
        </is>
      </c>
    </row>
    <row r="105">
      <c r="A105" s="3" t="inlineStr">
        <is>
          <t>heidimitchellgolf.com</t>
        </is>
      </c>
      <c r="B105" s="3">
        <f>HYPERLINK("http://heidimitchellgolf.com", "http://heidimitchellgolf.com")</f>
        <v/>
      </c>
      <c r="C105" s="3" t="inlineStr">
        <is>
          <t>Reachable</t>
        </is>
      </c>
      <c r="D105" s="3" t="inlineStr">
        <is>
          <t>['3254 Clubside View Ct SWSnellville, GA 30039']</t>
        </is>
      </c>
    </row>
    <row r="106">
      <c r="A106" s="2" t="inlineStr">
        <is>
          <t>teamsunbuilders.com</t>
        </is>
      </c>
      <c r="B106" s="2">
        <f>HYPERLINK("https://teamsunbuilders.com", "https://teamsunbuilders.com")</f>
        <v/>
      </c>
      <c r="C106" s="2" t="inlineStr">
        <is>
          <t>Unreachable</t>
        </is>
      </c>
      <c r="D106" s="2" t="inlineStr">
        <is>
          <t>N/A</t>
        </is>
      </c>
    </row>
    <row r="107">
      <c r="A107" s="4" t="inlineStr">
        <is>
          <t>acaletics.net</t>
        </is>
      </c>
      <c r="B107" s="4">
        <f>HYPERLINK("http://acaletics.net", "http://acaletics.net")</f>
        <v/>
      </c>
      <c r="C107" s="4" t="inlineStr">
        <is>
          <t>Reachable - No Addresses</t>
        </is>
      </c>
      <c r="D107" s="4" t="inlineStr">
        <is>
          <t>N/A</t>
        </is>
      </c>
    </row>
    <row r="108">
      <c r="A108" s="3" t="inlineStr">
        <is>
          <t>fresnogreekfest.com</t>
        </is>
      </c>
      <c r="B108" s="3">
        <f>HYPERLINK("http://fresnogreekfest.com", "http://fresnogreekfest.com")</f>
        <v/>
      </c>
      <c r="C108" s="3" t="inlineStr">
        <is>
          <t>Reachable</t>
        </is>
      </c>
      <c r="D108" s="3" t="inlineStr">
        <is>
          <t>['559 23303972219 N. Orchard StFresno, CA 93703']</t>
        </is>
      </c>
    </row>
    <row r="109">
      <c r="A109" s="2" t="inlineStr">
        <is>
          <t>trinityrentals.com</t>
        </is>
      </c>
      <c r="B109" s="2">
        <f>HYPERLINK("https://trinityrentals.com", "https://trinityrentals.com")</f>
        <v/>
      </c>
      <c r="C109" s="2" t="inlineStr">
        <is>
          <t>Unreachable</t>
        </is>
      </c>
      <c r="D109" s="2" t="inlineStr">
        <is>
          <t>N/A</t>
        </is>
      </c>
    </row>
    <row r="110">
      <c r="A110" s="4" t="inlineStr">
        <is>
          <t>lifebalancesports.com</t>
        </is>
      </c>
      <c r="B110" s="4">
        <f>HYPERLINK("http://lifebalancesports.com", "http://lifebalancesports.com")</f>
        <v/>
      </c>
      <c r="C110" s="4" t="inlineStr">
        <is>
          <t>Reachable - No Addresses</t>
        </is>
      </c>
      <c r="D110" s="4" t="inlineStr">
        <is>
          <t>N/A</t>
        </is>
      </c>
    </row>
    <row r="111">
      <c r="A111" s="4" t="inlineStr">
        <is>
          <t>mid-america.com</t>
        </is>
      </c>
      <c r="B111" s="4">
        <f>HYPERLINK("http://mid-america.com", "http://mid-america.com")</f>
        <v/>
      </c>
      <c r="C111" s="4" t="inlineStr">
        <is>
          <t>Reachable - No Addresses</t>
        </is>
      </c>
      <c r="D111" s="4" t="inlineStr">
        <is>
          <t>N/A</t>
        </is>
      </c>
    </row>
    <row r="112">
      <c r="A112" s="4" t="inlineStr">
        <is>
          <t>liftsouth.com</t>
        </is>
      </c>
      <c r="B112" s="4">
        <f>HYPERLINK("http://liftsouth.com", "http://liftsouth.com")</f>
        <v/>
      </c>
      <c r="C112" s="4" t="inlineStr">
        <is>
          <t>Reachable - No Addresses</t>
        </is>
      </c>
      <c r="D112" s="4" t="inlineStr">
        <is>
          <t>N/A</t>
        </is>
      </c>
    </row>
    <row r="113">
      <c r="A113" s="3" t="inlineStr">
        <is>
          <t>blackriverpallet.com</t>
        </is>
      </c>
      <c r="B113" s="3">
        <f>HYPERLINK("http://blackriverpallet.com", "http://blackriverpallet.com")</f>
        <v/>
      </c>
      <c r="C113" s="3" t="inlineStr">
        <is>
          <t>Reachable</t>
        </is>
      </c>
      <c r="D113" s="3" t="inlineStr">
        <is>
          <t>['410 E Roosevelt, Ave Zeeland, MI 49424']</t>
        </is>
      </c>
    </row>
    <row r="114">
      <c r="A114" s="3" t="inlineStr">
        <is>
          <t>firstchoicemech.com</t>
        </is>
      </c>
      <c r="B114" s="3">
        <f>HYPERLINK("http://firstchoicemech.com", "http://firstchoicemech.com")</f>
        <v/>
      </c>
      <c r="C114" s="3" t="inlineStr">
        <is>
          <t>Reachable</t>
        </is>
      </c>
      <c r="D114" s="3" t="inlineStr">
        <is>
          <t>['1245 Brickyard Rd., Suite 600, Salt Lake City, UT 84106', '1245 Brickyard Rd., Suite 600, Salt Lake City, UT 84106']</t>
        </is>
      </c>
    </row>
    <row r="115">
      <c r="A115" s="3" t="inlineStr">
        <is>
          <t>easolutions.net</t>
        </is>
      </c>
      <c r="B115" s="3">
        <f>HYPERLINK("http://easolutions.net", "http://easolutions.net")</f>
        <v/>
      </c>
      <c r="C115" s="3" t="inlineStr">
        <is>
          <t>Reachable</t>
        </is>
      </c>
      <c r="D115" s="3" t="inlineStr">
        <is>
          <t>['and ERP consulting to Brooks. STATES INDUSTRI']</t>
        </is>
      </c>
    </row>
    <row r="116">
      <c r="A116" s="3" t="inlineStr">
        <is>
          <t>onlinemarketingmuscle.com</t>
        </is>
      </c>
      <c r="B116" s="3">
        <f>HYPERLINK("http://onlinemarketingmuscle.com", "http://onlinemarketingmuscle.com")</f>
        <v/>
      </c>
      <c r="C116" s="3" t="inlineStr">
        <is>
          <t>Reachable</t>
        </is>
      </c>
      <c r="D116" s="3" t="inlineStr">
        <is>
          <t>['104 S. Main Street, Suite 800Greenville, SC 29601']</t>
        </is>
      </c>
    </row>
    <row r="117">
      <c r="A117" s="2" t="inlineStr">
        <is>
          <t>raymondkeyandsons.com</t>
        </is>
      </c>
      <c r="B117" s="2">
        <f>HYPERLINK("https://raymondkeyandsons.com", "https://raymondkeyandsons.com")</f>
        <v/>
      </c>
      <c r="C117" s="2" t="inlineStr">
        <is>
          <t>Unreachable</t>
        </is>
      </c>
      <c r="D117" s="2" t="inlineStr">
        <is>
          <t>N/A</t>
        </is>
      </c>
    </row>
    <row r="118">
      <c r="A118" s="3" t="inlineStr">
        <is>
          <t>goldridgecompanies.com</t>
        </is>
      </c>
      <c r="B118" s="3">
        <f>HYPERLINK("http://goldridgecompanies.com", "http://goldridgecompanies.com")</f>
        <v/>
      </c>
      <c r="C118" s="3" t="inlineStr">
        <is>
          <t>Reachable</t>
        </is>
      </c>
      <c r="D118" s="3" t="inlineStr">
        <is>
          <t>['310 Pinnacle Way, Suite 300 Eau Claire, WI 54701']</t>
        </is>
      </c>
    </row>
    <row r="119">
      <c r="A119" s="4" t="inlineStr">
        <is>
          <t>luxuryhomecouncil.com</t>
        </is>
      </c>
      <c r="B119" s="4">
        <f>HYPERLINK("http://luxuryhomecouncil.com", "http://luxuryhomecouncil.com")</f>
        <v/>
      </c>
      <c r="C119" s="4" t="inlineStr">
        <is>
          <t>Reachable - No Addresses</t>
        </is>
      </c>
      <c r="D119" s="4" t="inlineStr">
        <is>
          <t>N/A</t>
        </is>
      </c>
    </row>
    <row r="120">
      <c r="A120" s="2" t="inlineStr">
        <is>
          <t>plainsmanswitching.com</t>
        </is>
      </c>
      <c r="B120" s="2">
        <f>HYPERLINK("http://plainsmanswitching.com", "http://plainsmanswitching.com")</f>
        <v/>
      </c>
      <c r="C120" s="2" t="inlineStr">
        <is>
          <t>Unreachable</t>
        </is>
      </c>
      <c r="D120" s="2" t="inlineStr">
        <is>
          <t>N/A</t>
        </is>
      </c>
    </row>
    <row r="121">
      <c r="A121" s="2" t="inlineStr">
        <is>
          <t>ageinplaceofnewengland.com</t>
        </is>
      </c>
      <c r="B121" s="2">
        <f>HYPERLINK("http://ageinplaceofnewengland.com", "http://ageinplaceofnewengland.com")</f>
        <v/>
      </c>
      <c r="C121" s="2" t="inlineStr">
        <is>
          <t>Unreachable</t>
        </is>
      </c>
      <c r="D121" s="2" t="inlineStr">
        <is>
          <t>N/A</t>
        </is>
      </c>
    </row>
    <row r="122">
      <c r="A122" s="4" t="inlineStr">
        <is>
          <t>sellersconstruction.net</t>
        </is>
      </c>
      <c r="B122" s="4">
        <f>HYPERLINK("http://sellersconstruction.net", "http://sellersconstruction.net")</f>
        <v/>
      </c>
      <c r="C122" s="4" t="inlineStr">
        <is>
          <t>Reachable - No Addresses</t>
        </is>
      </c>
      <c r="D122" s="4" t="inlineStr">
        <is>
          <t>N/A</t>
        </is>
      </c>
    </row>
    <row r="123">
      <c r="A123" s="2" t="inlineStr">
        <is>
          <t>rapidriverloggingcamp.com</t>
        </is>
      </c>
      <c r="B123" s="2">
        <f>HYPERLINK("https://rapidriverloggingcamp.com", "https://rapidriverloggingcamp.com")</f>
        <v/>
      </c>
      <c r="C123" s="2" t="inlineStr">
        <is>
          <t>Unreachable</t>
        </is>
      </c>
      <c r="D123" s="2" t="inlineStr">
        <is>
          <t>N/A</t>
        </is>
      </c>
    </row>
    <row r="124">
      <c r="A124" s="3" t="inlineStr">
        <is>
          <t>enidmad.org</t>
        </is>
      </c>
      <c r="B124" s="3">
        <f>HYPERLINK("http://enidmad.org", "http://enidmad.org")</f>
        <v/>
      </c>
      <c r="C124" s="3" t="inlineStr">
        <is>
          <t>Reachable</t>
        </is>
      </c>
      <c r="D124" s="3" t="inlineStr">
        <is>
          <t>['and other agencies.HOW EACH PROGRAM IS FUNDE', '129 N. University Ave. Enid, OK 73701']</t>
        </is>
      </c>
    </row>
    <row r="125">
      <c r="A125" s="4" t="inlineStr">
        <is>
          <t>americanconcretetrucking.com</t>
        </is>
      </c>
      <c r="B125" s="4">
        <f>HYPERLINK("http://americanconcretetrucking.com", "http://americanconcretetrucking.com")</f>
        <v/>
      </c>
      <c r="C125" s="4" t="inlineStr">
        <is>
          <t>Reachable - No Addresses</t>
        </is>
      </c>
      <c r="D125" s="4" t="inlineStr">
        <is>
          <t>N/A</t>
        </is>
      </c>
    </row>
    <row r="126">
      <c r="A126" s="4" t="inlineStr">
        <is>
          <t>able-plumbing.net</t>
        </is>
      </c>
      <c r="B126" s="4">
        <f>HYPERLINK("http://able-plumbing.net", "http://able-plumbing.net")</f>
        <v/>
      </c>
      <c r="C126" s="4" t="inlineStr">
        <is>
          <t>Reachable - No Addresses</t>
        </is>
      </c>
      <c r="D126" s="4" t="inlineStr">
        <is>
          <t>N/A</t>
        </is>
      </c>
    </row>
    <row r="127">
      <c r="A127" s="2" t="inlineStr">
        <is>
          <t>weddingphoto-video.com</t>
        </is>
      </c>
      <c r="B127" s="2">
        <f>HYPERLINK("http://weddingphoto-video.com", "http://weddingphoto-video.com")</f>
        <v/>
      </c>
      <c r="C127" s="2" t="inlineStr">
        <is>
          <t>Unreachable</t>
        </is>
      </c>
      <c r="D127" s="2" t="inlineStr">
        <is>
          <t>N/A</t>
        </is>
      </c>
    </row>
    <row r="128">
      <c r="A128" s="2" t="inlineStr">
        <is>
          <t>ibex.us.com</t>
        </is>
      </c>
      <c r="B128" s="2">
        <f>HYPERLINK("http://ibex.us.com", "http://ibex.us.com")</f>
        <v/>
      </c>
      <c r="C128" s="2" t="inlineStr">
        <is>
          <t>Unreachable</t>
        </is>
      </c>
      <c r="D128" s="2" t="inlineStr">
        <is>
          <t>N/A</t>
        </is>
      </c>
    </row>
    <row r="129">
      <c r="A129" s="4" t="inlineStr">
        <is>
          <t>washingtonareafuelfund.org</t>
        </is>
      </c>
      <c r="B129" s="4">
        <f>HYPERLINK("http://washingtonareafuelfund.org", "http://washingtonareafuelfund.org")</f>
        <v/>
      </c>
      <c r="C129" s="4" t="inlineStr">
        <is>
          <t>Reachable - No Addresses</t>
        </is>
      </c>
      <c r="D129" s="4" t="inlineStr">
        <is>
          <t>N/A</t>
        </is>
      </c>
    </row>
    <row r="130">
      <c r="A130" s="3" t="inlineStr">
        <is>
          <t>chcseia.com</t>
        </is>
      </c>
      <c r="B130" s="3">
        <f>HYPERLINK("http://chcseia.com", "http://chcseia.com")</f>
        <v/>
      </c>
      <c r="C130" s="3" t="inlineStr">
        <is>
          <t>Reachable</t>
        </is>
      </c>
      <c r="D130" s="3" t="inlineStr">
        <is>
          <t>['1618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t>
        </is>
      </c>
    </row>
    <row r="131">
      <c r="A131" s="3" t="inlineStr">
        <is>
          <t>zaplingstudios.com</t>
        </is>
      </c>
      <c r="B131" s="3">
        <f>HYPERLINK("http://zaplingstudios.com", "http://zaplingstudios.com")</f>
        <v/>
      </c>
      <c r="C131" s="3" t="inlineStr">
        <is>
          <t>Reachable</t>
        </is>
      </c>
      <c r="D131" s="3" t="inlineStr">
        <is>
          <t>['and play your way.COMPLETENE']</t>
        </is>
      </c>
    </row>
    <row r="132">
      <c r="A132" s="3" t="inlineStr">
        <is>
          <t>gipreit.com</t>
        </is>
      </c>
      <c r="B132" s="3">
        <f>HYPERLINK("http://gipreit.com", "http://gipreit.com")</f>
        <v/>
      </c>
      <c r="C132" s="3" t="inlineStr">
        <is>
          <t>Reachable</t>
        </is>
      </c>
      <c r="D132" s="3" t="inlineStr">
        <is>
          <t>['401 E Jackson St Ste 3300 Tampa, FL 33602', 'and designed by THE STRTUP STREET. Privacy Policy CAL']</t>
        </is>
      </c>
    </row>
    <row r="133">
      <c r="A133" s="4" t="inlineStr">
        <is>
          <t>takearax.com</t>
        </is>
      </c>
      <c r="B133" s="4">
        <f>HYPERLINK("http://takearax.com", "http://takearax.com")</f>
        <v/>
      </c>
      <c r="C133" s="4" t="inlineStr">
        <is>
          <t>Reachable - No Addresses</t>
        </is>
      </c>
      <c r="D133" s="4" t="inlineStr">
        <is>
          <t>N/A</t>
        </is>
      </c>
    </row>
    <row r="134">
      <c r="A134" s="3" t="inlineStr">
        <is>
          <t>floridaorchestra.org</t>
        </is>
      </c>
      <c r="B134" s="3">
        <f>HYPERLINK("http://floridaorchestra.org", "http://floridaorchestra.org")</f>
        <v/>
      </c>
      <c r="C134" s="3" t="inlineStr">
        <is>
          <t>Reachable</t>
        </is>
      </c>
      <c r="D134" s="3" t="inlineStr">
        <is>
          <t>['5 501C3 Organization 244 2nd Avenue North Suite 420St. Petersburg, FL 33701']</t>
        </is>
      </c>
    </row>
    <row r="135">
      <c r="A135" s="4" t="inlineStr">
        <is>
          <t>cityvisions.com</t>
        </is>
      </c>
      <c r="B135" s="4">
        <f>HYPERLINK("http://cityvisions.com", "http://cityvisions.com")</f>
        <v/>
      </c>
      <c r="C135" s="4" t="inlineStr">
        <is>
          <t>Reachable - No Addresses</t>
        </is>
      </c>
      <c r="D135" s="4" t="inlineStr">
        <is>
          <t>N/A</t>
        </is>
      </c>
    </row>
    <row r="136">
      <c r="A136" s="4" t="inlineStr">
        <is>
          <t>luckyprints.com</t>
        </is>
      </c>
      <c r="B136" s="4">
        <f>HYPERLINK("http://luckyprints.com", "http://luckyprints.com")</f>
        <v/>
      </c>
      <c r="C136" s="4" t="inlineStr">
        <is>
          <t>Reachable - No Addresses</t>
        </is>
      </c>
      <c r="D136" s="4" t="inlineStr">
        <is>
          <t>N/A</t>
        </is>
      </c>
    </row>
    <row r="137">
      <c r="A137" s="4" t="inlineStr">
        <is>
          <t>anikadenise.com</t>
        </is>
      </c>
      <c r="B137" s="4">
        <f>HYPERLINK("http://anikadenise.com", "http://anikadenise.com")</f>
        <v/>
      </c>
      <c r="C137" s="4" t="inlineStr">
        <is>
          <t>Reachable - No Addresses</t>
        </is>
      </c>
      <c r="D137" s="4" t="inlineStr">
        <is>
          <t>N/A</t>
        </is>
      </c>
    </row>
    <row r="138">
      <c r="A138" s="2" t="inlineStr">
        <is>
          <t>bwglaw.net</t>
        </is>
      </c>
      <c r="B138" s="2">
        <f>HYPERLINK("http://bwglaw.net", "http://bwglaw.net")</f>
        <v/>
      </c>
      <c r="C138" s="2" t="inlineStr">
        <is>
          <t>Unreachable</t>
        </is>
      </c>
      <c r="D138" s="2" t="inlineStr">
        <is>
          <t>N/A</t>
        </is>
      </c>
    </row>
    <row r="139">
      <c r="A139" s="4" t="inlineStr">
        <is>
          <t>dbfcc.com</t>
        </is>
      </c>
      <c r="B139" s="4">
        <f>HYPERLINK("http://dbfcc.com", "http://dbfcc.com")</f>
        <v/>
      </c>
      <c r="C139" s="4" t="inlineStr">
        <is>
          <t>Reachable - No Addresses</t>
        </is>
      </c>
      <c r="D139" s="4" t="inlineStr">
        <is>
          <t>N/A</t>
        </is>
      </c>
    </row>
    <row r="140">
      <c r="A140" s="3" t="inlineStr">
        <is>
          <t>devact.com</t>
        </is>
      </c>
      <c r="B140" s="3">
        <f>HYPERLINK("http://devact.com", "http://devact.com")</f>
        <v/>
      </c>
      <c r="C140" s="3" t="inlineStr">
        <is>
          <t>Reachable</t>
        </is>
      </c>
      <c r="D140" s="3" t="inlineStr">
        <is>
          <t>['438 Queens Road Charlotte, NC 28207']</t>
        </is>
      </c>
    </row>
    <row r="141">
      <c r="A141" s="3" t="inlineStr">
        <is>
          <t>wickedislandbakery.com</t>
        </is>
      </c>
      <c r="B141" s="3">
        <f>HYPERLINK("http://wickedislandbakery.com", "http://wickedislandbakery.com")</f>
        <v/>
      </c>
      <c r="C141" s="3" t="inlineStr">
        <is>
          <t>Reachable</t>
        </is>
      </c>
      <c r="D141" s="3" t="inlineStr">
        <is>
          <t>['AND BAKERY 7 B BAYBERRY COURT NANTUCKET, MA 02554']</t>
        </is>
      </c>
    </row>
    <row r="142">
      <c r="A142" s="3" t="inlineStr">
        <is>
          <t>tmgi.net</t>
        </is>
      </c>
      <c r="B142" s="3">
        <f>HYPERLINK("http://tmgi.net", "http://tmgi.net")</f>
        <v/>
      </c>
      <c r="C142" s="3" t="inlineStr">
        <is>
          <t>Reachable</t>
        </is>
      </c>
      <c r="D142" s="3" t="inlineStr">
        <is>
          <t>['46169 Westlake Drive, Suite 240 Sterling, VA 20165']</t>
        </is>
      </c>
    </row>
    <row r="143">
      <c r="A143" s="2" t="inlineStr">
        <is>
          <t>josephebberweinart.com</t>
        </is>
      </c>
      <c r="B143" s="2">
        <f>HYPERLINK("https://josephebberweinart.com", "https://josephebberweinart.com")</f>
        <v/>
      </c>
      <c r="C143" s="2" t="inlineStr">
        <is>
          <t>Unreachable</t>
        </is>
      </c>
      <c r="D143" s="2" t="inlineStr">
        <is>
          <t>N/A</t>
        </is>
      </c>
    </row>
    <row r="144">
      <c r="A144" s="2" t="inlineStr">
        <is>
          <t>stylemultimedia.com</t>
        </is>
      </c>
      <c r="B144" s="2">
        <f>HYPERLINK("http://stylemultimedia.com", "http://stylemultimedia.com")</f>
        <v/>
      </c>
      <c r="C144" s="2" t="inlineStr">
        <is>
          <t>Unreachable</t>
        </is>
      </c>
      <c r="D144" s="2" t="inlineStr">
        <is>
          <t>N/A</t>
        </is>
      </c>
    </row>
    <row r="145">
      <c r="A145" s="4" t="inlineStr">
        <is>
          <t>obgyngroup.com</t>
        </is>
      </c>
      <c r="B145" s="4">
        <f>HYPERLINK("http://obgyngroup.com", "http://obgyngroup.com")</f>
        <v/>
      </c>
      <c r="C145" s="4" t="inlineStr">
        <is>
          <t>Reachable - No Addresses</t>
        </is>
      </c>
      <c r="D145" s="4" t="inlineStr">
        <is>
          <t>N/A</t>
        </is>
      </c>
    </row>
    <row r="146">
      <c r="A146" s="3" t="inlineStr">
        <is>
          <t>royersford.com</t>
        </is>
      </c>
      <c r="B146" s="3">
        <f>HYPERLINK("http://royersford.com", "http://royersford.com")</f>
        <v/>
      </c>
      <c r="C146" s="3" t="inlineStr">
        <is>
          <t>Reachable</t>
        </is>
      </c>
      <c r="D146" s="3" t="inlineStr">
        <is>
          <t>['835 Township Line Rd. Phoenixville, PA 19460']</t>
        </is>
      </c>
    </row>
    <row r="147">
      <c r="A147" s="3" t="inlineStr">
        <is>
          <t>selnertreeshrubcare.com</t>
        </is>
      </c>
      <c r="B147" s="3">
        <f>HYPERLINK("http://selnertreeshrubcare.com", "http://selnertreeshrubcare.com")</f>
        <v/>
      </c>
      <c r="C147" s="3" t="inlineStr">
        <is>
          <t>Reachable</t>
        </is>
      </c>
      <c r="D147" s="3" t="inlineStr">
        <is>
          <t>['00 Our Location 711 Millennium Ct. in De Pere, Wisconsin']</t>
        </is>
      </c>
    </row>
    <row r="148">
      <c r="A148" s="4" t="inlineStr">
        <is>
          <t>barmarketingbasics.com</t>
        </is>
      </c>
      <c r="B148" s="4">
        <f>HYPERLINK("http://barmarketingbasics.com", "http://barmarketingbasics.com")</f>
        <v/>
      </c>
      <c r="C148" s="4" t="inlineStr">
        <is>
          <t>Reachable - No Addresses</t>
        </is>
      </c>
      <c r="D148" s="4" t="inlineStr">
        <is>
          <t>N/A</t>
        </is>
      </c>
    </row>
    <row r="149">
      <c r="A149" s="2" t="inlineStr">
        <is>
          <t>gbox.com</t>
        </is>
      </c>
      <c r="B149" s="2">
        <f>HYPERLINK("https://gbox.com", "https://gbox.com")</f>
        <v/>
      </c>
      <c r="C149" s="2" t="inlineStr">
        <is>
          <t>Unreachable</t>
        </is>
      </c>
      <c r="D149" s="2" t="inlineStr">
        <is>
          <t>N/A</t>
        </is>
      </c>
    </row>
    <row r="150">
      <c r="A150" s="3" t="inlineStr">
        <is>
          <t>maguirechevroletcadillac.com</t>
        </is>
      </c>
      <c r="B150" s="3">
        <f>HYPERLINK("http://maguirechevroletcadillac.com", "http://maguirechevroletcadillac.com")</f>
        <v/>
      </c>
      <c r="C150" s="3" t="inlineStr">
        <is>
          <t>Reachable</t>
        </is>
      </c>
      <c r="D150" s="3" t="inlineStr">
        <is>
          <t>['607 2729292 35 Cinema Dr Directions Ithaca, NY 14850', '35 Cinema Dr Ithaca, NY 14850', '35 Cinema Dr Ithaca, NY 14850']</t>
        </is>
      </c>
    </row>
    <row r="151">
      <c r="A151" s="2" t="inlineStr">
        <is>
          <t>rokkan.com</t>
        </is>
      </c>
      <c r="B151" s="2">
        <f>HYPERLINK("https://rokkan.com", "https://rokkan.com")</f>
        <v/>
      </c>
      <c r="C151" s="2" t="inlineStr">
        <is>
          <t>Unreachable</t>
        </is>
      </c>
      <c r="D151" s="2" t="inlineStr">
        <is>
          <t>N/A</t>
        </is>
      </c>
    </row>
    <row r="152">
      <c r="A152" s="2" t="inlineStr">
        <is>
          <t>endries.com</t>
        </is>
      </c>
      <c r="B152" s="2">
        <f>HYPERLINK("http://endries.com", "http://endries.com")</f>
        <v/>
      </c>
      <c r="C152" s="2" t="inlineStr">
        <is>
          <t>Unreachable</t>
        </is>
      </c>
      <c r="D152" s="2" t="inlineStr">
        <is>
          <t>N/A</t>
        </is>
      </c>
    </row>
    <row r="153">
      <c r="A153" s="3" t="inlineStr">
        <is>
          <t>stmindustries.com</t>
        </is>
      </c>
      <c r="B153" s="3">
        <f>HYPERLINK("http://stmindustries.com", "http://stmindustries.com")</f>
        <v/>
      </c>
      <c r="C153" s="3" t="inlineStr">
        <is>
          <t>Reachable</t>
        </is>
      </c>
      <c r="D153" s="3" t="inlineStr">
        <is>
          <t>['9524 N Trask St. Tampa, FL 33624']</t>
        </is>
      </c>
    </row>
    <row r="154">
      <c r="A154" s="3" t="inlineStr">
        <is>
          <t>sczc.org</t>
        </is>
      </c>
      <c r="B154" s="3">
        <f>HYPERLINK("http://sczc.org", "http://sczc.org")</f>
        <v/>
      </c>
      <c r="C154" s="3" t="inlineStr">
        <is>
          <t>Reachable</t>
        </is>
      </c>
      <c r="D154" s="3" t="inlineStr">
        <is>
          <t>['2024 santa cruz zen center monthly CAL', '113 School Street, Santa Cruz, CA 95060']</t>
        </is>
      </c>
    </row>
    <row r="155">
      <c r="A155" s="3" t="inlineStr">
        <is>
          <t>fott.org</t>
        </is>
      </c>
      <c r="B155" s="3">
        <f>HYPERLINK("http://fott.org", "http://fott.org")</f>
        <v/>
      </c>
      <c r="C155" s="3" t="inlineStr">
        <is>
          <t>Reachable</t>
        </is>
      </c>
      <c r="D155" s="3" t="inlineStr">
        <is>
          <t>['1300 SW 54 Avenue, Plantation, FL 33317', 'and more.SendThis site is protected by reCA', '1300 SW 54 Avenue, Plantation, FL 33317']</t>
        </is>
      </c>
    </row>
    <row r="156">
      <c r="A156" s="4" t="inlineStr">
        <is>
          <t>msland.com</t>
        </is>
      </c>
      <c r="B156" s="4">
        <f>HYPERLINK("http://msland.com", "http://msland.com")</f>
        <v/>
      </c>
      <c r="C156" s="4" t="inlineStr">
        <is>
          <t>Reachable - No Addresses</t>
        </is>
      </c>
      <c r="D156" s="4" t="inlineStr">
        <is>
          <t>N/A</t>
        </is>
      </c>
    </row>
    <row r="157">
      <c r="A157" s="2" t="inlineStr">
        <is>
          <t>drpierrerousse.net</t>
        </is>
      </c>
      <c r="B157" s="2">
        <f>HYPERLINK("http://drpierrerousse.net", "http://drpierrerousse.net")</f>
        <v/>
      </c>
      <c r="C157" s="2" t="inlineStr">
        <is>
          <t>Unreachable</t>
        </is>
      </c>
      <c r="D157" s="2" t="inlineStr">
        <is>
          <t>N/A</t>
        </is>
      </c>
    </row>
    <row r="158">
      <c r="A158" s="4" t="inlineStr">
        <is>
          <t>jjastorsrestaurant.com</t>
        </is>
      </c>
      <c r="B158" s="4">
        <f>HYPERLINK("http://jjastorsrestaurant.com", "http://jjastorsrestaurant.com")</f>
        <v/>
      </c>
      <c r="C158" s="4" t="inlineStr">
        <is>
          <t>Reachable - No Addresses</t>
        </is>
      </c>
      <c r="D158" s="4" t="inlineStr">
        <is>
          <t>N/A</t>
        </is>
      </c>
    </row>
    <row r="159">
      <c r="A159" s="2" t="inlineStr">
        <is>
          <t>foxbridge.com</t>
        </is>
      </c>
      <c r="B159" s="2">
        <f>HYPERLINK("https://foxbridge.com", "https://foxbridge.com")</f>
        <v/>
      </c>
      <c r="C159" s="2" t="inlineStr">
        <is>
          <t>Unreachable</t>
        </is>
      </c>
      <c r="D159" s="2" t="inlineStr">
        <is>
          <t>N/A</t>
        </is>
      </c>
    </row>
    <row r="160">
      <c r="A160" s="3" t="inlineStr">
        <is>
          <t>andersrice.com</t>
        </is>
      </c>
      <c r="B160" s="3">
        <f>HYPERLINK("http://andersrice.com", "http://andersrice.com")</f>
        <v/>
      </c>
      <c r="C160" s="3" t="inlineStr">
        <is>
          <t>Reachable</t>
        </is>
      </c>
      <c r="D160" s="3" t="inlineStr">
        <is>
          <t>['1428 Patton Avenue Asheville, NC 28806', '828 25435111428 Patton Avenue, Asheville, North Carolina', 'kgaXMgY29tb', 'ciBwZXJzb25hb', 'byBwcm90ZW', 'kgTm90aW', 'JtYXRpb24gd', 'VsZCByZWFzb25hY', 'kgTm90aW', 'kgTm90aW', 'kIHVzZSBvZiBwZXJzb25hb', 'ZXMsIGFwcGxpY2F0aW', 'vdGljZSBpcyBwcm92aW', 'VydmljZSBwcm92aW', 'VydmljZXMsIGluY2x1ZG', 'wdGltaXphdGlvbiwgbWFya2V0aW', 'nIGFuZCBlY29tb', 'neSZyc3F1bz', 'tzIGJ1c2lu', 'kIHN0b3Jl', 'cyBwZXJzb25hb', 'IHdlYnNpdGVzICgmbGRxdW87RW', 'uIGFuZCB1c2Ug', 'IGFuZCBFbmQgVXNlciBwZXJzb25hb', 'uLjxicj48Yn', 'IGFsc28gb', 'ZWQgY29ud', 'GVudCBpbiBjb25uZ', 'ggcGVyc29uY', 'JtYXRpb24gb', 'kgTm90aW', 'NlIGFsc28gY', 'uIGFuZCB1c2Ug', 'YgcGVyc29uY', 'JtYXRpb24gZ', 'QZXJzb25hb', 'VzcyBvciB1c2Ug', 'ZWdvcmllcyBvZiBwZXJzb25hb', 'cmNlcy48Yn', 'YgcGVyc29uY', 'JtYXRpb24gd', 'ZSBtYXkgY29sb', 'QYXltZW50LX', 'KPGxpPkFjY291bn', 'ZWQgY29ud', 'YgcGVyc29uY', 'JtYXRpb24gd', 'ZSBtYXkgY29sb', 'eXBlLCBJUCBhZGRyZXNzLCBjb29ra', 'nIHN5c3Rl', 'YgcGVyc29uY', 'JtYXRpb24gd', 'ZSBtYXkgY29sb', 'aGVyIHNvdXJjZXMsIGluY2x1ZG', 'aGVpciB1c2Ug', 'FbmQgVXNlciBjb250YW', 'FbmQgVXNlciBwYXltZW50LX', 'bmVyYWwgY29ud', 'RzIGFuZCBjb21tZ', 'dGllcyBhbmQgdHJlbmRzLiBUaGlzIGluY2x1ZG', 'VzIHVzZSBvZiBHb29nb', 'yIGRvd25sb', 'nbGUuY29tL', 'nbGUuY29tL', 'ZSBtYXkgY29sb', 'GVjdCBwZXJzb25hb', 'byBwcm92aW', 'RlIHN1Y2gg', 'JtYXRpb24gb', 'ciBvYmxpZ2F0aW', 'heSB1c2Ug', 'ciBjb21tZ', 'cmlidXRpb25zL', 'iBXZSBtYXkgYWxzbyB1c2Ug', 'ciBwZXJzb25hb', 'yIGJ1c2lu', 'gZnVsZmlsbCBvdXIgY29ud', 'pdGlnYXRpb24gY', 'heSB1c2Ug', 'ciBwZXJzb25hb', 'IgcmlzayBtaXRpZ2F0aW', 'IgaW52ZX', 'kIGJ1c2lu', 'VyIGFuZCBvdXIgYWZmaWxpYXRlcyZyc3F1bz', 'bmljYXRpb24gY', 'bmJzcDtXZSBtYXkgdXNlIHlvdXIgcGVyc29uY', 'JtYXRpb24gd', 'zLCBvciBvZmZlciB5b3Ug', 'YWRkaXRpb25hb', 'VyIGFuZCBvdXIgYWZmaWxpYXRlcyZyc3F1bz', 'ciBwZXJzb25hb', 'aXZpdGllczogdGhhdCB5b3Ug', 'ZSBjb25zZ', 'IHdlIGhhdmUgYSBsZWdhbCBvYmxpZ2F0aW', 'VyIGJ1c2lu', 'hlbiB5b3Ug', 'ggYXJlIHNtYWxsIHRleHQgZmlsZXMgY29ud', 'cmluZyBvZiBhbHBoYW51bW', 'ciBjb21wd', 'ZSBvdXIgY29ud', 'RpdmVuZXNzLCBhbmQgcHJvbW90ZS', 'IGFsc28gd', 'VycyB1c2Ug', 'VzLjxicj48Yn', 'IGFsc28gY', 'aWVzIHN1Y2gg', 'dGljcyBwcm92aW', 'aWVzIG92ZX', 'bzsgb3B0aW', 'yIGhvdyAmbGRxdW87RG', 'IFRyYWNrJnJkcXVvOyBzaG91bG', 'yayBvbiBjb21tZ', 'dpbmcgY2F0ZW', 'JtYXRpb24gd', 'cyBpbiBjb25uZ', 'JzIHdobyBwcm92aW', 'VyIGJ1c2lu', 'wZXJhdGlvbnMsIHN1Y2gg', 'leXMsIGFjY291bn', 'jZSBwcm92aW', 'RoZXIgZ292ZX', 'aGVyZSB5b3Ug', 'ZSBwcm92aW', 'RlZCBjb25zZ', 'IHRvIHN1Y2gg', 'wbGVtZW50ZW', 'lcmNpYWxseSByZWFzb25hY', 'eSwgaW50ZW', 'ciBwZXJzb25hb', 'aGUgYWJzb2x1dG', 'ciBwZXJzb25hb', 'YWluIHlvdXIgcGVyc29uY', 'JtYXRpb24gZ', 'EZXBlbmRpbmcgb24ge', 'YgcHJvdGVjdGlvbiBvZiBwZXJzb25hb', 'aGVyIHBsYWNlcywgcGVyc29uY', 'JtYXRpb24gb', 'hZGEsIEF1c3Ry', 'lkZXJlZCBhcyBwcm92aW', 'YgcHJvdGVjdGlvbiBvZiBwZXJzb25hb', 'JtYXRpb24gd', 'yIGFuIGFjY291bn', 'JtYXRpb24gY', 'VyIGFjY291bn', 'VpdmUgbWFya2V0aW', 'zIGZyb20gd', 'dCBieSB1c2lu', 'VzcyBwcm92aW', 'zIGZyb20gd', 'hhbmdlcyBhcmUgcmVmbGVjdGVkIHByb21wd', 'JtYXRpb24ge', 'dGljcy48Yn', 'VyIGxvY2F0aW', 'ciBwZXJzb25hb', 'ydGFibGUgY29we', 'aCBjb25zZ', 'uLCB5b3Ug', 'VudCBhdCBhbnkgdGltZSwgaG93ZX', 'mIHlvdXIgcGVyc29uY', 'JtYXRpb24gY', 'mFzZWQgb24ge', 'ciBjb25zZ', 'dWVzdCByZWxhdGVkIHRvIHlvdXIgcGVyc29uY', 'JtYXRpb24gb', 'ZXJjaXNlIHlvdXIgcmlnaHRzLCB5b3Ug', 'uIGZyb20ge', 'YXBwbGljYWJsZSBsYXcuIFdlIGFyZSBjb21ta', 'kIHJlYXNvbmFibGUgcmVzb2x1dG', 'byBhbnkgcmVxdWVzdCwgY29uY', 'dldmVyLCBpZiB5b3Ug', 'YXJlIHVuc2F0aX', 'FibGUgZ292ZX', 'JtYXRpb24gZ', 'vdCB1c2Ug', 'IHZlcmlmaWFibGUgcGFyZW50YW', 'uLiBJZiB5b3Ug', 'ZpZGVkIHVzIHdpdGggcGVyc29uY', 'JtYXRpb24gd', 'VyIGNvbnNlbnQsIHBsZWFzZSBjb250YW', 'nIHRoZSBjb250YW', 'uIGZyb20gb', 'VyIHN5c3Rl', 'kgTm90aW', 'jYXRpb24gb', 'YgdGhlIGJ1c2lu', 'KPHRib2R5Pg', 'FuYWRhLCBVTEMsIGEgQnJpdGlzaCBDb2x1bW', 'mIHRoZSB3b3Js', 'eSBjb21wY', 'VwcGxlbWVudGFsIHRvIHRoZSBhYm92ZS', 'PGJyPjxicj48ZW', 'YgcGVyc29uY', 'JtYXRpb24gY', 'ZSBtb250aH', 'RlcmlzdGljcyBvZiBwcm90ZW', 'YgcGVyc29uY', 'JtYXRpb24gY', 'VlIHRoZSAmbGRxdW87UG', 'VjdGlvbiBhYm92ZS', 'DYXRlZ29ya', 'ZSBtb250aH', 'RlcmlzdGljcyBvZiBwcm90ZW', 'VsbCBwZXJzb25hb', 'UgdGhpcmQgcGFydGllcyZyc3F1bz', 'NCjxwPjxicj48ZW', 'kgUmlnaHRzPC91Pj', 'IHRvIHlvdXIgcGVyc29uY', 'cgYWJvdXQgcGVyc29uY', 'JtYXRpb24gY', 'mIHlvdXIgcGVyc29uY', 'JtYXRpb24gY', 'IHNlbGwgcGVyc29uY', 'JtYXRpb24uP', 'VzLCBwcm92aW', 'aWNlcy48Yn', 'ZXJjaXNlIHlvdXIgcmlnaHRzLCB5b3Ug', 'uYWwgcGVyc29uY', 'JtYXRpb24gZ', 'VyIGlkZW50aX', 'LiBJZiB5b3Ug', 'YXRpb24gb', 'YgdGhlIGFnZW50Lj', 'kgTm90aW', 'kgTm90aW', 'mIHlvdXIgcGVyc29uY', 'JtYXRpb24gY', 'luZyBhIHByb21pb', 'YgZG91Yn', 'QsIGRpc3B1dG', 'bmcgaGVyZXVuZGVyIHdpbGwgYmUgcmVzb2x2ZW', 'QgYXQgdGhlIHRpbWUgdGhlIGRpc3B1dG', 'KPHAPGJyPlBsZWFzZSBjb250YW', 'ucywgY29tb', 'mIHlvdXIgcGVyc29uY', 'JtYXRpb24gY', 'lbGVtZW50LX', 'yZEc5d0lq', 'ltUmxiR0Y1SW', 'iZmFkZUluQ29tY', 'VtPjxicj48Yn', 'YgVXNlLCB0b2dl', 'aGVpciBvd24gd', 'VzLiZuYnNwOyBUaGVzZSBUZXJtcyBjb25zd', 'hldGhlciBwZXJzb25hb', 'CeSB1c2lu', 'VzLCB5b3Ug', 'cGRhdGVkIGZyb20gd', 'lIGluIGFjY29yZ', 'VzcyBvciB1c2Ug', 'NCjxwPjxzdHJvbmcPHUTm90aW', 'VlbiB5b3Ug', 'VzIHdpbGwgYmUgcmVzb2x2ZW', 'cgZW50aX', 'nPkFjY291bn', 'aWNlcyB5b3Ug', 'QgcHJldmlvdXNseSBiZWVuIHN1c3Bl', 'vdmVkIGZyb20gd', 'yIGFuZCB1c2Ug', 'VsYXRpb25zL', 'RyYXRpb24uP', 'VzLCB5b3Ug', 'IGFzayB5b3Ug', 'YWluIGlkZW50aW', 'RoZXIgY29ud', 'RyYXRpb24gS', 'nIGFuIGFjY291bn', 'byBwcm92aW', 'JtYXRpb24gY', 'VudCBhbnkgYWZmaWxpYXRpb24gd', 'VyIGlkZW50aX', 'RoZXIgdXNlcnMsIHdlIGFzayB5b3Ug', 'LiBJZiB5b3Ug', 'ZSByZWFzb24gd', 'VudCBpcyBubyBsb25nZ', 'VjdXJlLCB5b3Ug', 'ADQo8b2wD', 'ZWQgQ29uZ', 'UgYXJlIGdyYW50ZW', 'pdGVkLCBub24tZ', 'gYWNjZXNzIGFuZCB1c2Ug', 'ciBwZXJzb25hb', 'CBvciBub24tY', 'IHlvdSBhcmUgYSBDbGllbnQsIHlvdXIgY29tb', 'lhbCB1c2Ug', 'IGdyYW50ZW', 'VydmUgYWxsIG90aG', 'aGVpciBjb250ZW', 'YXRlLCBuYXRpb25hb', 'IgaW50ZX', 'JuYXRpb25hb', 'VyYWdlIG90aG', 'ZSBhbnkgY29ud', 'IgaW50ZW', 'ADQo8b2wD', 'bGkSW50ZX', 'ADQo8b2wD', 'bGkSW50ZX', 'XJhdGlvbiBvciBhbnkgdXNlcidzIGVuam95bW', 'VydmljZXMsIGluY2x1ZG', 'YXJlLCB3b3Jt', 'sbGVjdCBwZXJzb25hb', 'ADQo8b2wD', 'yIGNvbnRlbnQgb24gd', 'weSBhbnkgY29ud', 'yIGFueSBtYW51YW', 'ADQo8b2wD', 'VydmljZXMgKGluY2x1ZG', 'RoZXIgY29ud', 'aXZpdHksIGluY2x1ZG', 'nIGFueSBwZXJzb24gb', 'IgZW50aX', 'cmFuc21pd', 'KPGxpPjxzdHJvbmcVGhpcmQgUGFydHkgQ29ud', 'VkIHRoZSBjb250ZW', 'vdCByZXNwb25za', 'IHRvIGJlIGNhdXNlZCBieSBvciBpbiBjb25uZ', 'UgYWNrbm93bG', 'hlbiB5b3Ug', 'pdCBvdGhlciBjb250ZW', 'VjaCBDb250ZW', 'kIHN0b3Jl', 'RzIHN1Y2gg', 'ZSBCb29rL', 'MgdGhhdCB5b3Ug', 'zdCBvciBwcm92aW', 'kIHdhcnJhbnQgdGhhdCB5b3Ug', 'sIGFuZCAoaWkpIHRoZSB1c2Ug', 'VjaCBDb250ZW', 'aWVzJnJkcXVvOyksIGEgd29yb', 'aWRlLCBub24tZ', 'YWwsIGlycmV2b2Nh', 'YXRpdmUgd29ya', 'hlLCByb3V0ZS', 'wgdHJhbnNtaXQsIHN0b3Jl', 'VjaCBDb250ZW', 'aGUgaW50ZX', 'IGluIHN1Y2gg', 'MsIGxvZ29zL', 'uLCBjb21wa', 'sIGFuZCAmbGRxdW87bG', 'luZyAoY29sb', 'FibGUgaW50ZW', 'MsIGluY2x1ZG', 'YXRpb24gY', 'aWNlcyBnaXZlcyB5b3Ug', 'mdXNpb24gY', 'bmcsIHdpdGhvdXQgbGltaXRhdGlvbiwgY29tb', 'KPGxpPjxzdHJvbmcVXNlciBDb250ZW', 'kIHdhcnJhbnQgdGhhdCB5b3Ug', 'VzLCBjb25zZ', 'IHRoZSBDb250ZW', 'IHlvdSBwcm92aW', 'ciBDb250ZW', 'yIGFueSBvdGhlciBtYXRlcmlhbCBwb3N0ZW', 'ZXMgY29we', 'aGUgaW50ZW', 'gdGhlIHNhbWUuIEluIGFjY29yZ', 'ciBkZXNpZ25hd', 'JZiB5b3Ug', 'YXJlIGEgY29we', 'nIHVzIGEgbm90aW', 'KPGxpPklkZW50aW', 'cmlnaHRlZCB3b3Jr', 'KPGxpPklkZW50aW', 'gYmUgZGlzYWJsZWQsIGluY2x1ZG', 'ADQo8b2wD', 'ADQo8b2wD', 'aGUgTm90aW', 'aGUgY29we', 'sIGFzIGEgZmFpciB1c2Up', 'JtYXRpb24ga', 'ADQo8b2wD', 'FsIHNpZ25hd', 'jxwPlBsZWFzZSBkZWxpdmVyIHRoaXMgTm90aW', 'aXRoIGFsbCBpdGVtcyBjb21wb', 'ciBkZXNpZ25hd', 'KPHAQ29we', 'kgaGFzIGFkb3B0ZW', 'kgdGhhdCBwcm92aW', 'IgdGVybWluYXRpb24ga', 'RoZXIgaW50ZW', 'UgYWdyZWUgdGhhdCB5b3Ug', 'lsbCBiZSBwZXJzb25hb', 'VydmljZXMsIGFuZCB5b3Ug', 'RpdmUgZGlyZWN0b3Jz', 'kIGFjY291bn', 'RpbmcgZmVlcyBhbmQgY29zd', 'VydmljZXMsIGluY2x1ZG', 'sYXRpb24gb', 'bnkgdGhpcmQgcGFydHkgcmlnaHQsIGluY2x1ZG', 'YXRpb24gY', 'OyAoaXYpIGFueSBkaXNwdXRlcyBvciBpc3N1ZX', 'VlbiB5b3Ug', 'pZmljYXRpb24gY', 'VjaCBjYXNlLCB5b3Ug', 'YgZG91Yn', 'zIHRoYXQgQ29ud', 'GVudCB5b3Ug', 'aGUgaW50ZW', 'KPGxpPjxzdHJvbmcVGVybWluYXRpb24uP', 'VyIGFjY291bn', 'yIHN1c3Bl', 'VudCBhdCBhbnkgdGltZSBieSBjb250YW', 'uIGFuZCBjb250ZW', 'VyIGFjY291bn', 'IGNvbnRpbnVlIHRvIHN0b3Jl', 'JtYXRpb24gY', 'kaWZpY2F0aW', 'yIGNvbmRpdGlvbnMgb24ge', 'zIHVwb24gd', 'VGVybXMuIFdlIHdpbGwgbWFrZSByZWFzb25hY', 'aGUgVGVybXMsIGluY2x1ZG', 'RpbmcuIFlvdSBzaG91bG', 'bmQuIFlvdXIgY29ud', 'UWSBPUiBDT05ES', 'VRJT04gT', 'aGUgY29ud', 'cyBvcGVyYXRpb24gb', 'NVUkFDWSwgQ09NU', 'OVEVOVCwgUkVDT01NR', 'YXRpb24gb', 'WSBJTkNJREVOVEFMLCBTUEVDSUFMLCBDT05TR', 'SIElUUyBBRkZJTElBVEUmcnNxdW87Uy', 'SIFBBUlRORVImcnNxdW87Uy', 'mbmJzcDsgU09NR', 'SIExJTUlUQVRJT04gT', 'PkFOWSBDTEFJTSwgRElTUFVURSBPUiBDT05UU', 'hFVEhFUiBJTiBDT05UU', 'HIEZST00gT', 'TExZIEJZIEJJTkRJTkcgQVJCSVRSQVRJT04uP', 'ADQo8b2wg', 'aGUgd29yb', 'bzspIGluIGFjY29yZ', 'yIHRoZSBDb21tZ', 'FibGUgKHRoZSAmbGRxdW87QU', 'aGUgaW50ZX', 'YXRpb24gY', 'jYXRpb24gb', 'YgdGhlIGJ1c2lu', 'IGlzIGluIENhbmFkYSwgYXJiaXRyYXRpb24gd', 'VudHJlIGZvciBEaXNwdXRlIFJlc29sd', 'XRpb24gQ', 'FuYWRhICgmbGRxdW87SU', 'hZGEgQXJiaXRyYXRpb24gU', 'uIFVubGVzcyB5b3Ug', 'kIHdlIG11dH', 'IGFncmVlIG90aG', 'ADQo8b2wD', 'gcmVzb2x2ZS', 'IHRoZSBhcmJpdHJhdGlvbiBwcm92aX', 'UgaW52YW', 'aWVzIGFuZCBtYXkgYmUgZW50ZX', 'VydCBvZiBjb21wZ', 'ADQo8b2wD', 'lsbCBiZSByZXNwb25za', 'gdGhlIHByZXZhaWxpbmcgcGFydHkgYXR0b3Ju', 'YXJiaXRyYXRvciBtYXkgYXdhcmQgcmVhc29uY', 'kaXZpZHVhbCBjb25zd', 'ADQo8b2wD', 'JTiBPUiBDT05TT', 'TVCBPVEhFUiBDVVNUT01FU', 'gQVJCSVRSQVRJT04gT', 'mIGEgcmVwcmVzZW50YX', 'byBjb25za', 'uIHdhaXZlciBtYXkgb25se', 'VydCBvZiBjb21wZ', 'uIGxvY2F0ZW', 'lbmZvcmNlYWJsZSBwcm92aX', 'ADQo8b2wD', 'UsJnJkcXVvOyAmbGRxdW87dX', 'ggaXMgYmFzZWQgb24gd', 'GhlIGxvY2F0aW', 'ZSBvciBwcm92aW', 'gYmFzZWQgb24gd', 'GhlIGxvY2F0aW', 'IHRvIHRoZSBleGNsdXNpdmUgcGVyc29uY', 'yIHRoZSAmcmRxdW87RX', 'zZSBvZiBsaXRpZ2F0aW', 'nIGFsbCBzdWNoIGRpc3B1dG', 'QgYmUgY29tb', 'nPkxvY2F0aW', 'mIEJ1c2lu', 'eSBjb21wY', 'bywgT250YX', 'YgdGhlIHdvcmxkIG91dH', 'lbnRseSwgc29tZ', 'IgZnVydGhlciBvYmxpZ2F0aW', 'kaWZpY2F0aW', 'uLCBvciBkaXNjb250aW', 'NCjxsaT48dT', 'sZXNzIG90aG', 'RhdGVkIGhlcmVpbiBvciBhbm90aG', 'pdHRlZCBhYm92ZS', 'BtYXkgb25se', 'ZWQgcmVwcmVzZW50YX', 'aGUgaW50ZX', 'YXRpb24gb', 'YgcGFydGljdWxhciBwcm92aX', 'bGkPHUU2V2ZX', 'gYmUgaW52YW', 'ADQo8b2wD', 'zLCB5b3Ug', 'FjcmFtZW50by', 'yZGVyIHRvIHJlc29sd', 'mUgYSBjb21wb', 'JhcGgiIGRhdGEtZWxlbWVudC10eX', 'ZSBwcm92aW', 'cyBhcmUgb25nb', 'kIHdlIGFyZSBjb21ta', 'hdGUgY29tb', 'NpYmxlIGZvciB5b3Uu']</t>
        </is>
      </c>
    </row>
    <row r="161">
      <c r="A161" s="2" t="inlineStr">
        <is>
          <t>albeeappliances.com</t>
        </is>
      </c>
      <c r="B161" s="2">
        <f>HYPERLINK("https://albeeappliances.com", "https://albeeappliances.com")</f>
        <v/>
      </c>
      <c r="C161" s="2" t="inlineStr">
        <is>
          <t>Unreachable</t>
        </is>
      </c>
      <c r="D161" s="2" t="inlineStr">
        <is>
          <t>N/A</t>
        </is>
      </c>
    </row>
    <row r="162">
      <c r="A162" s="4" t="inlineStr">
        <is>
          <t>blackbookmarketresearch.com</t>
        </is>
      </c>
      <c r="B162" s="4">
        <f>HYPERLINK("http://blackbookmarketresearch.com", "http://blackbookmarketresearch.com")</f>
        <v/>
      </c>
      <c r="C162" s="4" t="inlineStr">
        <is>
          <t>Reachable - No Addresses</t>
        </is>
      </c>
      <c r="D162" s="4" t="inlineStr">
        <is>
          <t>N/A</t>
        </is>
      </c>
    </row>
    <row r="163">
      <c r="A163" s="4" t="inlineStr">
        <is>
          <t>acflagandbanner.com</t>
        </is>
      </c>
      <c r="B163" s="4">
        <f>HYPERLINK("http://acflagandbanner.com", "http://acflagandbanner.com")</f>
        <v/>
      </c>
      <c r="C163" s="4" t="inlineStr">
        <is>
          <t>Reachable - No Addresses</t>
        </is>
      </c>
      <c r="D163" s="4" t="inlineStr">
        <is>
          <t>N/A</t>
        </is>
      </c>
    </row>
    <row r="164">
      <c r="A164" s="3" t="inlineStr">
        <is>
          <t>sjcadets.org</t>
        </is>
      </c>
      <c r="B164" s="3">
        <f>HYPERLINK("http://sjcadets.org", "http://sjcadets.org")</f>
        <v/>
      </c>
      <c r="C164" s="3" t="inlineStr">
        <is>
          <t>Reachable</t>
        </is>
      </c>
      <c r="D164" s="3" t="inlineStr">
        <is>
          <t>['and shared values of the entire St. Joes community. THRI', '2320 Huntington Tpke Trumbull, Connecticut 06611']</t>
        </is>
      </c>
    </row>
    <row r="165">
      <c r="A165" s="4" t="inlineStr">
        <is>
          <t>biblebee.org</t>
        </is>
      </c>
      <c r="B165" s="4">
        <f>HYPERLINK("http://biblebee.org", "http://biblebee.org")</f>
        <v/>
      </c>
      <c r="C165" s="4" t="inlineStr">
        <is>
          <t>Reachable - No Addresses</t>
        </is>
      </c>
      <c r="D165" s="4" t="inlineStr">
        <is>
          <t>N/A</t>
        </is>
      </c>
    </row>
    <row r="166">
      <c r="A166" s="4" t="inlineStr">
        <is>
          <t>dr-todd.com</t>
        </is>
      </c>
      <c r="B166" s="4">
        <f>HYPERLINK("http://dr-todd.com", "http://dr-todd.com")</f>
        <v/>
      </c>
      <c r="C166" s="4" t="inlineStr">
        <is>
          <t>Reachable - No Addresses</t>
        </is>
      </c>
      <c r="D166" s="4" t="inlineStr">
        <is>
          <t>N/A</t>
        </is>
      </c>
    </row>
    <row r="167">
      <c r="A167" s="4" t="inlineStr">
        <is>
          <t>securecdp.com</t>
        </is>
      </c>
      <c r="B167" s="4">
        <f>HYPERLINK("http://securecdp.com", "http://securecdp.com")</f>
        <v/>
      </c>
      <c r="C167" s="4" t="inlineStr">
        <is>
          <t>Reachable - No Addresses</t>
        </is>
      </c>
      <c r="D167" s="4" t="inlineStr">
        <is>
          <t>N/A</t>
        </is>
      </c>
    </row>
    <row r="168">
      <c r="A168" s="4" t="inlineStr">
        <is>
          <t>suralink.com</t>
        </is>
      </c>
      <c r="B168" s="4">
        <f>HYPERLINK("http://suralink.com", "http://suralink.com")</f>
        <v/>
      </c>
      <c r="C168" s="4" t="inlineStr">
        <is>
          <t>Reachable - No Addresses</t>
        </is>
      </c>
      <c r="D168" s="4" t="inlineStr">
        <is>
          <t>N/A</t>
        </is>
      </c>
    </row>
    <row r="169">
      <c r="A169" s="3" t="inlineStr">
        <is>
          <t>dairyagendatoday.com</t>
        </is>
      </c>
      <c r="B169" s="3">
        <f>HYPERLINK("http://dairyagendatoday.com", "http://dairyagendatoday.com")</f>
        <v/>
      </c>
      <c r="C169" s="3" t="inlineStr">
        <is>
          <t>Reachable</t>
        </is>
      </c>
      <c r="D169" s="3" t="inlineStr">
        <is>
          <t>['2024 OHIO HOLSTEIN FALL SALEONLINE BIDDINGCATAL', '2024 STAR SUMMIT FARM ONLINE', '2024 OHIO AYRSHIRE FALL SALEONLINE BIDDIN']</t>
        </is>
      </c>
    </row>
    <row r="170">
      <c r="A170" s="4" t="inlineStr">
        <is>
          <t>wayco.com</t>
        </is>
      </c>
      <c r="B170" s="4">
        <f>HYPERLINK("http://wayco.com", "http://wayco.com")</f>
        <v/>
      </c>
      <c r="C170" s="4" t="inlineStr">
        <is>
          <t>Reachable - No Addresses</t>
        </is>
      </c>
      <c r="D170" s="4" t="inlineStr">
        <is>
          <t>N/A</t>
        </is>
      </c>
    </row>
    <row r="171">
      <c r="A171" s="3" t="inlineStr">
        <is>
          <t>clovispointsolutions.com</t>
        </is>
      </c>
      <c r="B171" s="3">
        <f>HYPERLINK("http://clovispointsolutions.com", "http://clovispointsolutions.com")</f>
        <v/>
      </c>
      <c r="C171" s="3" t="inlineStr">
        <is>
          <t>Reachable</t>
        </is>
      </c>
      <c r="D171" s="3" t="inlineStr">
        <is>
          <t>['11169 Lake Chapel Lane, Reston, VA 20191']</t>
        </is>
      </c>
    </row>
    <row r="172">
      <c r="A172" s="3" t="inlineStr">
        <is>
          <t>ksafe.com</t>
        </is>
      </c>
      <c r="B172" s="3">
        <f>HYPERLINK("http://ksafe.com", "http://ksafe.com")</f>
        <v/>
      </c>
      <c r="C172" s="3" t="inlineStr">
        <is>
          <t>Reachable</t>
        </is>
      </c>
      <c r="D172" s="3" t="inlineStr">
        <is>
          <t>['1618 Main Street Baker, LA 70714']</t>
        </is>
      </c>
    </row>
    <row r="173">
      <c r="A173" s="2" t="inlineStr">
        <is>
          <t>rossmoncure.com</t>
        </is>
      </c>
      <c r="B173" s="2">
        <f>HYPERLINK("https://rossmoncure.com", "https://rossmoncure.com")</f>
        <v/>
      </c>
      <c r="C173" s="2" t="inlineStr">
        <is>
          <t>Unreachable</t>
        </is>
      </c>
      <c r="D173" s="2" t="inlineStr">
        <is>
          <t>N/A</t>
        </is>
      </c>
    </row>
    <row r="174">
      <c r="A174" s="3" t="inlineStr">
        <is>
          <t>youthchallengesports.com</t>
        </is>
      </c>
      <c r="B174" s="3">
        <f>HYPERLINK("http://youthchallengesports.com", "http://youthchallengesports.com")</f>
        <v/>
      </c>
      <c r="C174" s="3" t="inlineStr">
        <is>
          <t>Reachable</t>
        </is>
      </c>
      <c r="D174" s="3" t="inlineStr">
        <is>
          <t>['and 4408921001 800 Sharon Drive Westlake, OH 44145']</t>
        </is>
      </c>
    </row>
    <row r="175">
      <c r="A175" s="3" t="inlineStr">
        <is>
          <t>eyewitnessforlife.org</t>
        </is>
      </c>
      <c r="B175" s="3">
        <f>HYPERLINK("http://eyewitnessforlife.org", "http://eyewitnessforlife.org")</f>
        <v/>
      </c>
      <c r="C175" s="3" t="inlineStr">
        <is>
          <t>Reachable</t>
        </is>
      </c>
      <c r="D175" s="3" t="inlineStr">
        <is>
          <t>['2525 N Mayfair Rd, Suite 30, Wauwatosa, WI 53226']</t>
        </is>
      </c>
    </row>
    <row r="176">
      <c r="A176" s="2" t="inlineStr">
        <is>
          <t>thecharlescompany.com</t>
        </is>
      </c>
      <c r="B176" s="2">
        <f>HYPERLINK("https://thecharlescompany.com", "https://thecharlescompany.com")</f>
        <v/>
      </c>
      <c r="C176" s="2" t="inlineStr">
        <is>
          <t>Unreachable</t>
        </is>
      </c>
      <c r="D176" s="2" t="inlineStr">
        <is>
          <t>N/A</t>
        </is>
      </c>
    </row>
    <row r="177">
      <c r="A177" s="3" t="inlineStr">
        <is>
          <t>30aproperties4sale.com</t>
        </is>
      </c>
      <c r="B177" s="3">
        <f>HYPERLINK("http://30aproperties4sale.com", "http://30aproperties4sale.com")</f>
        <v/>
      </c>
      <c r="C177" s="3" t="inlineStr">
        <is>
          <t>Reachable</t>
        </is>
      </c>
      <c r="D177" s="3" t="inlineStr">
        <is>
          <t>['701 Island Court Panama City, FL', '761109 CPAR 8234 Lagoon Drive Panama City, FL', '762251 SALE PENDING CPAR 429 Paradise Boulevard Panama City Beach, FL', '761460 CPAR 4289 St Andrews Street Marianna, FL', '764006 CPAR 5826 Highway 2297 Highway Panama City, FL', '759012 CPAR 6513 Bay Line Drive Panama City, FL', '761989 OPEN HOUSE CPAR 8381 Fins Up Court Panama City Beach, FL', '748385 OPEN HOUSE CPAR 4735 Bayou Bluff Trail Lynn Haven, FL', '756287 Just Listed CPAR 508 Michigan Avenue Lynn Haven, FL', '158 White Sandy Drive Panama City Beach, FL', '764119 Just Listed CPAR 4900 4th Street, A Panama City, FL', '741597 OPEN HOUSE CPAR 3700 13th Court Panama City, FL', '759270 OPEN HOUSE CPAR 9478 Paradise Drive Panama City Beach, FL', '759261 OPEN HOUSE CPAR 9474 Paradise Drive Panama City Beach, FL', '8531 Island Breeze Avenue Panama City Beach, FL', '9328 Cool Breeze Drive Panama City Beach, FL', '759315 OPEN HOUSE CPAR 3719 Mystic Street Panama City, FL']</t>
        </is>
      </c>
    </row>
    <row r="178">
      <c r="A178" s="4" t="inlineStr">
        <is>
          <t>alwaysmovingandrelocation.org</t>
        </is>
      </c>
      <c r="B178" s="4">
        <f>HYPERLINK("http://alwaysmovingandrelocation.org", "http://alwaysmovingandrelocation.org")</f>
        <v/>
      </c>
      <c r="C178" s="4" t="inlineStr">
        <is>
          <t>Reachable - No Addresses</t>
        </is>
      </c>
      <c r="D178" s="4" t="inlineStr">
        <is>
          <t>N/A</t>
        </is>
      </c>
    </row>
    <row r="179">
      <c r="A179" s="4" t="inlineStr">
        <is>
          <t>mindsmack.com</t>
        </is>
      </c>
      <c r="B179" s="4">
        <f>HYPERLINK("http://mindsmack.com", "http://mindsmack.com")</f>
        <v/>
      </c>
      <c r="C179" s="4" t="inlineStr">
        <is>
          <t>Reachable - No Addresses</t>
        </is>
      </c>
      <c r="D179" s="4" t="inlineStr">
        <is>
          <t>N/A</t>
        </is>
      </c>
    </row>
    <row r="180">
      <c r="A180" s="2" t="inlineStr">
        <is>
          <t>indilab.com</t>
        </is>
      </c>
      <c r="B180" s="2">
        <f>HYPERLINK("https://indilab.com", "https://indilab.com")</f>
        <v/>
      </c>
      <c r="C180" s="2" t="inlineStr">
        <is>
          <t>Unreachable</t>
        </is>
      </c>
      <c r="D180" s="2" t="inlineStr">
        <is>
          <t>N/A</t>
        </is>
      </c>
    </row>
    <row r="181">
      <c r="A181" s="4" t="inlineStr">
        <is>
          <t>brmins.com</t>
        </is>
      </c>
      <c r="B181" s="4">
        <f>HYPERLINK("http://brmins.com", "http://brmins.com")</f>
        <v/>
      </c>
      <c r="C181" s="4" t="inlineStr">
        <is>
          <t>Reachable - No Addresses</t>
        </is>
      </c>
      <c r="D181" s="4" t="inlineStr">
        <is>
          <t>N/A</t>
        </is>
      </c>
    </row>
    <row r="182">
      <c r="A182" s="4" t="inlineStr">
        <is>
          <t>juiceshop.com</t>
        </is>
      </c>
      <c r="B182" s="4">
        <f>HYPERLINK("http://juiceshop.com", "http://juiceshop.com")</f>
        <v/>
      </c>
      <c r="C182" s="4" t="inlineStr">
        <is>
          <t>Reachable - No Addresses</t>
        </is>
      </c>
      <c r="D182" s="4" t="inlineStr">
        <is>
          <t>N/A</t>
        </is>
      </c>
    </row>
    <row r="183">
      <c r="A183" s="4" t="inlineStr">
        <is>
          <t>odhlegal.com</t>
        </is>
      </c>
      <c r="B183" s="4">
        <f>HYPERLINK("http://odhlegal.com", "http://odhlegal.com")</f>
        <v/>
      </c>
      <c r="C183" s="4" t="inlineStr">
        <is>
          <t>Reachable - No Addresses</t>
        </is>
      </c>
      <c r="D183" s="4" t="inlineStr">
        <is>
          <t>N/A</t>
        </is>
      </c>
    </row>
    <row r="184">
      <c r="A184" s="4" t="inlineStr">
        <is>
          <t>ccaltd.com</t>
        </is>
      </c>
      <c r="B184" s="4">
        <f>HYPERLINK("http://ccaltd.com", "http://ccaltd.com")</f>
        <v/>
      </c>
      <c r="C184" s="4" t="inlineStr">
        <is>
          <t>Reachable - No Addresses</t>
        </is>
      </c>
      <c r="D184" s="4" t="inlineStr">
        <is>
          <t>N/A</t>
        </is>
      </c>
    </row>
    <row r="185">
      <c r="A185" s="3" t="inlineStr">
        <is>
          <t>hodgepodgebakeshop.weebly.com</t>
        </is>
      </c>
      <c r="B185" s="3">
        <f>HYPERLINK("http://hodgepodgebakeshop.weebly.com", "http://hodgepodgebakeshop.weebly.com")</f>
        <v/>
      </c>
      <c r="C185" s="3" t="inlineStr">
        <is>
          <t>Reachable</t>
        </is>
      </c>
      <c r="D185" s="3" t="inlineStr">
        <is>
          <t>['3361 Mccracken Street, Muskegon, MI 49441']</t>
        </is>
      </c>
    </row>
    <row r="186">
      <c r="A186" s="3" t="inlineStr">
        <is>
          <t>crossroadsretreat.org</t>
        </is>
      </c>
      <c r="B186" s="3">
        <f>HYPERLINK("http://crossroadsretreat.org", "http://crossroadsretreat.org")</f>
        <v/>
      </c>
      <c r="C186" s="3" t="inlineStr">
        <is>
          <t>Reachable</t>
        </is>
      </c>
      <c r="D186" s="3" t="inlineStr">
        <is>
          <t>['and Conference Center Caldwell, Texas']</t>
        </is>
      </c>
    </row>
    <row r="187">
      <c r="A187" s="2" t="inlineStr">
        <is>
          <t>garagedoorrepair-sierramadre.com</t>
        </is>
      </c>
      <c r="B187" s="2">
        <f>HYPERLINK("http://garagedoorrepair-sierramadre.com", "http://garagedoorrepair-sierramadre.com")</f>
        <v/>
      </c>
      <c r="C187" s="2" t="inlineStr">
        <is>
          <t>Unreachable</t>
        </is>
      </c>
      <c r="D187" s="2" t="inlineStr">
        <is>
          <t>N/A</t>
        </is>
      </c>
    </row>
    <row r="188">
      <c r="A188" s="3" t="inlineStr">
        <is>
          <t>hinoofcolumbia.com</t>
        </is>
      </c>
      <c r="B188" s="3">
        <f>HYPERLINK("http://hinoofcolumbia.com", "http://hinoofcolumbia.com")</f>
        <v/>
      </c>
      <c r="C188" s="3" t="inlineStr">
        <is>
          <t>Reachable</t>
        </is>
      </c>
      <c r="D188" s="3" t="inlineStr">
        <is>
          <t>['120 Parkridge Drive Columbia, SC 29212']</t>
        </is>
      </c>
    </row>
    <row r="189">
      <c r="A189" s="2" t="inlineStr">
        <is>
          <t>centurycontractors.net</t>
        </is>
      </c>
      <c r="B189" s="2">
        <f>HYPERLINK("https://centurycontractors.net", "https://centurycontractors.net")</f>
        <v/>
      </c>
      <c r="C189" s="2" t="inlineStr">
        <is>
          <t>Unreachable</t>
        </is>
      </c>
      <c r="D189" s="2" t="inlineStr">
        <is>
          <t>N/A</t>
        </is>
      </c>
    </row>
    <row r="190">
      <c r="A190" s="2" t="inlineStr">
        <is>
          <t>militiahillsecurity.com</t>
        </is>
      </c>
      <c r="B190" s="2">
        <f>HYPERLINK("https://militiahillsecurity.com", "https://militiahillsecurity.com")</f>
        <v/>
      </c>
      <c r="C190" s="2" t="inlineStr">
        <is>
          <t>Unreachable</t>
        </is>
      </c>
      <c r="D190" s="2" t="inlineStr">
        <is>
          <t>N/A</t>
        </is>
      </c>
    </row>
    <row r="191">
      <c r="A191" s="4" t="inlineStr">
        <is>
          <t>summitdebate.com</t>
        </is>
      </c>
      <c r="B191" s="4">
        <f>HYPERLINK("http://summitdebate.com", "http://summitdebate.com")</f>
        <v/>
      </c>
      <c r="C191" s="4" t="inlineStr">
        <is>
          <t>Reachable - No Addresses</t>
        </is>
      </c>
      <c r="D191" s="4" t="inlineStr">
        <is>
          <t>N/A</t>
        </is>
      </c>
    </row>
    <row r="192">
      <c r="A192" s="3" t="inlineStr">
        <is>
          <t>otsegocd.org</t>
        </is>
      </c>
      <c r="B192" s="3">
        <f>HYPERLINK("http://otsegocd.org", "http://otsegocd.org")</f>
        <v/>
      </c>
      <c r="C192" s="3" t="inlineStr">
        <is>
          <t>Reachable</t>
        </is>
      </c>
      <c r="D192" s="3" t="inlineStr">
        <is>
          <t>['459 Livingston Blvd Gaylord, MI 49735', '800 Livingston Blvd, Suite 4A Gaylord, MI 49735']</t>
        </is>
      </c>
    </row>
    <row r="193">
      <c r="A193" s="3" t="inlineStr">
        <is>
          <t>jonesmachine.com</t>
        </is>
      </c>
      <c r="B193" s="3">
        <f>HYPERLINK("http://jonesmachine.com", "http://jonesmachine.com")</f>
        <v/>
      </c>
      <c r="C193" s="3" t="inlineStr">
        <is>
          <t>Reachable</t>
        </is>
      </c>
      <c r="D193" s="3" t="inlineStr">
        <is>
          <t>['1590 Foothill Dr. Suite 1, Boulder City, Nevada, 89005']</t>
        </is>
      </c>
    </row>
    <row r="194">
      <c r="A194" s="3" t="inlineStr">
        <is>
          <t>cherryridgeconstruction.com</t>
        </is>
      </c>
      <c r="B194" s="3">
        <f>HYPERLINK("http://cherryridgeconstruction.com", "http://cherryridgeconstruction.com")</f>
        <v/>
      </c>
      <c r="C194" s="3" t="inlineStr">
        <is>
          <t>Reachable</t>
        </is>
      </c>
      <c r="D194" s="3" t="inlineStr">
        <is>
          <t>['1425 9th Ave. Council Bluffs, IA 51501']</t>
        </is>
      </c>
    </row>
    <row r="195">
      <c r="A195" s="3" t="inlineStr">
        <is>
          <t>gandwengineering.com</t>
        </is>
      </c>
      <c r="B195" s="3">
        <f>HYPERLINK("http://gandwengineering.com", "http://gandwengineering.com")</f>
        <v/>
      </c>
      <c r="C195" s="3" t="inlineStr">
        <is>
          <t>Reachable</t>
        </is>
      </c>
      <c r="D195" s="3" t="inlineStr">
        <is>
          <t>['138 Weldon Parkway Maryland Heights, MO 63043']</t>
        </is>
      </c>
    </row>
    <row r="196">
      <c r="A196" s="4" t="inlineStr">
        <is>
          <t>goleadingit.com</t>
        </is>
      </c>
      <c r="B196" s="4">
        <f>HYPERLINK("http://goleadingit.com", "http://goleadingit.com")</f>
        <v/>
      </c>
      <c r="C196" s="4" t="inlineStr">
        <is>
          <t>Reachable - No Addresses</t>
        </is>
      </c>
      <c r="D196" s="4" t="inlineStr">
        <is>
          <t>N/A</t>
        </is>
      </c>
    </row>
    <row r="197">
      <c r="A197" s="2" t="inlineStr">
        <is>
          <t>lotussalonny.com</t>
        </is>
      </c>
      <c r="B197" s="2">
        <f>HYPERLINK("http://lotussalonny.com", "http://lotussalonny.com")</f>
        <v/>
      </c>
      <c r="C197" s="2" t="inlineStr">
        <is>
          <t>Unreachable</t>
        </is>
      </c>
      <c r="D197" s="2" t="inlineStr">
        <is>
          <t>N/A</t>
        </is>
      </c>
    </row>
    <row r="198">
      <c r="A198" s="3" t="inlineStr">
        <is>
          <t>athensgop.com</t>
        </is>
      </c>
      <c r="B198" s="3">
        <f>HYPERLINK("http://athensgop.com", "http://athensgop.com")</f>
        <v/>
      </c>
      <c r="C198" s="3" t="inlineStr">
        <is>
          <t>Reachable</t>
        </is>
      </c>
      <c r="D198" s="3" t="inlineStr">
        <is>
          <t>['236 Old Epps Bridge RoadAthens, GA 30606']</t>
        </is>
      </c>
    </row>
    <row r="199">
      <c r="A199" s="4" t="inlineStr">
        <is>
          <t>branchcolonialhouse.com</t>
        </is>
      </c>
      <c r="B199" s="4">
        <f>HYPERLINK("http://branchcolonialhouse.com", "http://branchcolonialhouse.com")</f>
        <v/>
      </c>
      <c r="C199" s="4" t="inlineStr">
        <is>
          <t>Reachable - No Addresses</t>
        </is>
      </c>
      <c r="D199" s="4" t="inlineStr">
        <is>
          <t>N/A</t>
        </is>
      </c>
    </row>
    <row r="200">
      <c r="A200" s="2" t="inlineStr">
        <is>
          <t>tacticalmuscle.com</t>
        </is>
      </c>
      <c r="B200" s="2">
        <f>HYPERLINK("https://tacticalmuscle.com", "https://tacticalmuscle.com")</f>
        <v/>
      </c>
      <c r="C200" s="2" t="inlineStr">
        <is>
          <t>Unreachable</t>
        </is>
      </c>
      <c r="D200" s="2" t="inlineStr">
        <is>
          <t>N/A</t>
        </is>
      </c>
    </row>
    <row r="201">
      <c r="A201" s="2" t="inlineStr">
        <is>
          <t>bridge.legal</t>
        </is>
      </c>
      <c r="B201" s="2">
        <f>HYPERLINK("https://bridge.legal", "https://bridge.legal")</f>
        <v/>
      </c>
      <c r="C201" s="2" t="inlineStr">
        <is>
          <t>Unreachable</t>
        </is>
      </c>
      <c r="D201" s="2" t="inlineStr">
        <is>
          <t>N/A</t>
        </is>
      </c>
    </row>
    <row r="202">
      <c r="A202" s="2" t="inlineStr">
        <is>
          <t>holmesandturner.com</t>
        </is>
      </c>
      <c r="B202" s="2">
        <f>HYPERLINK("https://holmesandturner.com", "https://holmesandturner.com")</f>
        <v/>
      </c>
      <c r="C202" s="2" t="inlineStr">
        <is>
          <t>Unreachable</t>
        </is>
      </c>
      <c r="D202" s="2" t="inlineStr">
        <is>
          <t>N/A</t>
        </is>
      </c>
    </row>
    <row r="203">
      <c r="A203" s="2" t="inlineStr">
        <is>
          <t>hamiltonroofingandacoustical.com</t>
        </is>
      </c>
      <c r="B203" s="2">
        <f>HYPERLINK("http://hamiltonroofingandacoustical.com", "http://hamiltonroofingandacoustical.com")</f>
        <v/>
      </c>
      <c r="C203" s="2" t="inlineStr">
        <is>
          <t>Unreachable</t>
        </is>
      </c>
      <c r="D203" s="2" t="inlineStr">
        <is>
          <t>N/A</t>
        </is>
      </c>
    </row>
    <row r="204">
      <c r="A204" s="2" t="inlineStr">
        <is>
          <t>lnrothberg.com</t>
        </is>
      </c>
      <c r="B204" s="2">
        <f>HYPERLINK("https://lnrothberg.com", "https://lnrothberg.com")</f>
        <v/>
      </c>
      <c r="C204" s="2" t="inlineStr">
        <is>
          <t>Unreachable</t>
        </is>
      </c>
      <c r="D204" s="2" t="inlineStr">
        <is>
          <t>N/A</t>
        </is>
      </c>
    </row>
    <row r="205">
      <c r="A205" s="4" t="inlineStr">
        <is>
          <t>colts.com</t>
        </is>
      </c>
      <c r="B205" s="4">
        <f>HYPERLINK("http://colts.com", "http://colts.com")</f>
        <v/>
      </c>
      <c r="C205" s="4" t="inlineStr">
        <is>
          <t>Reachable - No Addresses</t>
        </is>
      </c>
      <c r="D205" s="4" t="inlineStr">
        <is>
          <t>N/A</t>
        </is>
      </c>
    </row>
    <row r="206">
      <c r="A206" s="4" t="inlineStr">
        <is>
          <t>deloach.com</t>
        </is>
      </c>
      <c r="B206" s="4">
        <f>HYPERLINK("http://deloach.com", "http://deloach.com")</f>
        <v/>
      </c>
      <c r="C206" s="4" t="inlineStr">
        <is>
          <t>Reachable - No Addresses</t>
        </is>
      </c>
      <c r="D206" s="4" t="inlineStr">
        <is>
          <t>N/A</t>
        </is>
      </c>
    </row>
    <row r="207">
      <c r="A207" s="4" t="inlineStr">
        <is>
          <t>speedy-pak.com</t>
        </is>
      </c>
      <c r="B207" s="4">
        <f>HYPERLINK("http://speedy-pak.com", "http://speedy-pak.com")</f>
        <v/>
      </c>
      <c r="C207" s="4" t="inlineStr">
        <is>
          <t>Reachable - No Addresses</t>
        </is>
      </c>
      <c r="D207" s="4" t="inlineStr">
        <is>
          <t>N/A</t>
        </is>
      </c>
    </row>
    <row r="208">
      <c r="A208" s="3" t="inlineStr">
        <is>
          <t>forestrylaw.com</t>
        </is>
      </c>
      <c r="B208" s="3">
        <f>HYPERLINK("http://forestrylaw.com", "http://forestrylaw.com")</f>
        <v/>
      </c>
      <c r="C208" s="3" t="inlineStr">
        <is>
          <t>Reachable</t>
        </is>
      </c>
      <c r="D208" s="3" t="inlineStr">
        <is>
          <t>['4662 infocolliganlaw.com 12 Fountain Plaza Suite 600 Buffalo, NY 14202']</t>
        </is>
      </c>
    </row>
    <row r="209">
      <c r="A209" s="3" t="inlineStr">
        <is>
          <t>airspaceconsulting.com</t>
        </is>
      </c>
      <c r="B209" s="3">
        <f>HYPERLINK("http://airspaceconsulting.com", "http://airspaceconsulting.com")</f>
        <v/>
      </c>
      <c r="C209" s="3" t="inlineStr">
        <is>
          <t>Reachable</t>
        </is>
      </c>
      <c r="D209" s="3" t="inlineStr">
        <is>
          <t>['and federal courts.Read More UAS']</t>
        </is>
      </c>
    </row>
    <row r="210">
      <c r="A210" s="4" t="inlineStr">
        <is>
          <t>individualbizsolutions.com</t>
        </is>
      </c>
      <c r="B210" s="4">
        <f>HYPERLINK("http://individualbizsolutions.com", "http://individualbizsolutions.com")</f>
        <v/>
      </c>
      <c r="C210" s="4" t="inlineStr">
        <is>
          <t>Reachable - No Addresses</t>
        </is>
      </c>
      <c r="D210" s="4" t="inlineStr">
        <is>
          <t>N/A</t>
        </is>
      </c>
    </row>
    <row r="211">
      <c r="A211" s="2" t="inlineStr">
        <is>
          <t>distance-educator.com</t>
        </is>
      </c>
      <c r="B211" s="2">
        <f>HYPERLINK("https://distance-educator.com", "https://distance-educator.com")</f>
        <v/>
      </c>
      <c r="C211" s="2" t="inlineStr">
        <is>
          <t>Unreachable</t>
        </is>
      </c>
      <c r="D211" s="2" t="inlineStr">
        <is>
          <t>N/A</t>
        </is>
      </c>
    </row>
    <row r="212">
      <c r="A212" s="3" t="inlineStr">
        <is>
          <t>casaallegra.org</t>
        </is>
      </c>
      <c r="B212" s="3">
        <f>HYPERLINK("http://casaallegra.org", "http://casaallegra.org")</f>
        <v/>
      </c>
      <c r="C212" s="3" t="inlineStr">
        <is>
          <t>Reachable</t>
        </is>
      </c>
      <c r="D212" s="3" t="inlineStr">
        <is>
          <t>['and recreation.35 Mitchell Blvd. Suite 8 San Rafael, CA 94903']</t>
        </is>
      </c>
    </row>
    <row r="213">
      <c r="A213" s="3" t="inlineStr">
        <is>
          <t>christsmission.org</t>
        </is>
      </c>
      <c r="B213" s="3">
        <f>HYPERLINK("http://christsmission.org", "http://christsmission.org")</f>
        <v/>
      </c>
      <c r="C213" s="3" t="inlineStr">
        <is>
          <t>Reachable</t>
        </is>
      </c>
      <c r="D213" s="3" t="inlineStr">
        <is>
          <t>['22811 S. Cedar Rd.Manhattan, IL 60442']</t>
        </is>
      </c>
    </row>
    <row r="214">
      <c r="A214" s="3" t="inlineStr">
        <is>
          <t>sussexanimalclinic.com</t>
        </is>
      </c>
      <c r="B214" s="3">
        <f>HYPERLINK("http://sussexanimalclinic.com", "http://sussexanimalclinic.com")</f>
        <v/>
      </c>
      <c r="C214" s="3" t="inlineStr">
        <is>
          <t>Reachable</t>
        </is>
      </c>
      <c r="D214" s="3" t="inlineStr">
        <is>
          <t>['64 W24280 Main Street Sussex, WI 53089']</t>
        </is>
      </c>
    </row>
    <row r="215">
      <c r="A215" s="4" t="inlineStr">
        <is>
          <t>monsterdisplays.com</t>
        </is>
      </c>
      <c r="B215" s="4">
        <f>HYPERLINK("http://monsterdisplays.com", "http://monsterdisplays.com")</f>
        <v/>
      </c>
      <c r="C215" s="4" t="inlineStr">
        <is>
          <t>Reachable - No Addresses</t>
        </is>
      </c>
      <c r="D215" s="4" t="inlineStr">
        <is>
          <t>N/A</t>
        </is>
      </c>
    </row>
    <row r="216">
      <c r="A216" s="3" t="inlineStr">
        <is>
          <t>pinetreeseafood.com</t>
        </is>
      </c>
      <c r="B216" s="3">
        <f>HYPERLINK("http://pinetreeseafood.com", "http://pinetreeseafood.com")</f>
        <v/>
      </c>
      <c r="C216" s="3" t="inlineStr">
        <is>
          <t>Reachable</t>
        </is>
      </c>
      <c r="D216" s="3" t="inlineStr">
        <is>
          <t>['7121 Pine Tree Seafood Pine Tree Seafood Shop Maine']</t>
        </is>
      </c>
    </row>
    <row r="217">
      <c r="A217" s="2" t="inlineStr">
        <is>
          <t>frenchwide.com</t>
        </is>
      </c>
      <c r="B217" s="2">
        <f>HYPERLINK("https://frenchwide.com", "https://frenchwide.com")</f>
        <v/>
      </c>
      <c r="C217" s="2" t="inlineStr">
        <is>
          <t>Unreachable</t>
        </is>
      </c>
      <c r="D217" s="2" t="inlineStr">
        <is>
          <t>N/A</t>
        </is>
      </c>
    </row>
    <row r="218">
      <c r="A218" s="3" t="inlineStr">
        <is>
          <t>isell30a.com</t>
        </is>
      </c>
      <c r="B218" s="3">
        <f>HYPERLINK("http://isell30a.com", "http://isell30a.com")</f>
        <v/>
      </c>
      <c r="C218" s="3" t="inlineStr">
        <is>
          <t>Reachable</t>
        </is>
      </c>
      <c r="D218" s="3" t="inlineStr">
        <is>
          <t>['one else.Happy HomeownerMichele is an excellent REALTOR']</t>
        </is>
      </c>
    </row>
    <row r="219">
      <c r="A219" s="4" t="inlineStr">
        <is>
          <t>tpcsecurity.com</t>
        </is>
      </c>
      <c r="B219" s="4">
        <f>HYPERLINK("http://tpcsecurity.com", "http://tpcsecurity.com")</f>
        <v/>
      </c>
      <c r="C219" s="4" t="inlineStr">
        <is>
          <t>Reachable - No Addresses</t>
        </is>
      </c>
      <c r="D219" s="4" t="inlineStr">
        <is>
          <t>N/A</t>
        </is>
      </c>
    </row>
    <row r="220">
      <c r="A220" s="4" t="inlineStr">
        <is>
          <t>ehstech.com</t>
        </is>
      </c>
      <c r="B220" s="4">
        <f>HYPERLINK("http://ehstech.com", "http://ehstech.com")</f>
        <v/>
      </c>
      <c r="C220" s="4" t="inlineStr">
        <is>
          <t>Reachable - No Addresses</t>
        </is>
      </c>
      <c r="D220" s="4" t="inlineStr">
        <is>
          <t>N/A</t>
        </is>
      </c>
    </row>
    <row r="221">
      <c r="A221" s="3" t="inlineStr">
        <is>
          <t>emilyseventsaz.com</t>
        </is>
      </c>
      <c r="B221" s="3">
        <f>HYPERLINK("http://emilyseventsaz.com", "http://emilyseventsaz.com")</f>
        <v/>
      </c>
      <c r="C221" s="3" t="inlineStr">
        <is>
          <t>Reachable</t>
        </is>
      </c>
      <c r="D221" s="3" t="inlineStr">
        <is>
          <t>['1 IN THE VALLEY top of pageLog InHOME', '7625 E Redfield Rd Suite 130 Scottsdale, AZ 85260']</t>
        </is>
      </c>
    </row>
    <row r="222">
      <c r="A222" s="3" t="inlineStr">
        <is>
          <t>cybersofttechnologies.com</t>
        </is>
      </c>
      <c r="B222" s="3">
        <f>HYPERLINK("http://cybersofttechnologies.com", "http://cybersofttechnologies.com")</f>
        <v/>
      </c>
      <c r="C222" s="3" t="inlineStr">
        <is>
          <t>Reachable</t>
        </is>
      </c>
      <c r="D222" s="3" t="inlineStr">
        <is>
          <t>['9418 Annapolis Road, Suite 200 Lanham, MD 20706']</t>
        </is>
      </c>
    </row>
    <row r="223">
      <c r="A223" s="4" t="inlineStr">
        <is>
          <t>promptcaremd.com</t>
        </is>
      </c>
      <c r="B223" s="4">
        <f>HYPERLINK("http://promptcaremd.com", "http://promptcaremd.com")</f>
        <v/>
      </c>
      <c r="C223" s="4" t="inlineStr">
        <is>
          <t>Reachable - No Addresses</t>
        </is>
      </c>
      <c r="D223" s="4" t="inlineStr">
        <is>
          <t>N/A</t>
        </is>
      </c>
    </row>
    <row r="224">
      <c r="A224" s="2" t="inlineStr">
        <is>
          <t>planetbids.com</t>
        </is>
      </c>
      <c r="B224" s="2">
        <f>HYPERLINK("https://planetbids.com", "https://planetbids.com")</f>
        <v/>
      </c>
      <c r="C224" s="2" t="inlineStr">
        <is>
          <t>Unreachable</t>
        </is>
      </c>
      <c r="D224" s="2" t="inlineStr">
        <is>
          <t>N/A</t>
        </is>
      </c>
    </row>
    <row r="225">
      <c r="A225" s="4" t="inlineStr">
        <is>
          <t>studentsuccess.co</t>
        </is>
      </c>
      <c r="B225" s="4">
        <f>HYPERLINK("http://studentsuccess.co", "http://studentsuccess.co")</f>
        <v/>
      </c>
      <c r="C225" s="4" t="inlineStr">
        <is>
          <t>Reachable - No Addresses</t>
        </is>
      </c>
      <c r="D225" s="4" t="inlineStr">
        <is>
          <t>N/A</t>
        </is>
      </c>
    </row>
    <row r="226">
      <c r="A226" s="4" t="inlineStr">
        <is>
          <t>kingkream.com</t>
        </is>
      </c>
      <c r="B226" s="4">
        <f>HYPERLINK("http://kingkream.com", "http://kingkream.com")</f>
        <v/>
      </c>
      <c r="C226" s="4" t="inlineStr">
        <is>
          <t>Reachable - No Addresses</t>
        </is>
      </c>
      <c r="D226" s="4" t="inlineStr">
        <is>
          <t>N/A</t>
        </is>
      </c>
    </row>
    <row r="227">
      <c r="A227" s="3" t="inlineStr">
        <is>
          <t>argocontact.com</t>
        </is>
      </c>
      <c r="B227" s="3">
        <f>HYPERLINK("http://argocontact.com", "http://argocontact.com")</f>
        <v/>
      </c>
      <c r="C227" s="3" t="inlineStr">
        <is>
          <t>Reachable</t>
        </is>
      </c>
      <c r="D227" s="3" t="inlineStr">
        <is>
          <t>['1791 O.G. Skinner Drive, Suite A, West Point, Georgia 31833']</t>
        </is>
      </c>
    </row>
    <row r="228">
      <c r="A228" s="4" t="inlineStr">
        <is>
          <t>specialtybolt.com</t>
        </is>
      </c>
      <c r="B228" s="4">
        <f>HYPERLINK("http://specialtybolt.com", "http://specialtybolt.com")</f>
        <v/>
      </c>
      <c r="C228" s="4" t="inlineStr">
        <is>
          <t>Reachable - No Addresses</t>
        </is>
      </c>
      <c r="D228" s="4" t="inlineStr">
        <is>
          <t>N/A</t>
        </is>
      </c>
    </row>
    <row r="229">
      <c r="A229" s="3" t="inlineStr">
        <is>
          <t>grablerealestate.com</t>
        </is>
      </c>
      <c r="B229" s="3">
        <f>HYPERLINK("http://grablerealestate.com", "http://grablerealestate.com")</f>
        <v/>
      </c>
      <c r="C229" s="3" t="inlineStr">
        <is>
          <t>Reachable</t>
        </is>
      </c>
      <c r="D229" s="3" t="inlineStr">
        <is>
          <t>['6387 Camp Bowie Blvd B 325, Fort Worth, Texas 76107']</t>
        </is>
      </c>
    </row>
    <row r="230">
      <c r="A230" s="3" t="inlineStr">
        <is>
          <t>tsaworld.com</t>
        </is>
      </c>
      <c r="B230" s="3">
        <f>HYPERLINK("http://tsaworld.com", "http://tsaworld.com")</f>
        <v/>
      </c>
      <c r="C230" s="3" t="inlineStr">
        <is>
          <t>Reachable</t>
        </is>
      </c>
      <c r="D230" s="3" t="inlineStr">
        <is>
          <t>['7704172323 18006355388 3011B Adriatic Ct. Peachtree Corners, GA 30071']</t>
        </is>
      </c>
    </row>
    <row r="231">
      <c r="A231" s="3" t="inlineStr">
        <is>
          <t>enhancedlandscape.com</t>
        </is>
      </c>
      <c r="B231" s="3">
        <f>HYPERLINK("http://enhancedlandscape.com", "http://enhancedlandscape.com")</f>
        <v/>
      </c>
      <c r="C231" s="3" t="inlineStr">
        <is>
          <t>Reachable</t>
        </is>
      </c>
      <c r="D231" s="3" t="inlineStr">
        <is>
          <t>['28447 Witherspoon Parkway Valencia, CA 91355']</t>
        </is>
      </c>
    </row>
    <row r="232">
      <c r="A232" s="4" t="inlineStr">
        <is>
          <t>hypnosistrainingnewyork.org</t>
        </is>
      </c>
      <c r="B232" s="4">
        <f>HYPERLINK("http://hypnosistrainingnewyork.org", "http://hypnosistrainingnewyork.org")</f>
        <v/>
      </c>
      <c r="C232" s="4" t="inlineStr">
        <is>
          <t>Reachable - No Addresses</t>
        </is>
      </c>
      <c r="D232" s="4" t="inlineStr">
        <is>
          <t>N/A</t>
        </is>
      </c>
    </row>
    <row r="233">
      <c r="A233" s="4" t="inlineStr">
        <is>
          <t>jobmatic.com</t>
        </is>
      </c>
      <c r="B233" s="4">
        <f>HYPERLINK("http://jobmatic.com", "http://jobmatic.com")</f>
        <v/>
      </c>
      <c r="C233" s="4" t="inlineStr">
        <is>
          <t>Reachable - No Addresses</t>
        </is>
      </c>
      <c r="D233" s="4" t="inlineStr">
        <is>
          <t>N/A</t>
        </is>
      </c>
    </row>
    <row r="234">
      <c r="A234" s="2" t="inlineStr">
        <is>
          <t>westcoastseafood.com</t>
        </is>
      </c>
      <c r="B234" s="2">
        <f>HYPERLINK("http://westcoastseafood.com", "http://westcoastseafood.com")</f>
        <v/>
      </c>
      <c r="C234" s="2" t="inlineStr">
        <is>
          <t>Unreachable</t>
        </is>
      </c>
      <c r="D234" s="2" t="inlineStr">
        <is>
          <t>N/A</t>
        </is>
      </c>
    </row>
    <row r="235">
      <c r="A235" s="3" t="inlineStr">
        <is>
          <t>kaleabay.com</t>
        </is>
      </c>
      <c r="B235" s="3">
        <f>HYPERLINK("http://kaleabay.com", "http://kaleabay.com")</f>
        <v/>
      </c>
      <c r="C235" s="3" t="inlineStr">
        <is>
          <t>Reachable</t>
        </is>
      </c>
      <c r="D235" s="3" t="inlineStr">
        <is>
          <t>['13910 Old Coast Rd. Naples, FL 34110', '2024 VISIT US 13910 Old Coast Rd. Naples, FL 34110']</t>
        </is>
      </c>
    </row>
    <row r="236">
      <c r="A236" s="4" t="inlineStr">
        <is>
          <t>martinselfstorage.com</t>
        </is>
      </c>
      <c r="B236" s="4">
        <f>HYPERLINK("http://martinselfstorage.com", "http://martinselfstorage.com")</f>
        <v/>
      </c>
      <c r="C236" s="4" t="inlineStr">
        <is>
          <t>Reachable - No Addresses</t>
        </is>
      </c>
      <c r="D236" s="4" t="inlineStr">
        <is>
          <t>N/A</t>
        </is>
      </c>
    </row>
    <row r="237">
      <c r="A237" s="2" t="inlineStr">
        <is>
          <t>corpimprints.com</t>
        </is>
      </c>
      <c r="B237" s="2">
        <f>HYPERLINK("https://corpimprints.com", "https://corpimprints.com")</f>
        <v/>
      </c>
      <c r="C237" s="2" t="inlineStr">
        <is>
          <t>Unreachable</t>
        </is>
      </c>
      <c r="D237" s="2" t="inlineStr">
        <is>
          <t>N/A</t>
        </is>
      </c>
    </row>
    <row r="238">
      <c r="A238" s="3" t="inlineStr">
        <is>
          <t>treehill.org</t>
        </is>
      </c>
      <c r="B238" s="3">
        <f>HYPERLINK("http://treehill.org", "http://treehill.org")</f>
        <v/>
      </c>
      <c r="C238" s="3" t="inlineStr">
        <is>
          <t>Reachable</t>
        </is>
      </c>
      <c r="D238" s="3" t="inlineStr">
        <is>
          <t>['7152 Lone Star Road Jacksonville FL 32211']</t>
        </is>
      </c>
    </row>
    <row r="239">
      <c r="A239" s="2" t="inlineStr">
        <is>
          <t>cannabis-seed.us</t>
        </is>
      </c>
      <c r="B239" s="2">
        <f>HYPERLINK("https://cannabis-seed.us", "https://cannabis-seed.us")</f>
        <v/>
      </c>
      <c r="C239" s="2" t="inlineStr">
        <is>
          <t>Unreachable</t>
        </is>
      </c>
      <c r="D239" s="2" t="inlineStr">
        <is>
          <t>N/A</t>
        </is>
      </c>
    </row>
    <row r="240">
      <c r="A240" s="3" t="inlineStr">
        <is>
          <t>heavenlysunshine.com</t>
        </is>
      </c>
      <c r="B240" s="3">
        <f>HYPERLINK("http://heavenlysunshine.com", "http://heavenlysunshine.com")</f>
        <v/>
      </c>
      <c r="C240" s="3" t="inlineStr">
        <is>
          <t>Reachable</t>
        </is>
      </c>
      <c r="D240" s="3" t="inlineStr">
        <is>
          <t>['9170 Southview Street, Southaven, MS 38671']</t>
        </is>
      </c>
    </row>
    <row r="241">
      <c r="A241" s="2" t="inlineStr">
        <is>
          <t>pure111.com</t>
        </is>
      </c>
      <c r="B241" s="2">
        <f>HYPERLINK("https://pure111.com", "https://pure111.com")</f>
        <v/>
      </c>
      <c r="C241" s="2" t="inlineStr">
        <is>
          <t>Unreachable</t>
        </is>
      </c>
      <c r="D241" s="2" t="inlineStr">
        <is>
          <t>N/A</t>
        </is>
      </c>
    </row>
    <row r="242">
      <c r="A242" s="4" t="inlineStr">
        <is>
          <t>mbanj.com</t>
        </is>
      </c>
      <c r="B242" s="4">
        <f>HYPERLINK("http://mbanj.com", "http://mbanj.com")</f>
        <v/>
      </c>
      <c r="C242" s="4" t="inlineStr">
        <is>
          <t>Reachable - No Addresses</t>
        </is>
      </c>
      <c r="D242" s="4" t="inlineStr">
        <is>
          <t>N/A</t>
        </is>
      </c>
    </row>
    <row r="243">
      <c r="A243" s="3" t="inlineStr">
        <is>
          <t>willowtool.com</t>
        </is>
      </c>
      <c r="B243" s="3">
        <f>HYPERLINK("http://willowtool.com", "http://willowtool.com")</f>
        <v/>
      </c>
      <c r="C243" s="3" t="inlineStr">
        <is>
          <t>Reachable</t>
        </is>
      </c>
      <c r="D243" s="3" t="inlineStr">
        <is>
          <t>['15110 Foltz Industrial Parkway in Strongsville, Ohio', '15100 Foltz Industrial Parkway Strongsville, OH 44149']</t>
        </is>
      </c>
    </row>
    <row r="244">
      <c r="A244" s="3" t="inlineStr">
        <is>
          <t>tatankastone.com</t>
        </is>
      </c>
      <c r="B244" s="3">
        <f>HYPERLINK("http://tatankastone.com", "http://tatankastone.com")</f>
        <v/>
      </c>
      <c r="C244" s="3" t="inlineStr">
        <is>
          <t>Reachable</t>
        </is>
      </c>
      <c r="D244" s="3" t="inlineStr">
        <is>
          <t>['one Inc.13525 A St, Omaha, Nebraska 68144']</t>
        </is>
      </c>
    </row>
    <row r="245">
      <c r="A245" s="3" t="inlineStr">
        <is>
          <t>bayareaturf.net</t>
        </is>
      </c>
      <c r="B245" s="3">
        <f>HYPERLINK("http://bayareaturf.net", "http://bayareaturf.net")</f>
        <v/>
      </c>
      <c r="C245" s="3" t="inlineStr">
        <is>
          <t>Reachable</t>
        </is>
      </c>
      <c r="D245" s="3" t="inlineStr">
        <is>
          <t>['2310 Nissen Drive Livermore, CA 94551']</t>
        </is>
      </c>
    </row>
    <row r="246">
      <c r="A246" s="4" t="inlineStr">
        <is>
          <t>pakwanrestaurant.com</t>
        </is>
      </c>
      <c r="B246" s="4">
        <f>HYPERLINK("http://pakwanrestaurant.com", "http://pakwanrestaurant.com")</f>
        <v/>
      </c>
      <c r="C246" s="4" t="inlineStr">
        <is>
          <t>Reachable - No Addresses</t>
        </is>
      </c>
      <c r="D246" s="4" t="inlineStr">
        <is>
          <t>N/A</t>
        </is>
      </c>
    </row>
    <row r="247">
      <c r="A247" s="3" t="inlineStr">
        <is>
          <t>advnetsol.com</t>
        </is>
      </c>
      <c r="B247" s="3">
        <f>HYPERLINK("https://advnetsol.com", "https://advnetsol.com")</f>
        <v/>
      </c>
      <c r="C247" s="3" t="inlineStr">
        <is>
          <t>Reachable</t>
        </is>
      </c>
      <c r="D247" s="3" t="inlineStr">
        <is>
          <t>['6360290 infoadvnetsol.com 1527 F St. Bakersfield, CA 93301']</t>
        </is>
      </c>
    </row>
    <row r="248">
      <c r="A248" s="2" t="inlineStr">
        <is>
          <t>dynamichealthcarolinas.com</t>
        </is>
      </c>
      <c r="B248" s="2">
        <f>HYPERLINK("https://dynamichealthcarolinas.com", "https://dynamichealthcarolinas.com")</f>
        <v/>
      </c>
      <c r="C248" s="2" t="inlineStr">
        <is>
          <t>Unreachable</t>
        </is>
      </c>
      <c r="D248" s="2" t="inlineStr">
        <is>
          <t>N/A</t>
        </is>
      </c>
    </row>
    <row r="249">
      <c r="A249" s="4" t="inlineStr">
        <is>
          <t>bordolay.com</t>
        </is>
      </c>
      <c r="B249" s="4">
        <f>HYPERLINK("http://bordolay.com", "http://bordolay.com")</f>
        <v/>
      </c>
      <c r="C249" s="4" t="inlineStr">
        <is>
          <t>Reachable - No Addresses</t>
        </is>
      </c>
      <c r="D249" s="4" t="inlineStr">
        <is>
          <t>N/A</t>
        </is>
      </c>
    </row>
    <row r="250">
      <c r="A250" s="4" t="inlineStr">
        <is>
          <t>decorativeartsbyjep.com</t>
        </is>
      </c>
      <c r="B250" s="4">
        <f>HYPERLINK("http://decorativeartsbyjep.com", "http://decorativeartsbyjep.com")</f>
        <v/>
      </c>
      <c r="C250" s="4" t="inlineStr">
        <is>
          <t>Reachable - No Addresses</t>
        </is>
      </c>
      <c r="D250" s="4" t="inlineStr">
        <is>
          <t>N/A</t>
        </is>
      </c>
    </row>
    <row r="251">
      <c r="A251" s="3" t="inlineStr">
        <is>
          <t>ncc.us</t>
        </is>
      </c>
      <c r="B251" s="3">
        <f>HYPERLINK("http://ncc.us", "http://ncc.us")</f>
        <v/>
      </c>
      <c r="C251" s="3" t="inlineStr">
        <is>
          <t>Reachable</t>
        </is>
      </c>
      <c r="D251" s="3" t="inlineStr">
        <is>
          <t>['815 Commerce Drive Suite 270 Oak Brook, IL 60523', '675 Bed Medical Center in Illinois Director NC', '815 Commerce Dr. Suite 270 Oak Brook, IL 60523']</t>
        </is>
      </c>
    </row>
    <row r="252">
      <c r="A252" s="4" t="inlineStr">
        <is>
          <t>southernsoulstudio.com</t>
        </is>
      </c>
      <c r="B252" s="4">
        <f>HYPERLINK("http://southernsoulstudio.com", "http://southernsoulstudio.com")</f>
        <v/>
      </c>
      <c r="C252" s="4" t="inlineStr">
        <is>
          <t>Reachable - No Addresses</t>
        </is>
      </c>
      <c r="D252" s="4" t="inlineStr">
        <is>
          <t>N/A</t>
        </is>
      </c>
    </row>
    <row r="253">
      <c r="A253" s="3" t="inlineStr">
        <is>
          <t>have2020.com</t>
        </is>
      </c>
      <c r="B253" s="3">
        <f>HYPERLINK("http://have2020.com", "http://have2020.com")</f>
        <v/>
      </c>
      <c r="C253" s="3" t="inlineStr">
        <is>
          <t>Reachable</t>
        </is>
      </c>
      <c r="D253" s="3" t="inlineStr">
        <is>
          <t>['302 West 14th Street, Suite 100A Jeffersonville, IN 47130', '302 West 14th Street, Suite 100B Jeffersonville, IN 47130', '302 West 14th Street, Suite 100A Jeffersonville, IN 47130', '302 West 14th Street, Suite 100B Jeffersonville, IN 47130']</t>
        </is>
      </c>
    </row>
    <row r="254">
      <c r="A254" s="4" t="inlineStr">
        <is>
          <t>tricountymustangclub.com</t>
        </is>
      </c>
      <c r="B254" s="4">
        <f>HYPERLINK("http://tricountymustangclub.com", "http://tricountymustangclub.com")</f>
        <v/>
      </c>
      <c r="C254" s="4" t="inlineStr">
        <is>
          <t>Reachable - No Addresses</t>
        </is>
      </c>
      <c r="D254" s="4" t="inlineStr">
        <is>
          <t>N/A</t>
        </is>
      </c>
    </row>
    <row r="255">
      <c r="A255" s="3" t="inlineStr">
        <is>
          <t>tristatecontainer.com</t>
        </is>
      </c>
      <c r="B255" s="3">
        <f>HYPERLINK("http://tristatecontainer.com", "http://tristatecontainer.com")</f>
        <v/>
      </c>
      <c r="C255" s="3" t="inlineStr">
        <is>
          <t>Reachable</t>
        </is>
      </c>
      <c r="D255" s="3" t="inlineStr">
        <is>
          <t>['1440 Bridgewater Rd. Bensalem, PA 18020', '2260 State Rd. Bensalem, PA 18020']</t>
        </is>
      </c>
    </row>
    <row r="256">
      <c r="A256" s="3" t="inlineStr">
        <is>
          <t>naceyes.com</t>
        </is>
      </c>
      <c r="B256" s="3">
        <f>HYPERLINK("http://naceyes.com", "http://naceyes.com")</f>
        <v/>
      </c>
      <c r="C256" s="3" t="inlineStr">
        <is>
          <t>Reachable</t>
        </is>
      </c>
      <c r="D256" s="3" t="inlineStr">
        <is>
          <t>['3208 N. University Drive Nacogdoches, TX 75965']</t>
        </is>
      </c>
    </row>
    <row r="257">
      <c r="A257" s="2" t="inlineStr">
        <is>
          <t>sweetbyholly.com</t>
        </is>
      </c>
      <c r="B257" s="2">
        <f>HYPERLINK("https://sweetbyholly.com", "https://sweetbyholly.com")</f>
        <v/>
      </c>
      <c r="C257" s="2" t="inlineStr">
        <is>
          <t>Unreachable</t>
        </is>
      </c>
      <c r="D257" s="2" t="inlineStr">
        <is>
          <t>N/A</t>
        </is>
      </c>
    </row>
    <row r="258">
      <c r="A258" s="4" t="inlineStr">
        <is>
          <t>manudyn.com</t>
        </is>
      </c>
      <c r="B258" s="4">
        <f>HYPERLINK("http://manudyn.com", "http://manudyn.com")</f>
        <v/>
      </c>
      <c r="C258" s="4" t="inlineStr">
        <is>
          <t>Reachable - No Addresses</t>
        </is>
      </c>
      <c r="D258" s="4" t="inlineStr">
        <is>
          <t>N/A</t>
        </is>
      </c>
    </row>
    <row r="259">
      <c r="A259" s="4" t="inlineStr">
        <is>
          <t>madmikeandfriends.com</t>
        </is>
      </c>
      <c r="B259" s="4">
        <f>HYPERLINK("http://madmikeandfriends.com", "http://madmikeandfriends.com")</f>
        <v/>
      </c>
      <c r="C259" s="4" t="inlineStr">
        <is>
          <t>Reachable - No Addresses</t>
        </is>
      </c>
      <c r="D259" s="4" t="inlineStr">
        <is>
          <t>N/A</t>
        </is>
      </c>
    </row>
    <row r="260">
      <c r="A260" s="3" t="inlineStr">
        <is>
          <t>postermuseum.com</t>
        </is>
      </c>
      <c r="B260" s="3">
        <f>HYPERLINK("http://postermuseum.com", "http://postermuseum.com")</f>
        <v/>
      </c>
      <c r="C260" s="3" t="inlineStr">
        <is>
          <t>Reachable</t>
        </is>
      </c>
      <c r="D260" s="3" t="inlineStr">
        <is>
          <t>['122 Chambers St. New York, NY 10007']</t>
        </is>
      </c>
    </row>
    <row r="261">
      <c r="A261" s="2" t="inlineStr">
        <is>
          <t>resortsltd.com</t>
        </is>
      </c>
      <c r="B261" s="2">
        <f>HYPERLINK("https://resortsltd.com", "https://resortsltd.com")</f>
        <v/>
      </c>
      <c r="C261" s="2" t="inlineStr">
        <is>
          <t>Unreachable</t>
        </is>
      </c>
      <c r="D261" s="2" t="inlineStr">
        <is>
          <t>N/A</t>
        </is>
      </c>
    </row>
    <row r="262">
      <c r="A262" s="3" t="inlineStr">
        <is>
          <t>thedevoregroup.com</t>
        </is>
      </c>
      <c r="B262" s="3">
        <f>HYPERLINK("http://thedevoregroup.com", "http://thedevoregroup.com")</f>
        <v/>
      </c>
      <c r="C262" s="3" t="inlineStr">
        <is>
          <t>Reachable</t>
        </is>
      </c>
      <c r="D262" s="3" t="inlineStr">
        <is>
          <t>['7101 Old Ridge Road, Fairview, PA 16415']</t>
        </is>
      </c>
    </row>
    <row r="263">
      <c r="A263" s="3" t="inlineStr">
        <is>
          <t>wargoenterprises.com</t>
        </is>
      </c>
      <c r="B263" s="3">
        <f>HYPERLINK("http://wargoenterprises.com", "http://wargoenterprises.com")</f>
        <v/>
      </c>
      <c r="C263" s="3" t="inlineStr">
        <is>
          <t>Reachable</t>
        </is>
      </c>
      <c r="D263" s="3" t="inlineStr">
        <is>
          <t>['n Information Networks Member CI71Su']</t>
        </is>
      </c>
    </row>
    <row r="264">
      <c r="A264" s="4" t="inlineStr">
        <is>
          <t>gunsafes.com</t>
        </is>
      </c>
      <c r="B264" s="4">
        <f>HYPERLINK("http://gunsafes.com", "http://gunsafes.com")</f>
        <v/>
      </c>
      <c r="C264" s="4" t="inlineStr">
        <is>
          <t>Reachable - No Addresses</t>
        </is>
      </c>
      <c r="D264" s="4" t="inlineStr">
        <is>
          <t>N/A</t>
        </is>
      </c>
    </row>
    <row r="265">
      <c r="A265" s="4" t="inlineStr">
        <is>
          <t>customrebuiltcarbs.com</t>
        </is>
      </c>
      <c r="B265" s="4">
        <f>HYPERLINK("http://customrebuiltcarbs.com", "http://customrebuiltcarbs.com")</f>
        <v/>
      </c>
      <c r="C265" s="4" t="inlineStr">
        <is>
          <t>Reachable - No Addresses</t>
        </is>
      </c>
      <c r="D265" s="4" t="inlineStr">
        <is>
          <t>N/A</t>
        </is>
      </c>
    </row>
    <row r="266">
      <c r="A266" s="4" t="inlineStr">
        <is>
          <t>gardenplaincoop.com</t>
        </is>
      </c>
      <c r="B266" s="4">
        <f>HYPERLINK("http://gardenplaincoop.com", "http://gardenplaincoop.com")</f>
        <v/>
      </c>
      <c r="C266" s="4" t="inlineStr">
        <is>
          <t>Reachable - No Addresses</t>
        </is>
      </c>
      <c r="D266" s="4" t="inlineStr">
        <is>
          <t>N/A</t>
        </is>
      </c>
    </row>
    <row r="267">
      <c r="A267" s="3" t="inlineStr">
        <is>
          <t>wisr.edu</t>
        </is>
      </c>
      <c r="B267" s="3">
        <f>HYPERLINK("http://wisr.edu", "http://wisr.edu")</f>
        <v/>
      </c>
      <c r="C267" s="3" t="inlineStr">
        <is>
          <t>Reachable</t>
        </is>
      </c>
      <c r="D267" s="3" t="inlineStr">
        <is>
          <t>['1812 San Pedro Ave., Berkeley, CA, 94707']</t>
        </is>
      </c>
    </row>
    <row r="268">
      <c r="A268" s="2" t="inlineStr">
        <is>
          <t>milwaukee-montessori.org</t>
        </is>
      </c>
      <c r="B268" s="2">
        <f>HYPERLINK("https://milwaukee-montessori.org", "https://milwaukee-montessori.org")</f>
        <v/>
      </c>
      <c r="C268" s="2" t="inlineStr">
        <is>
          <t>Unreachable</t>
        </is>
      </c>
      <c r="D268" s="2" t="inlineStr">
        <is>
          <t>N/A</t>
        </is>
      </c>
    </row>
    <row r="269">
      <c r="A269" s="2" t="inlineStr">
        <is>
          <t>awrestorations.com</t>
        </is>
      </c>
      <c r="B269" s="2">
        <f>HYPERLINK("https://awrestorations.com", "https://awrestorations.com")</f>
        <v/>
      </c>
      <c r="C269" s="2" t="inlineStr">
        <is>
          <t>Unreachable</t>
        </is>
      </c>
      <c r="D269" s="2" t="inlineStr">
        <is>
          <t>N/A</t>
        </is>
      </c>
    </row>
    <row r="270">
      <c r="A270" s="3" t="inlineStr">
        <is>
          <t>tripeek.com</t>
        </is>
      </c>
      <c r="B270" s="3">
        <f>HYPERLINK("http://tripeek.com", "http://tripeek.com")</f>
        <v/>
      </c>
      <c r="C270" s="3" t="inlineStr">
        <is>
          <t>Reachable</t>
        </is>
      </c>
      <c r="D270" s="3" t="inlineStr">
        <is>
          <t>['51 Waterloo Road London NW2 7TX']</t>
        </is>
      </c>
    </row>
    <row r="271">
      <c r="A271" s="4" t="inlineStr">
        <is>
          <t>scparanormal.com</t>
        </is>
      </c>
      <c r="B271" s="4">
        <f>HYPERLINK("http://scparanormal.com", "http://scparanormal.com")</f>
        <v/>
      </c>
      <c r="C271" s="4" t="inlineStr">
        <is>
          <t>Reachable - No Addresses</t>
        </is>
      </c>
      <c r="D271" s="4" t="inlineStr">
        <is>
          <t>N/A</t>
        </is>
      </c>
    </row>
    <row r="272">
      <c r="A272" s="2" t="inlineStr">
        <is>
          <t>dallasprowebdesigners.com</t>
        </is>
      </c>
      <c r="B272" s="2">
        <f>HYPERLINK("http://dallasprowebdesigners.com", "http://dallasprowebdesigners.com")</f>
        <v/>
      </c>
      <c r="C272" s="2" t="inlineStr">
        <is>
          <t>Unreachable</t>
        </is>
      </c>
      <c r="D272" s="2" t="inlineStr">
        <is>
          <t>N/A</t>
        </is>
      </c>
    </row>
    <row r="273">
      <c r="A273" s="4" t="inlineStr">
        <is>
          <t>racecarshocks.com</t>
        </is>
      </c>
      <c r="B273" s="4">
        <f>HYPERLINK("http://racecarshocks.com", "http://racecarshocks.com")</f>
        <v/>
      </c>
      <c r="C273" s="4" t="inlineStr">
        <is>
          <t>Reachable - No Addresses</t>
        </is>
      </c>
      <c r="D273" s="4" t="inlineStr">
        <is>
          <t>N/A</t>
        </is>
      </c>
    </row>
    <row r="274">
      <c r="A274" s="3" t="inlineStr">
        <is>
          <t>northparkpres.org</t>
        </is>
      </c>
      <c r="B274" s="3">
        <f>HYPERLINK("http://northparkpres.org", "http://northparkpres.org")</f>
        <v/>
      </c>
      <c r="C274" s="3" t="inlineStr">
        <is>
          <t>Reachable</t>
        </is>
      </c>
      <c r="D274" s="3" t="inlineStr">
        <is>
          <t>['9555 N Central Expy Dallas, TX 75231']</t>
        </is>
      </c>
    </row>
    <row r="275">
      <c r="A275" s="4" t="inlineStr">
        <is>
          <t>a-baldoverhead.com</t>
        </is>
      </c>
      <c r="B275" s="4">
        <f>HYPERLINK("http://a-baldoverhead.com", "http://a-baldoverhead.com")</f>
        <v/>
      </c>
      <c r="C275" s="4" t="inlineStr">
        <is>
          <t>Reachable - No Addresses</t>
        </is>
      </c>
      <c r="D275" s="4" t="inlineStr">
        <is>
          <t>N/A</t>
        </is>
      </c>
    </row>
    <row r="276">
      <c r="A276" s="4" t="inlineStr">
        <is>
          <t>lgsbythecreek.com</t>
        </is>
      </c>
      <c r="B276" s="4">
        <f>HYPERLINK("http://lgsbythecreek.com", "http://lgsbythecreek.com")</f>
        <v/>
      </c>
      <c r="C276" s="4" t="inlineStr">
        <is>
          <t>Reachable - No Addresses</t>
        </is>
      </c>
      <c r="D276" s="4" t="inlineStr">
        <is>
          <t>N/A</t>
        </is>
      </c>
    </row>
    <row r="277">
      <c r="A277" s="4" t="inlineStr">
        <is>
          <t>sterlingridingacademy.com</t>
        </is>
      </c>
      <c r="B277" s="4">
        <f>HYPERLINK("http://sterlingridingacademy.com", "http://sterlingridingacademy.com")</f>
        <v/>
      </c>
      <c r="C277" s="4" t="inlineStr">
        <is>
          <t>Reachable - No Addresses</t>
        </is>
      </c>
      <c r="D277" s="4" t="inlineStr">
        <is>
          <t>N/A</t>
        </is>
      </c>
    </row>
    <row r="278">
      <c r="A278" s="2" t="inlineStr">
        <is>
          <t>jtownbible.org</t>
        </is>
      </c>
      <c r="B278" s="2">
        <f>HYPERLINK("https://jtownbible.org", "https://jtownbible.org")</f>
        <v/>
      </c>
      <c r="C278" s="2" t="inlineStr">
        <is>
          <t>Unreachable</t>
        </is>
      </c>
      <c r="D278" s="2" t="inlineStr">
        <is>
          <t>N/A</t>
        </is>
      </c>
    </row>
    <row r="279">
      <c r="A279" s="3" t="inlineStr">
        <is>
          <t>spifunds.com</t>
        </is>
      </c>
      <c r="B279" s="3">
        <f>HYPERLINK("http://spifunds.com", "http://spifunds.com")</f>
        <v/>
      </c>
      <c r="C279" s="3" t="inlineStr">
        <is>
          <t>Reachable</t>
        </is>
      </c>
      <c r="D279" s="3" t="inlineStr">
        <is>
          <t>['47 Maple Street, Suite 103 Summit, NJ 07901']</t>
        </is>
      </c>
    </row>
    <row r="280">
      <c r="A280" s="2" t="inlineStr">
        <is>
          <t>rybergconstruction.net</t>
        </is>
      </c>
      <c r="B280" s="2">
        <f>HYPERLINK("https://rybergconstruction.net", "https://rybergconstruction.net")</f>
        <v/>
      </c>
      <c r="C280" s="2" t="inlineStr">
        <is>
          <t>Unreachable</t>
        </is>
      </c>
      <c r="D280" s="2" t="inlineStr">
        <is>
          <t>N/A</t>
        </is>
      </c>
    </row>
    <row r="281">
      <c r="A281" s="2" t="inlineStr">
        <is>
          <t>channell.com</t>
        </is>
      </c>
      <c r="B281" s="2">
        <f>HYPERLINK("https://channell.com", "https://channell.com")</f>
        <v/>
      </c>
      <c r="C281" s="2" t="inlineStr">
        <is>
          <t>Unreachable</t>
        </is>
      </c>
      <c r="D281" s="2" t="inlineStr">
        <is>
          <t>N/A</t>
        </is>
      </c>
    </row>
    <row r="282">
      <c r="A282" s="2" t="inlineStr">
        <is>
          <t>terradynecountryclub.com</t>
        </is>
      </c>
      <c r="B282" s="2">
        <f>HYPERLINK("https://terradynecountryclub.com", "https://terradynecountryclub.com")</f>
        <v/>
      </c>
      <c r="C282" s="2" t="inlineStr">
        <is>
          <t>Unreachable</t>
        </is>
      </c>
      <c r="D282" s="2" t="inlineStr">
        <is>
          <t>N/A</t>
        </is>
      </c>
    </row>
    <row r="283">
      <c r="A283" s="4" t="inlineStr">
        <is>
          <t>bestnapleshomesearch.com</t>
        </is>
      </c>
      <c r="B283" s="4">
        <f>HYPERLINK("http://bestnapleshomesearch.com", "http://bestnapleshomesearch.com")</f>
        <v/>
      </c>
      <c r="C283" s="4" t="inlineStr">
        <is>
          <t>Reachable - No Addresses</t>
        </is>
      </c>
      <c r="D283" s="4" t="inlineStr">
        <is>
          <t>N/A</t>
        </is>
      </c>
    </row>
    <row r="284">
      <c r="A284" s="4" t="inlineStr">
        <is>
          <t>gardenscapetransport.com</t>
        </is>
      </c>
      <c r="B284" s="4">
        <f>HYPERLINK("http://gardenscapetransport.com", "http://gardenscapetransport.com")</f>
        <v/>
      </c>
      <c r="C284" s="4" t="inlineStr">
        <is>
          <t>Reachable - No Addresses</t>
        </is>
      </c>
      <c r="D284" s="4" t="inlineStr">
        <is>
          <t>N/A</t>
        </is>
      </c>
    </row>
    <row r="285">
      <c r="A285" s="2" t="inlineStr">
        <is>
          <t>rawhidedistributors.com</t>
        </is>
      </c>
      <c r="B285" s="2">
        <f>HYPERLINK("https://rawhidedistributors.com", "https://rawhidedistributors.com")</f>
        <v/>
      </c>
      <c r="C285" s="2" t="inlineStr">
        <is>
          <t>Unreachable</t>
        </is>
      </c>
      <c r="D285" s="2" t="inlineStr">
        <is>
          <t>N/A</t>
        </is>
      </c>
    </row>
    <row r="286">
      <c r="A286" s="3" t="inlineStr">
        <is>
          <t>adgcreative.net</t>
        </is>
      </c>
      <c r="B286" s="3">
        <f>HYPERLINK("http://adgcreative.net", "http://adgcreative.net")</f>
        <v/>
      </c>
      <c r="C286" s="3" t="inlineStr">
        <is>
          <t>Reachable</t>
        </is>
      </c>
      <c r="D286" s="3" t="inlineStr">
        <is>
          <t>['7151 Columbia Gateway Dr. Suite B Columbia, MD 21046']</t>
        </is>
      </c>
    </row>
    <row r="287">
      <c r="A287" s="4" t="inlineStr">
        <is>
          <t>jandrcustomwalls.com</t>
        </is>
      </c>
      <c r="B287" s="4">
        <f>HYPERLINK("http://jandrcustomwalls.com", "http://jandrcustomwalls.com")</f>
        <v/>
      </c>
      <c r="C287" s="4" t="inlineStr">
        <is>
          <t>Reachable - No Addresses</t>
        </is>
      </c>
      <c r="D287" s="4" t="inlineStr">
        <is>
          <t>N/A</t>
        </is>
      </c>
    </row>
    <row r="288">
      <c r="A288" s="2" t="inlineStr">
        <is>
          <t>wildlifeart.org</t>
        </is>
      </c>
      <c r="B288" s="2">
        <f>HYPERLINK("https://wildlifeart.org", "https://wildlifeart.org")</f>
        <v/>
      </c>
      <c r="C288" s="2" t="inlineStr">
        <is>
          <t>Unreachable</t>
        </is>
      </c>
      <c r="D288" s="2" t="inlineStr">
        <is>
          <t>N/A</t>
        </is>
      </c>
    </row>
    <row r="289">
      <c r="A289" s="2" t="inlineStr">
        <is>
          <t>johnwhansen.com</t>
        </is>
      </c>
      <c r="B289" s="2">
        <f>HYPERLINK("http://johnwhansen.com", "http://johnwhansen.com")</f>
        <v/>
      </c>
      <c r="C289" s="2" t="inlineStr">
        <is>
          <t>Unreachable</t>
        </is>
      </c>
      <c r="D289" s="2" t="inlineStr">
        <is>
          <t>N/A</t>
        </is>
      </c>
    </row>
    <row r="290">
      <c r="A290" s="4" t="inlineStr">
        <is>
          <t>tshirtconcepts.net</t>
        </is>
      </c>
      <c r="B290" s="4">
        <f>HYPERLINK("http://tshirtconcepts.net", "http://tshirtconcepts.net")</f>
        <v/>
      </c>
      <c r="C290" s="4" t="inlineStr">
        <is>
          <t>Reachable - No Addresses</t>
        </is>
      </c>
      <c r="D290" s="4" t="inlineStr">
        <is>
          <t>N/A</t>
        </is>
      </c>
    </row>
    <row r="291">
      <c r="A291" s="3" t="inlineStr">
        <is>
          <t>kapitalelectric.com</t>
        </is>
      </c>
      <c r="B291" s="3">
        <f>HYPERLINK("http://kapitalelectric.com", "http://kapitalelectric.com")</f>
        <v/>
      </c>
      <c r="C291" s="3" t="inlineStr">
        <is>
          <t>Reachable</t>
        </is>
      </c>
      <c r="D291" s="3" t="inlineStr">
        <is>
          <t>['1270 Mark St Bensenville, IL 60106', '1270 Mark St Bensenville, IL 60106']</t>
        </is>
      </c>
    </row>
    <row r="292">
      <c r="A292" s="4" t="inlineStr">
        <is>
          <t>taillight.com</t>
        </is>
      </c>
      <c r="B292" s="4">
        <f>HYPERLINK("http://taillight.com", "http://taillight.com")</f>
        <v/>
      </c>
      <c r="C292" s="4" t="inlineStr">
        <is>
          <t>Reachable - No Addresses</t>
        </is>
      </c>
      <c r="D292" s="4" t="inlineStr">
        <is>
          <t>N/A</t>
        </is>
      </c>
    </row>
    <row r="293">
      <c r="A293" s="2" t="inlineStr">
        <is>
          <t>tstventures.com</t>
        </is>
      </c>
      <c r="B293" s="2">
        <f>HYPERLINK("https://tstventures.com", "https://tstventures.com")</f>
        <v/>
      </c>
      <c r="C293" s="2" t="inlineStr">
        <is>
          <t>Unreachable</t>
        </is>
      </c>
      <c r="D293" s="2" t="inlineStr">
        <is>
          <t>N/A</t>
        </is>
      </c>
    </row>
    <row r="294">
      <c r="A294" s="4" t="inlineStr">
        <is>
          <t>restaurant-roswellga.com</t>
        </is>
      </c>
      <c r="B294" s="4">
        <f>HYPERLINK("http://restaurant-roswellga.com", "http://restaurant-roswellga.com")</f>
        <v/>
      </c>
      <c r="C294" s="4" t="inlineStr">
        <is>
          <t>Reachable - No Addresses</t>
        </is>
      </c>
      <c r="D294" s="4" t="inlineStr">
        <is>
          <t>N/A</t>
        </is>
      </c>
    </row>
    <row r="295">
      <c r="A295" s="4" t="inlineStr">
        <is>
          <t>njng.com</t>
        </is>
      </c>
      <c r="B295" s="4">
        <f>HYPERLINK("http://njng.com", "http://njng.com")</f>
        <v/>
      </c>
      <c r="C295" s="4" t="inlineStr">
        <is>
          <t>Reachable - No Addresses</t>
        </is>
      </c>
      <c r="D295" s="4" t="inlineStr">
        <is>
          <t>N/A</t>
        </is>
      </c>
    </row>
    <row r="296">
      <c r="A296" s="4" t="inlineStr">
        <is>
          <t>houma-rentals.com</t>
        </is>
      </c>
      <c r="B296" s="4">
        <f>HYPERLINK("http://houma-rentals.com", "http://houma-rentals.com")</f>
        <v/>
      </c>
      <c r="C296" s="4" t="inlineStr">
        <is>
          <t>Reachable - No Addresses</t>
        </is>
      </c>
      <c r="D296" s="4" t="inlineStr">
        <is>
          <t>N/A</t>
        </is>
      </c>
    </row>
    <row r="297">
      <c r="A297" s="2" t="inlineStr">
        <is>
          <t>justaminutellc.com</t>
        </is>
      </c>
      <c r="B297" s="2">
        <f>HYPERLINK("https://justaminutellc.com", "https://justaminutellc.com")</f>
        <v/>
      </c>
      <c r="C297" s="2" t="inlineStr">
        <is>
          <t>Unreachable</t>
        </is>
      </c>
      <c r="D297" s="2" t="inlineStr">
        <is>
          <t>N/A</t>
        </is>
      </c>
    </row>
    <row r="298">
      <c r="A298" s="3" t="inlineStr">
        <is>
          <t>ekeepersystems.com</t>
        </is>
      </c>
      <c r="B298" s="3">
        <f>HYPERLINK("http://ekeepersystems.com", "http://ekeepersystems.com")</f>
        <v/>
      </c>
      <c r="C298" s="3" t="inlineStr">
        <is>
          <t>Reachable</t>
        </is>
      </c>
      <c r="D298" s="3" t="inlineStr">
        <is>
          <t>['7701 W Kilgore Ave Suite 1B Yorktown, IN 47396']</t>
        </is>
      </c>
    </row>
    <row r="299">
      <c r="A299" s="3" t="inlineStr">
        <is>
          <t>crownpaintinginc.com</t>
        </is>
      </c>
      <c r="B299" s="3">
        <f>HYPERLINK("http://crownpaintinginc.com", "http://crownpaintinginc.com")</f>
        <v/>
      </c>
      <c r="C299" s="3" t="inlineStr">
        <is>
          <t>Reachable</t>
        </is>
      </c>
      <c r="D299" s="3" t="inlineStr">
        <is>
          <t>['641 Galaxy Way Modesto, CA 95356', '3275 Reno 5390 Riggins Court Ste A, Reno, NV 89502']</t>
        </is>
      </c>
    </row>
    <row r="300">
      <c r="A300" s="3" t="inlineStr">
        <is>
          <t>platformq.com</t>
        </is>
      </c>
      <c r="B300" s="3">
        <f>HYPERLINK("http://platformq.com", "http://platformq.com")</f>
        <v/>
      </c>
      <c r="C300" s="3" t="inlineStr">
        <is>
          <t>Reachable</t>
        </is>
      </c>
      <c r="D300" s="3" t="inlineStr">
        <is>
          <t>['100 Crescent Road Needham, MA 02494']</t>
        </is>
      </c>
    </row>
    <row r="301">
      <c r="A301" s="4" t="inlineStr">
        <is>
          <t>accredited-appraisal.com</t>
        </is>
      </c>
      <c r="B301" s="4">
        <f>HYPERLINK("http://accredited-appraisal.com", "http://accredited-appraisal.com")</f>
        <v/>
      </c>
      <c r="C301" s="4" t="inlineStr">
        <is>
          <t>Reachable - No Addresses</t>
        </is>
      </c>
      <c r="D301" s="4" t="inlineStr">
        <is>
          <t>N/A</t>
        </is>
      </c>
    </row>
    <row r="302">
      <c r="A302" s="2" t="inlineStr">
        <is>
          <t>xtremewirelessnsyracuse.com</t>
        </is>
      </c>
      <c r="B302" s="2">
        <f>HYPERLINK("https://xtremewirelessnsyracuse.com", "https://xtremewirelessnsyracuse.com")</f>
        <v/>
      </c>
      <c r="C302" s="2" t="inlineStr">
        <is>
          <t>Unreachable</t>
        </is>
      </c>
      <c r="D302" s="2" t="inlineStr">
        <is>
          <t>N/A</t>
        </is>
      </c>
    </row>
    <row r="303">
      <c r="A303" s="2" t="inlineStr">
        <is>
          <t>davetyler.net</t>
        </is>
      </c>
      <c r="B303" s="2">
        <f>HYPERLINK("https://davetyler.net", "https://davetyler.net")</f>
        <v/>
      </c>
      <c r="C303" s="2" t="inlineStr">
        <is>
          <t>Unreachable</t>
        </is>
      </c>
      <c r="D303" s="2" t="inlineStr">
        <is>
          <t>N/A</t>
        </is>
      </c>
    </row>
    <row r="304">
      <c r="A304" s="2" t="inlineStr">
        <is>
          <t>jornadaogia.com</t>
        </is>
      </c>
      <c r="B304" s="2">
        <f>HYPERLINK("http://jornadaogia.com", "http://jornadaogia.com")</f>
        <v/>
      </c>
      <c r="C304" s="2" t="inlineStr">
        <is>
          <t>Unreachable</t>
        </is>
      </c>
      <c r="D304" s="2" t="inlineStr">
        <is>
          <t>N/A</t>
        </is>
      </c>
    </row>
    <row r="305">
      <c r="A305" s="3" t="inlineStr">
        <is>
          <t>mattressplus.tv</t>
        </is>
      </c>
      <c r="B305" s="3">
        <f>HYPERLINK("http://mattressplus.tv", "http://mattressplus.tv")</f>
        <v/>
      </c>
      <c r="C305" s="3" t="inlineStr">
        <is>
          <t>Reachable</t>
        </is>
      </c>
      <c r="D305" s="3" t="inlineStr">
        <is>
          <t>['3964 Youree Drive Shreveport, Louisiana 71105', '101 North Service Road East Ruston, Louisiana 71270']</t>
        </is>
      </c>
    </row>
    <row r="306">
      <c r="A306" s="3" t="inlineStr">
        <is>
          <t>winehausfw.com</t>
        </is>
      </c>
      <c r="B306" s="3">
        <f>HYPERLINK("http://winehausfw.com", "http://winehausfw.com")</f>
        <v/>
      </c>
      <c r="C306" s="3" t="inlineStr">
        <is>
          <t>Reachable</t>
        </is>
      </c>
      <c r="D306" s="3" t="inlineStr">
        <is>
          <t>['and shop in the Near Southside of Fort Worth, Texas', '1628 Park Place Ave, Fort Worth, TX 76110']</t>
        </is>
      </c>
    </row>
    <row r="307">
      <c r="A307" s="2" t="inlineStr">
        <is>
          <t>vamonosmoving.com</t>
        </is>
      </c>
      <c r="B307" s="2">
        <f>HYPERLINK("http://vamonosmoving.com", "http://vamonosmoving.com")</f>
        <v/>
      </c>
      <c r="C307" s="2" t="inlineStr">
        <is>
          <t>Unreachable</t>
        </is>
      </c>
      <c r="D307" s="2" t="inlineStr">
        <is>
          <t>N/A</t>
        </is>
      </c>
    </row>
    <row r="308">
      <c r="A308" s="3" t="inlineStr">
        <is>
          <t>jetinc.net</t>
        </is>
      </c>
      <c r="B308" s="3">
        <f>HYPERLINK("http://jetinc.net", "http://jetinc.net")</f>
        <v/>
      </c>
      <c r="C308" s="3" t="inlineStr">
        <is>
          <t>Reachable</t>
        </is>
      </c>
      <c r="D308" s="3" t="inlineStr">
        <is>
          <t>['1241 Park Place NECedar Rapids, IA 52402']</t>
        </is>
      </c>
    </row>
    <row r="309">
      <c r="A309" s="4" t="inlineStr">
        <is>
          <t>barbarabartlein.com</t>
        </is>
      </c>
      <c r="B309" s="4">
        <f>HYPERLINK("http://barbarabartlein.com", "http://barbarabartlein.com")</f>
        <v/>
      </c>
      <c r="C309" s="4" t="inlineStr">
        <is>
          <t>Reachable - No Addresses</t>
        </is>
      </c>
      <c r="D309" s="4" t="inlineStr">
        <is>
          <t>N/A</t>
        </is>
      </c>
    </row>
    <row r="310">
      <c r="A310" s="4" t="inlineStr">
        <is>
          <t>flippincritters.com</t>
        </is>
      </c>
      <c r="B310" s="4">
        <f>HYPERLINK("http://flippincritters.com", "http://flippincritters.com")</f>
        <v/>
      </c>
      <c r="C310" s="4" t="inlineStr">
        <is>
          <t>Reachable - No Addresses</t>
        </is>
      </c>
      <c r="D310" s="4" t="inlineStr">
        <is>
          <t>N/A</t>
        </is>
      </c>
    </row>
    <row r="311">
      <c r="A311" s="3" t="inlineStr">
        <is>
          <t>motion-labs.com</t>
        </is>
      </c>
      <c r="B311" s="3">
        <f>HYPERLINK("http://motion-labs.com", "http://motion-labs.com")</f>
        <v/>
      </c>
      <c r="C311" s="3" t="inlineStr">
        <is>
          <t>Reachable</t>
        </is>
      </c>
      <c r="D311" s="3" t="inlineStr">
        <is>
          <t>['31883 Corydon Road, Suite 140Lake Elsinore CA 92530']</t>
        </is>
      </c>
    </row>
    <row r="312">
      <c r="A312" s="2" t="inlineStr">
        <is>
          <t>williesrestaurants.com</t>
        </is>
      </c>
      <c r="B312" s="2">
        <f>HYPERLINK("https://williesrestaurants.com", "https://williesrestaurants.com")</f>
        <v/>
      </c>
      <c r="C312" s="2" t="inlineStr">
        <is>
          <t>Unreachable</t>
        </is>
      </c>
      <c r="D312" s="2" t="inlineStr">
        <is>
          <t>N/A</t>
        </is>
      </c>
    </row>
    <row r="313">
      <c r="A313" s="4" t="inlineStr">
        <is>
          <t>intersectionmusic.org</t>
        </is>
      </c>
      <c r="B313" s="4">
        <f>HYPERLINK("http://intersectionmusic.org", "http://intersectionmusic.org")</f>
        <v/>
      </c>
      <c r="C313" s="4" t="inlineStr">
        <is>
          <t>Reachable - No Addresses</t>
        </is>
      </c>
      <c r="D313" s="4" t="inlineStr">
        <is>
          <t>N/A</t>
        </is>
      </c>
    </row>
    <row r="314">
      <c r="A314" s="2" t="inlineStr">
        <is>
          <t>bellastonecare.com</t>
        </is>
      </c>
      <c r="B314" s="2">
        <f>HYPERLINK("http://bellastonecare.com", "http://bellastonecare.com")</f>
        <v/>
      </c>
      <c r="C314" s="2" t="inlineStr">
        <is>
          <t>Unreachable</t>
        </is>
      </c>
      <c r="D314" s="2" t="inlineStr">
        <is>
          <t>N/A</t>
        </is>
      </c>
    </row>
    <row r="315">
      <c r="A315" s="2" t="inlineStr">
        <is>
          <t>fbassoc.com</t>
        </is>
      </c>
      <c r="B315" s="2">
        <f>HYPERLINK("https://fbassoc.com", "https://fbassoc.com")</f>
        <v/>
      </c>
      <c r="C315" s="2" t="inlineStr">
        <is>
          <t>Unreachable</t>
        </is>
      </c>
      <c r="D315" s="2" t="inlineStr">
        <is>
          <t>N/A</t>
        </is>
      </c>
    </row>
    <row r="316">
      <c r="A316" s="2" t="inlineStr">
        <is>
          <t>ynotitalian.com</t>
        </is>
      </c>
      <c r="B316" s="2">
        <f>HYPERLINK("https://ynotitalian.com", "https://ynotitalian.com")</f>
        <v/>
      </c>
      <c r="C316" s="2" t="inlineStr">
        <is>
          <t>Unreachable</t>
        </is>
      </c>
      <c r="D316" s="2" t="inlineStr">
        <is>
          <t>N/A</t>
        </is>
      </c>
    </row>
    <row r="317">
      <c r="A317" s="3" t="inlineStr">
        <is>
          <t>vitalizechiropractic.com</t>
        </is>
      </c>
      <c r="B317" s="3">
        <f>HYPERLINK("http://vitalizechiropractic.com", "http://vitalizechiropractic.com")</f>
        <v/>
      </c>
      <c r="C317" s="3" t="inlineStr">
        <is>
          <t>Reachable</t>
        </is>
      </c>
      <c r="D317" s="3" t="inlineStr">
        <is>
          <t>['4980 Benchmark Centre Swansea, IL 62226']</t>
        </is>
      </c>
    </row>
    <row r="318">
      <c r="A318" s="4" t="inlineStr">
        <is>
          <t>cbssquaredinc.com</t>
        </is>
      </c>
      <c r="B318" s="4">
        <f>HYPERLINK("http://cbssquaredinc.com", "http://cbssquaredinc.com")</f>
        <v/>
      </c>
      <c r="C318" s="4" t="inlineStr">
        <is>
          <t>Reachable - No Addresses</t>
        </is>
      </c>
      <c r="D318" s="4" t="inlineStr">
        <is>
          <t>N/A</t>
        </is>
      </c>
    </row>
    <row r="319">
      <c r="A319" s="2" t="inlineStr">
        <is>
          <t>mobilecloudlab.com</t>
        </is>
      </c>
      <c r="B319" s="2">
        <f>HYPERLINK("https://mobilecloudlab.com", "https://mobilecloudlab.com")</f>
        <v/>
      </c>
      <c r="C319" s="2" t="inlineStr">
        <is>
          <t>Unreachable</t>
        </is>
      </c>
      <c r="D319" s="2" t="inlineStr">
        <is>
          <t>N/A</t>
        </is>
      </c>
    </row>
    <row r="320">
      <c r="A320" s="2" t="inlineStr">
        <is>
          <t>shearfashions.com</t>
        </is>
      </c>
      <c r="B320" s="2">
        <f>HYPERLINK("https://shearfashions.com", "https://shearfashions.com")</f>
        <v/>
      </c>
      <c r="C320" s="2" t="inlineStr">
        <is>
          <t>Unreachable</t>
        </is>
      </c>
      <c r="D320" s="2" t="inlineStr">
        <is>
          <t>N/A</t>
        </is>
      </c>
    </row>
    <row r="321">
      <c r="A321" s="3" t="inlineStr">
        <is>
          <t>stgcom.com</t>
        </is>
      </c>
      <c r="B321" s="3">
        <f>HYPERLINK("http://stgcom.com", "http://stgcom.com")</f>
        <v/>
      </c>
      <c r="C321" s="3" t="inlineStr">
        <is>
          <t>Reachable</t>
        </is>
      </c>
      <c r="D321" s="3" t="inlineStr">
        <is>
          <t>['0500 1401 Wardingley Ave.Columbiana, OH 44408']</t>
        </is>
      </c>
    </row>
    <row r="322">
      <c r="A322" s="4" t="inlineStr">
        <is>
          <t>bopatelectric.com</t>
        </is>
      </c>
      <c r="B322" s="4">
        <f>HYPERLINK("http://bopatelectric.com", "http://bopatelectric.com")</f>
        <v/>
      </c>
      <c r="C322" s="4" t="inlineStr">
        <is>
          <t>Reachable - No Addresses</t>
        </is>
      </c>
      <c r="D322" s="4" t="inlineStr">
        <is>
          <t>N/A</t>
        </is>
      </c>
    </row>
    <row r="323">
      <c r="A323" s="2" t="inlineStr">
        <is>
          <t>cincinnatifleetcare.com</t>
        </is>
      </c>
      <c r="B323" s="2">
        <f>HYPERLINK("https://cincinnatifleetcare.com", "https://cincinnatifleetcare.com")</f>
        <v/>
      </c>
      <c r="C323" s="2" t="inlineStr">
        <is>
          <t>Unreachable</t>
        </is>
      </c>
      <c r="D323" s="2" t="inlineStr">
        <is>
          <t>N/A</t>
        </is>
      </c>
    </row>
    <row r="324">
      <c r="A324" s="4" t="inlineStr">
        <is>
          <t>sorrentoeast.org</t>
        </is>
      </c>
      <c r="B324" s="4">
        <f>HYPERLINK("http://sorrentoeast.org", "http://sorrentoeast.org")</f>
        <v/>
      </c>
      <c r="C324" s="4" t="inlineStr">
        <is>
          <t>Reachable - No Addresses</t>
        </is>
      </c>
      <c r="D324" s="4" t="inlineStr">
        <is>
          <t>N/A</t>
        </is>
      </c>
    </row>
    <row r="325">
      <c r="A325" s="3" t="inlineStr">
        <is>
          <t>dmaa.net</t>
        </is>
      </c>
      <c r="B325" s="3">
        <f>HYPERLINK("http://dmaa.net", "http://dmaa.net")</f>
        <v/>
      </c>
      <c r="C325" s="3" t="inlineStr">
        <is>
          <t>Reachable</t>
        </is>
      </c>
      <c r="D325" s="3" t="inlineStr">
        <is>
          <t>['30800 Telegraph Road Suite 1901Bingham Farms, Michigan 48025United States']</t>
        </is>
      </c>
    </row>
    <row r="326">
      <c r="A326" s="4" t="inlineStr">
        <is>
          <t>textbooksolutions.com</t>
        </is>
      </c>
      <c r="B326" s="4">
        <f>HYPERLINK("http://textbooksolutions.com", "http://textbooksolutions.com")</f>
        <v/>
      </c>
      <c r="C326" s="4" t="inlineStr">
        <is>
          <t>Reachable - No Addresses</t>
        </is>
      </c>
      <c r="D326" s="4" t="inlineStr">
        <is>
          <t>N/A</t>
        </is>
      </c>
    </row>
    <row r="327">
      <c r="A327" s="2" t="inlineStr">
        <is>
          <t>sherrylimd.com</t>
        </is>
      </c>
      <c r="B327" s="2">
        <f>HYPERLINK("https://sherrylimd.com", "https://sherrylimd.com")</f>
        <v/>
      </c>
      <c r="C327" s="2" t="inlineStr">
        <is>
          <t>Unreachable</t>
        </is>
      </c>
      <c r="D327" s="2" t="inlineStr">
        <is>
          <t>N/A</t>
        </is>
      </c>
    </row>
    <row r="328">
      <c r="A328" s="3" t="inlineStr">
        <is>
          <t>apieceofcake11.com</t>
        </is>
      </c>
      <c r="B328" s="3">
        <f>HYPERLINK("http://apieceofcake11.com", "http://apieceofcake11.com")</f>
        <v/>
      </c>
      <c r="C328" s="3" t="inlineStr">
        <is>
          <t>Reachable</t>
        </is>
      </c>
      <c r="D328" s="3" t="inlineStr">
        <is>
          <t>['709 U.S. 9, Cape May Court House, NJ 08210']</t>
        </is>
      </c>
    </row>
    <row r="329">
      <c r="A329" s="3" t="inlineStr">
        <is>
          <t>portcitygraphics.com</t>
        </is>
      </c>
      <c r="B329" s="3">
        <f>HYPERLINK("http://portcitygraphics.com", "http://portcitygraphics.com")</f>
        <v/>
      </c>
      <c r="C329" s="3" t="inlineStr">
        <is>
          <t>Reachable</t>
        </is>
      </c>
      <c r="D329" s="3" t="inlineStr">
        <is>
          <t>['664 MAIN ST. GORHAM, ME, 04038UNITED STATES', '854 0074 Port City Graphics 664 Main Street, Gorham, ME, 04038', '1997 2024 PORT CITY GRAPHICSALL RI']</t>
        </is>
      </c>
    </row>
    <row r="330">
      <c r="A330" s="4" t="inlineStr">
        <is>
          <t>libboo.com</t>
        </is>
      </c>
      <c r="B330" s="4">
        <f>HYPERLINK("http://libboo.com", "http://libboo.com")</f>
        <v/>
      </c>
      <c r="C330" s="4" t="inlineStr">
        <is>
          <t>Reachable - No Addresses</t>
        </is>
      </c>
      <c r="D330" s="4" t="inlineStr">
        <is>
          <t>N/A</t>
        </is>
      </c>
    </row>
    <row r="331">
      <c r="A331" s="4" t="inlineStr">
        <is>
          <t>lascruxes.com</t>
        </is>
      </c>
      <c r="B331" s="4">
        <f>HYPERLINK("http://lascruxes.com", "http://lascruxes.com")</f>
        <v/>
      </c>
      <c r="C331" s="4" t="inlineStr">
        <is>
          <t>Reachable - No Addresses</t>
        </is>
      </c>
      <c r="D331" s="4" t="inlineStr">
        <is>
          <t>N/A</t>
        </is>
      </c>
    </row>
    <row r="332">
      <c r="A332" s="4" t="inlineStr">
        <is>
          <t>icscomplete.com</t>
        </is>
      </c>
      <c r="B332" s="4">
        <f>HYPERLINK("http://icscomplete.com", "http://icscomplete.com")</f>
        <v/>
      </c>
      <c r="C332" s="4" t="inlineStr">
        <is>
          <t>Reachable - No Addresses</t>
        </is>
      </c>
      <c r="D332" s="4" t="inlineStr">
        <is>
          <t>N/A</t>
        </is>
      </c>
    </row>
    <row r="333">
      <c r="A333" s="4" t="inlineStr">
        <is>
          <t>rememberthosemoments.com</t>
        </is>
      </c>
      <c r="B333" s="4">
        <f>HYPERLINK("http://rememberthosemoments.com", "http://rememberthosemoments.com")</f>
        <v/>
      </c>
      <c r="C333" s="4" t="inlineStr">
        <is>
          <t>Reachable - No Addresses</t>
        </is>
      </c>
      <c r="D333" s="4" t="inlineStr">
        <is>
          <t>N/A</t>
        </is>
      </c>
    </row>
    <row r="334">
      <c r="A334" s="2" t="inlineStr">
        <is>
          <t>harnesswealth.com</t>
        </is>
      </c>
      <c r="B334" s="2">
        <f>HYPERLINK("https://harnesswealth.com", "https://harnesswealth.com")</f>
        <v/>
      </c>
      <c r="C334" s="2" t="inlineStr">
        <is>
          <t>Unreachable</t>
        </is>
      </c>
      <c r="D334" s="2" t="inlineStr">
        <is>
          <t>N/A</t>
        </is>
      </c>
    </row>
    <row r="335">
      <c r="A335" s="3" t="inlineStr">
        <is>
          <t>entosdesign.com</t>
        </is>
      </c>
      <c r="B335" s="3">
        <f>HYPERLINK("http://entosdesign.com", "http://entosdesign.com")</f>
        <v/>
      </c>
      <c r="C335" s="3" t="inlineStr">
        <is>
          <t>Reachable</t>
        </is>
      </c>
      <c r="D335" s="3" t="inlineStr">
        <is>
          <t>['5400 Lyndon B Johnson Freeway Suite 125, Dallas, Texas 75240', '5400 LBJ FREEWAY, SUITE 125 DALLAS, TEXAS 75240']</t>
        </is>
      </c>
    </row>
    <row r="336">
      <c r="A336" s="4" t="inlineStr">
        <is>
          <t>thecolombygroup.com</t>
        </is>
      </c>
      <c r="B336" s="4">
        <f>HYPERLINK("http://thecolombygroup.com", "http://thecolombygroup.com")</f>
        <v/>
      </c>
      <c r="C336" s="4" t="inlineStr">
        <is>
          <t>Reachable - No Addresses</t>
        </is>
      </c>
      <c r="D336" s="4" t="inlineStr">
        <is>
          <t>N/A</t>
        </is>
      </c>
    </row>
    <row r="337">
      <c r="A337" s="2" t="inlineStr">
        <is>
          <t>seniorvillagerehab.com</t>
        </is>
      </c>
      <c r="B337" s="2">
        <f>HYPERLINK("https://seniorvillagerehab.com", "https://seniorvillagerehab.com")</f>
        <v/>
      </c>
      <c r="C337" s="2" t="inlineStr">
        <is>
          <t>Unreachable</t>
        </is>
      </c>
      <c r="D337" s="2" t="inlineStr">
        <is>
          <t>N/A</t>
        </is>
      </c>
    </row>
    <row r="338">
      <c r="A338" s="2" t="inlineStr">
        <is>
          <t>mansionssouth.com</t>
        </is>
      </c>
      <c r="B338" s="2">
        <f>HYPERLINK("http://mansionssouth.com", "http://mansionssouth.com")</f>
        <v/>
      </c>
      <c r="C338" s="2" t="inlineStr">
        <is>
          <t>Unreachable</t>
        </is>
      </c>
      <c r="D338" s="2" t="inlineStr">
        <is>
          <t>N/A</t>
        </is>
      </c>
    </row>
    <row r="339">
      <c r="A339" s="4" t="inlineStr">
        <is>
          <t>adastra-films.com</t>
        </is>
      </c>
      <c r="B339" s="4">
        <f>HYPERLINK("http://adastra-films.com", "http://adastra-films.com")</f>
        <v/>
      </c>
      <c r="C339" s="4" t="inlineStr">
        <is>
          <t>Reachable - No Addresses</t>
        </is>
      </c>
      <c r="D339" s="4" t="inlineStr">
        <is>
          <t>N/A</t>
        </is>
      </c>
    </row>
    <row r="340">
      <c r="A340" s="4" t="inlineStr">
        <is>
          <t>pearlleather.com</t>
        </is>
      </c>
      <c r="B340" s="4">
        <f>HYPERLINK("http://pearlleather.com", "http://pearlleather.com")</f>
        <v/>
      </c>
      <c r="C340" s="4" t="inlineStr">
        <is>
          <t>Reachable - No Addresses</t>
        </is>
      </c>
      <c r="D340" s="4" t="inlineStr">
        <is>
          <t>N/A</t>
        </is>
      </c>
    </row>
    <row r="341">
      <c r="A341" s="2" t="inlineStr">
        <is>
          <t>merrickgroupinc.com</t>
        </is>
      </c>
      <c r="B341" s="2">
        <f>HYPERLINK("https://merrickgroupinc.com", "https://merrickgroupinc.com")</f>
        <v/>
      </c>
      <c r="C341" s="2" t="inlineStr">
        <is>
          <t>Unreachable</t>
        </is>
      </c>
      <c r="D341" s="2" t="inlineStr">
        <is>
          <t>N/A</t>
        </is>
      </c>
    </row>
    <row r="342">
      <c r="A342" s="3" t="inlineStr">
        <is>
          <t>adsdry.com</t>
        </is>
      </c>
      <c r="B342" s="3">
        <f>HYPERLINK("http://adsdry.com", "http://adsdry.com")</f>
        <v/>
      </c>
      <c r="C342" s="3" t="inlineStr">
        <is>
          <t>Reachable</t>
        </is>
      </c>
      <c r="D342" s="3" t="inlineStr">
        <is>
          <t>['12094 Anderson Rd, Suite 330, Tampa, FL 33625', '12094 Anderson Rd, Suite 330 Tampa, FL 33625']</t>
        </is>
      </c>
    </row>
    <row r="343">
      <c r="A343" s="3" t="inlineStr">
        <is>
          <t>dillinghammurphy.com</t>
        </is>
      </c>
      <c r="B343" s="3">
        <f>HYPERLINK("http://dillinghammurphy.com", "http://dillinghammurphy.com")</f>
        <v/>
      </c>
      <c r="C343" s="3" t="inlineStr">
        <is>
          <t>Reachable</t>
        </is>
      </c>
      <c r="D343" s="3" t="inlineStr">
        <is>
          <t>['155 Sansome Street, Suite 700, San Francisco, CA 94104', 'rporation logoSafewaySafeway Logo111An']</t>
        </is>
      </c>
    </row>
    <row r="344">
      <c r="A344" s="2" t="inlineStr">
        <is>
          <t>bodyjewelrycompany.com</t>
        </is>
      </c>
      <c r="B344" s="2">
        <f>HYPERLINK("http://bodyjewelrycompany.com", "http://bodyjewelrycompany.com")</f>
        <v/>
      </c>
      <c r="C344" s="2" t="inlineStr">
        <is>
          <t>Unreachable</t>
        </is>
      </c>
      <c r="D344" s="2" t="inlineStr">
        <is>
          <t>N/A</t>
        </is>
      </c>
    </row>
    <row r="345">
      <c r="A345" s="4" t="inlineStr">
        <is>
          <t>shopcapitalhatters.com</t>
        </is>
      </c>
      <c r="B345" s="4">
        <f>HYPERLINK("http://shopcapitalhatters.com", "http://shopcapitalhatters.com")</f>
        <v/>
      </c>
      <c r="C345" s="4" t="inlineStr">
        <is>
          <t>Reachable - No Addresses</t>
        </is>
      </c>
      <c r="D345" s="4" t="inlineStr">
        <is>
          <t>N/A</t>
        </is>
      </c>
    </row>
    <row r="346">
      <c r="A346" s="4" t="inlineStr">
        <is>
          <t>mjobriendesign.com</t>
        </is>
      </c>
      <c r="B346" s="4">
        <f>HYPERLINK("http://mjobriendesign.com", "http://mjobriendesign.com")</f>
        <v/>
      </c>
      <c r="C346" s="4" t="inlineStr">
        <is>
          <t>Reachable - No Addresses</t>
        </is>
      </c>
      <c r="D346" s="4" t="inlineStr">
        <is>
          <t>N/A</t>
        </is>
      </c>
    </row>
    <row r="347">
      <c r="A347" s="4" t="inlineStr">
        <is>
          <t>scottyshubcaps.com</t>
        </is>
      </c>
      <c r="B347" s="4">
        <f>HYPERLINK("http://scottyshubcaps.com", "http://scottyshubcaps.com")</f>
        <v/>
      </c>
      <c r="C347" s="4" t="inlineStr">
        <is>
          <t>Reachable - No Addresses</t>
        </is>
      </c>
      <c r="D347" s="4" t="inlineStr">
        <is>
          <t>N/A</t>
        </is>
      </c>
    </row>
    <row r="348">
      <c r="A348" s="2" t="inlineStr">
        <is>
          <t>landco-inc.com</t>
        </is>
      </c>
      <c r="B348" s="2">
        <f>HYPERLINK("https://landco-inc.com", "https://landco-inc.com")</f>
        <v/>
      </c>
      <c r="C348" s="2" t="inlineStr">
        <is>
          <t>Unreachable</t>
        </is>
      </c>
      <c r="D348" s="2" t="inlineStr">
        <is>
          <t>N/A</t>
        </is>
      </c>
    </row>
    <row r="349">
      <c r="A349" s="4" t="inlineStr">
        <is>
          <t>fm99.com</t>
        </is>
      </c>
      <c r="B349" s="4">
        <f>HYPERLINK("http://fm99.com", "http://fm99.com")</f>
        <v/>
      </c>
      <c r="C349" s="4" t="inlineStr">
        <is>
          <t>Reachable - No Addresses</t>
        </is>
      </c>
      <c r="D349" s="4" t="inlineStr">
        <is>
          <t>N/A</t>
        </is>
      </c>
    </row>
    <row r="350">
      <c r="A350" s="2" t="inlineStr">
        <is>
          <t>frontdoorstl.com</t>
        </is>
      </c>
      <c r="B350" s="2">
        <f>HYPERLINK("https://frontdoorstl.com", "https://frontdoorstl.com")</f>
        <v/>
      </c>
      <c r="C350" s="2" t="inlineStr">
        <is>
          <t>Unreachable</t>
        </is>
      </c>
      <c r="D350" s="2" t="inlineStr">
        <is>
          <t>N/A</t>
        </is>
      </c>
    </row>
    <row r="351">
      <c r="A351" s="2" t="inlineStr">
        <is>
          <t>rosesacrossamerica.com</t>
        </is>
      </c>
      <c r="B351" s="2">
        <f>HYPERLINK("http://rosesacrossamerica.com", "http://rosesacrossamerica.com")</f>
        <v/>
      </c>
      <c r="C351" s="2" t="inlineStr">
        <is>
          <t>Unreachable</t>
        </is>
      </c>
      <c r="D351" s="2" t="inlineStr">
        <is>
          <t>N/A</t>
        </is>
      </c>
    </row>
    <row r="352">
      <c r="A352" s="2" t="inlineStr">
        <is>
          <t>garydawsonlaw.com</t>
        </is>
      </c>
      <c r="B352" s="2">
        <f>HYPERLINK("https://garydawsonlaw.com", "https://garydawsonlaw.com")</f>
        <v/>
      </c>
      <c r="C352" s="2" t="inlineStr">
        <is>
          <t>Unreachable</t>
        </is>
      </c>
      <c r="D352" s="2" t="inlineStr">
        <is>
          <t>N/A</t>
        </is>
      </c>
    </row>
    <row r="353">
      <c r="A353" s="3" t="inlineStr">
        <is>
          <t>c-s-stables.com</t>
        </is>
      </c>
      <c r="B353" s="3">
        <f>HYPERLINK("http://c-s-stables.com", "http://c-s-stables.com")</f>
        <v/>
      </c>
      <c r="C353" s="3" t="inlineStr">
        <is>
          <t>Reachable</t>
        </is>
      </c>
      <c r="D353" s="3" t="inlineStr">
        <is>
          <t>['2361 Hancock Highway Equinunk, PA', '2024 CS Stables 2361 Hancock Highway Equinunk, PA 18417']</t>
        </is>
      </c>
    </row>
    <row r="354">
      <c r="A354" s="2" t="inlineStr">
        <is>
          <t>kimberlybrockbooks.com</t>
        </is>
      </c>
      <c r="B354" s="2">
        <f>HYPERLINK("https://kimberlybrockbooks.com", "https://kimberlybrockbooks.com")</f>
        <v/>
      </c>
      <c r="C354" s="2" t="inlineStr">
        <is>
          <t>Unreachable</t>
        </is>
      </c>
      <c r="D354" s="2" t="inlineStr">
        <is>
          <t>N/A</t>
        </is>
      </c>
    </row>
    <row r="355">
      <c r="A355" s="2" t="inlineStr">
        <is>
          <t>eatrightdelaware.org</t>
        </is>
      </c>
      <c r="B355" s="2">
        <f>HYPERLINK("https://eatrightdelaware.org", "https://eatrightdelaware.org")</f>
        <v/>
      </c>
      <c r="C355" s="2" t="inlineStr">
        <is>
          <t>Unreachable</t>
        </is>
      </c>
      <c r="D355" s="2" t="inlineStr">
        <is>
          <t>N/A</t>
        </is>
      </c>
    </row>
    <row r="356">
      <c r="A356" s="4" t="inlineStr">
        <is>
          <t>bestwebhosting.com</t>
        </is>
      </c>
      <c r="B356" s="4">
        <f>HYPERLINK("http://bestwebhosting.com", "http://bestwebhosting.com")</f>
        <v/>
      </c>
      <c r="C356" s="4" t="inlineStr">
        <is>
          <t>Reachable - No Addresses</t>
        </is>
      </c>
      <c r="D356" s="4" t="inlineStr">
        <is>
          <t>N/A</t>
        </is>
      </c>
    </row>
    <row r="357">
      <c r="A357" s="2" t="inlineStr">
        <is>
          <t>masterrenovationsinc.com</t>
        </is>
      </c>
      <c r="B357" s="2">
        <f>HYPERLINK("https://masterrenovationsinc.com", "https://masterrenovationsinc.com")</f>
        <v/>
      </c>
      <c r="C357" s="2" t="inlineStr">
        <is>
          <t>Unreachable</t>
        </is>
      </c>
      <c r="D357" s="2" t="inlineStr">
        <is>
          <t>N/A</t>
        </is>
      </c>
    </row>
    <row r="358">
      <c r="A358" s="4" t="inlineStr">
        <is>
          <t>patiocomforts.com</t>
        </is>
      </c>
      <c r="B358" s="4">
        <f>HYPERLINK("http://patiocomforts.com", "http://patiocomforts.com")</f>
        <v/>
      </c>
      <c r="C358" s="4" t="inlineStr">
        <is>
          <t>Reachable - No Addresses</t>
        </is>
      </c>
      <c r="D358" s="4" t="inlineStr">
        <is>
          <t>N/A</t>
        </is>
      </c>
    </row>
    <row r="359">
      <c r="A359" s="4" t="inlineStr">
        <is>
          <t>elogiq.com</t>
        </is>
      </c>
      <c r="B359" s="4">
        <f>HYPERLINK("http://elogiq.com", "http://elogiq.com")</f>
        <v/>
      </c>
      <c r="C359" s="4" t="inlineStr">
        <is>
          <t>Reachable - No Addresses</t>
        </is>
      </c>
      <c r="D359" s="4" t="inlineStr">
        <is>
          <t>N/A</t>
        </is>
      </c>
    </row>
    <row r="360">
      <c r="A360" s="2" t="inlineStr">
        <is>
          <t>ossininglibrary.org</t>
        </is>
      </c>
      <c r="B360" s="2">
        <f>HYPERLINK("https://ossininglibrary.org", "https://ossininglibrary.org")</f>
        <v/>
      </c>
      <c r="C360" s="2" t="inlineStr">
        <is>
          <t>Unreachable</t>
        </is>
      </c>
      <c r="D360" s="2" t="inlineStr">
        <is>
          <t>N/A</t>
        </is>
      </c>
    </row>
    <row r="361">
      <c r="A361" s="3" t="inlineStr">
        <is>
          <t>inetmotors.com</t>
        </is>
      </c>
      <c r="B361" s="3">
        <f>HYPERLINK("http://inetmotors.com", "http://inetmotors.com")</f>
        <v/>
      </c>
      <c r="C361" s="3" t="inlineStr">
        <is>
          <t>Reachable</t>
        </is>
      </c>
      <c r="D361" s="3" t="inlineStr">
        <is>
          <t>['1311522695 Villa Creek Drive Farmers Branch, TX 75234', '000 iNet Motors 2695 Villa Creek DriveFarmers Branch, TX 75234']</t>
        </is>
      </c>
    </row>
    <row r="362">
      <c r="A362" s="2" t="inlineStr">
        <is>
          <t>dabba4u.com</t>
        </is>
      </c>
      <c r="B362" s="2">
        <f>HYPERLINK("http://dabba4u.com", "http://dabba4u.com")</f>
        <v/>
      </c>
      <c r="C362" s="2" t="inlineStr">
        <is>
          <t>Unreachable</t>
        </is>
      </c>
      <c r="D362" s="2" t="inlineStr">
        <is>
          <t>N/A</t>
        </is>
      </c>
    </row>
    <row r="363">
      <c r="A363" s="2" t="inlineStr">
        <is>
          <t>urbanacres.com</t>
        </is>
      </c>
      <c r="B363" s="2">
        <f>HYPERLINK("https://urbanacres.com", "https://urbanacres.com")</f>
        <v/>
      </c>
      <c r="C363" s="2" t="inlineStr">
        <is>
          <t>Unreachable</t>
        </is>
      </c>
      <c r="D363" s="2" t="inlineStr">
        <is>
          <t>N/A</t>
        </is>
      </c>
    </row>
    <row r="364">
      <c r="A364" s="3" t="inlineStr">
        <is>
          <t>perryridgelandfill.com</t>
        </is>
      </c>
      <c r="B364" s="3">
        <f>HYPERLINK("http://perryridgelandfill.com", "http://perryridgelandfill.com")</f>
        <v/>
      </c>
      <c r="C364" s="3" t="inlineStr">
        <is>
          <t>Reachable</t>
        </is>
      </c>
      <c r="D364" s="3" t="inlineStr">
        <is>
          <t>['6305 Sacred Heart Road Du Quoin, IL 62832']</t>
        </is>
      </c>
    </row>
    <row r="365">
      <c r="A365" s="4" t="inlineStr">
        <is>
          <t>fountainhillsapartments.com</t>
        </is>
      </c>
      <c r="B365" s="4">
        <f>HYPERLINK("http://fountainhillsapartments.com", "http://fountainhillsapartments.com")</f>
        <v/>
      </c>
      <c r="C365" s="4" t="inlineStr">
        <is>
          <t>Reachable - No Addresses</t>
        </is>
      </c>
      <c r="D365" s="4" t="inlineStr">
        <is>
          <t>N/A</t>
        </is>
      </c>
    </row>
    <row r="366">
      <c r="A366" s="2" t="inlineStr">
        <is>
          <t>portertwp.org</t>
        </is>
      </c>
      <c r="B366" s="2">
        <f>HYPERLINK("https://portertwp.org", "https://portertwp.org")</f>
        <v/>
      </c>
      <c r="C366" s="2" t="inlineStr">
        <is>
          <t>Unreachable</t>
        </is>
      </c>
      <c r="D366" s="2" t="inlineStr">
        <is>
          <t>N/A</t>
        </is>
      </c>
    </row>
    <row r="367">
      <c r="A367" s="3" t="inlineStr">
        <is>
          <t>americansurvey.com</t>
        </is>
      </c>
      <c r="B367" s="3">
        <f>HYPERLINK("http://americansurvey.com", "http://americansurvey.com")</f>
        <v/>
      </c>
      <c r="C367" s="3" t="inlineStr">
        <is>
          <t>Reachable</t>
        </is>
      </c>
      <c r="D367" s="3" t="inlineStr">
        <is>
          <t>['and experienced Field Crews. MOBILE LiDAR', '55 FROM WEBER ROAD TO WILLOW SPRIN', 'and includes a new climbing wall for enthusiasts. AS', '120 N. LaSalle St., Suite 3350, Chicago, IL 60602']</t>
        </is>
      </c>
    </row>
    <row r="368">
      <c r="A368" s="4" t="inlineStr">
        <is>
          <t>thecreditpeople.com</t>
        </is>
      </c>
      <c r="B368" s="4">
        <f>HYPERLINK("http://thecreditpeople.com", "http://thecreditpeople.com")</f>
        <v/>
      </c>
      <c r="C368" s="4" t="inlineStr">
        <is>
          <t>Reachable - No Addresses</t>
        </is>
      </c>
      <c r="D368" s="4" t="inlineStr">
        <is>
          <t>N/A</t>
        </is>
      </c>
    </row>
    <row r="369">
      <c r="A369" s="4" t="inlineStr">
        <is>
          <t>matrixdesigncompanies.com</t>
        </is>
      </c>
      <c r="B369" s="4">
        <f>HYPERLINK("http://matrixdesigncompanies.com", "http://matrixdesigncompanies.com")</f>
        <v/>
      </c>
      <c r="C369" s="4" t="inlineStr">
        <is>
          <t>Reachable - No Addresses</t>
        </is>
      </c>
      <c r="D369" s="4" t="inlineStr">
        <is>
          <t>N/A</t>
        </is>
      </c>
    </row>
    <row r="370">
      <c r="A370" s="4" t="inlineStr">
        <is>
          <t>piranhablonde.com</t>
        </is>
      </c>
      <c r="B370" s="4">
        <f>HYPERLINK("http://piranhablonde.com", "http://piranhablonde.com")</f>
        <v/>
      </c>
      <c r="C370" s="4" t="inlineStr">
        <is>
          <t>Reachable - No Addresses</t>
        </is>
      </c>
      <c r="D370" s="4" t="inlineStr">
        <is>
          <t>N/A</t>
        </is>
      </c>
    </row>
    <row r="371">
      <c r="A371" s="2" t="inlineStr">
        <is>
          <t>aimnorth.com</t>
        </is>
      </c>
      <c r="B371" s="2">
        <f>HYPERLINK("http://aimnorth.com", "http://aimnorth.com")</f>
        <v/>
      </c>
      <c r="C371" s="2" t="inlineStr">
        <is>
          <t>Unreachable</t>
        </is>
      </c>
      <c r="D371" s="2" t="inlineStr">
        <is>
          <t>N/A</t>
        </is>
      </c>
    </row>
    <row r="372">
      <c r="A372" s="3" t="inlineStr">
        <is>
          <t>boccarossainsurance.com</t>
        </is>
      </c>
      <c r="B372" s="3">
        <f>HYPERLINK("http://boccarossainsurance.com", "http://boccarossainsurance.com")</f>
        <v/>
      </c>
      <c r="C372" s="3" t="inlineStr">
        <is>
          <t>Reachable</t>
        </is>
      </c>
      <c r="D372" s="3" t="inlineStr">
        <is>
          <t>['220 Bridgeport Ave. Milford, CT 06460', 'Year of Establishment40Ye']</t>
        </is>
      </c>
    </row>
    <row r="373">
      <c r="A373" s="4" t="inlineStr">
        <is>
          <t>sundowninc.org</t>
        </is>
      </c>
      <c r="B373" s="4">
        <f>HYPERLINK("http://sundowninc.org", "http://sundowninc.org")</f>
        <v/>
      </c>
      <c r="C373" s="4" t="inlineStr">
        <is>
          <t>Reachable - No Addresses</t>
        </is>
      </c>
      <c r="D373" s="4" t="inlineStr">
        <is>
          <t>N/A</t>
        </is>
      </c>
    </row>
    <row r="374">
      <c r="A374" s="2" t="inlineStr">
        <is>
          <t>isetoday.com</t>
        </is>
      </c>
      <c r="B374" s="2">
        <f>HYPERLINK("https://isetoday.com", "https://isetoday.com")</f>
        <v/>
      </c>
      <c r="C374" s="2" t="inlineStr">
        <is>
          <t>Unreachable</t>
        </is>
      </c>
      <c r="D374" s="2" t="inlineStr">
        <is>
          <t>N/A</t>
        </is>
      </c>
    </row>
    <row r="375">
      <c r="A375" s="4" t="inlineStr">
        <is>
          <t>janestreetproductions.com</t>
        </is>
      </c>
      <c r="B375" s="4">
        <f>HYPERLINK("http://janestreetproductions.com", "http://janestreetproductions.com")</f>
        <v/>
      </c>
      <c r="C375" s="4" t="inlineStr">
        <is>
          <t>Reachable - No Addresses</t>
        </is>
      </c>
      <c r="D375" s="4" t="inlineStr">
        <is>
          <t>N/A</t>
        </is>
      </c>
    </row>
    <row r="376">
      <c r="A376" s="3" t="inlineStr">
        <is>
          <t>withouraloha.com</t>
        </is>
      </c>
      <c r="B376" s="3">
        <f>HYPERLINK("http://withouraloha.com", "http://withouraloha.com")</f>
        <v/>
      </c>
      <c r="C376" s="3" t="inlineStr">
        <is>
          <t>Reachable</t>
        </is>
      </c>
      <c r="D376" s="3" t="inlineStr">
        <is>
          <t>['99 Add to cart Compare Quick view Add to wishlist Close Hawaii']</t>
        </is>
      </c>
    </row>
    <row r="377">
      <c r="A377" s="3" t="inlineStr">
        <is>
          <t>abmechanical.com</t>
        </is>
      </c>
      <c r="B377" s="3">
        <f>HYPERLINK("http://abmechanical.com", "http://abmechanical.com")</f>
        <v/>
      </c>
      <c r="C377" s="3" t="inlineStr">
        <is>
          <t>Reachable</t>
        </is>
      </c>
      <c r="D377" s="3" t="inlineStr">
        <is>
          <t>['2252 Railroad Ave Livermore CA United States']</t>
        </is>
      </c>
    </row>
    <row r="378">
      <c r="A378" s="4" t="inlineStr">
        <is>
          <t>salvometalworks.com</t>
        </is>
      </c>
      <c r="B378" s="4">
        <f>HYPERLINK("http://salvometalworks.com", "http://salvometalworks.com")</f>
        <v/>
      </c>
      <c r="C378" s="4" t="inlineStr">
        <is>
          <t>Reachable - No Addresses</t>
        </is>
      </c>
      <c r="D378" s="4" t="inlineStr">
        <is>
          <t>N/A</t>
        </is>
      </c>
    </row>
    <row r="379">
      <c r="A379" s="4" t="inlineStr">
        <is>
          <t>amsgenetics.com</t>
        </is>
      </c>
      <c r="B379" s="4">
        <f>HYPERLINK("http://amsgenetics.com", "http://amsgenetics.com")</f>
        <v/>
      </c>
      <c r="C379" s="4" t="inlineStr">
        <is>
          <t>Reachable - No Addresses</t>
        </is>
      </c>
      <c r="D379" s="4" t="inlineStr">
        <is>
          <t>N/A</t>
        </is>
      </c>
    </row>
    <row r="380">
      <c r="A380" s="4" t="inlineStr">
        <is>
          <t>brycsoccer.com</t>
        </is>
      </c>
      <c r="B380" s="4">
        <f>HYPERLINK("http://brycsoccer.com", "http://brycsoccer.com")</f>
        <v/>
      </c>
      <c r="C380" s="4" t="inlineStr">
        <is>
          <t>Reachable - No Addresses</t>
        </is>
      </c>
      <c r="D380" s="4" t="inlineStr">
        <is>
          <t>N/A</t>
        </is>
      </c>
    </row>
    <row r="381">
      <c r="A381" s="3" t="inlineStr">
        <is>
          <t>copyarmy.com</t>
        </is>
      </c>
      <c r="B381" s="3">
        <f>HYPERLINK("http://copyarmy.com", "http://copyarmy.com")</f>
        <v/>
      </c>
      <c r="C381" s="3" t="inlineStr">
        <is>
          <t>Reachable</t>
        </is>
      </c>
      <c r="D381" s="3" t="inlineStr">
        <is>
          <t>['412 N. Market St. Elizabethtown, PA 17022']</t>
        </is>
      </c>
    </row>
    <row r="382">
      <c r="A382" s="2" t="inlineStr">
        <is>
          <t>lombardglobal.com</t>
        </is>
      </c>
      <c r="B382" s="2">
        <f>HYPERLINK("https://lombardglobal.com", "https://lombardglobal.com")</f>
        <v/>
      </c>
      <c r="C382" s="2" t="inlineStr">
        <is>
          <t>Unreachable</t>
        </is>
      </c>
      <c r="D382" s="2" t="inlineStr">
        <is>
          <t>N/A</t>
        </is>
      </c>
    </row>
    <row r="383">
      <c r="A383" s="4" t="inlineStr">
        <is>
          <t>genero.us</t>
        </is>
      </c>
      <c r="B383" s="4">
        <f>HYPERLINK("http://genero.us", "http://genero.us")</f>
        <v/>
      </c>
      <c r="C383" s="4" t="inlineStr">
        <is>
          <t>Reachable - No Addresses</t>
        </is>
      </c>
      <c r="D383" s="4" t="inlineStr">
        <is>
          <t>N/A</t>
        </is>
      </c>
    </row>
    <row r="384">
      <c r="A384" s="4" t="inlineStr">
        <is>
          <t>webcointeractive.com</t>
        </is>
      </c>
      <c r="B384" s="4">
        <f>HYPERLINK("http://webcointeractive.com", "http://webcointeractive.com")</f>
        <v/>
      </c>
      <c r="C384" s="4" t="inlineStr">
        <is>
          <t>Reachable - No Addresses</t>
        </is>
      </c>
      <c r="D384" s="4" t="inlineStr">
        <is>
          <t>N/A</t>
        </is>
      </c>
    </row>
    <row r="385">
      <c r="A385" s="2" t="inlineStr">
        <is>
          <t>violenceinterventionprogram.org</t>
        </is>
      </c>
      <c r="B385" s="2">
        <f>HYPERLINK("https://violenceinterventionprogram.org", "https://violenceinterventionprogram.org")</f>
        <v/>
      </c>
      <c r="C385" s="2" t="inlineStr">
        <is>
          <t>Unreachable</t>
        </is>
      </c>
      <c r="D385" s="2" t="inlineStr">
        <is>
          <t>N/A</t>
        </is>
      </c>
    </row>
    <row r="386">
      <c r="A386" s="2" t="inlineStr">
        <is>
          <t>millspacktrips.com</t>
        </is>
      </c>
      <c r="B386" s="2">
        <f>HYPERLINK("http://millspacktrips.com", "http://millspacktrips.com")</f>
        <v/>
      </c>
      <c r="C386" s="2" t="inlineStr">
        <is>
          <t>Unreachable</t>
        </is>
      </c>
      <c r="D386" s="2" t="inlineStr">
        <is>
          <t>N/A</t>
        </is>
      </c>
    </row>
    <row r="387">
      <c r="A387" s="3" t="inlineStr">
        <is>
          <t>thesophiacenterforspirituality.org</t>
        </is>
      </c>
      <c r="B387" s="3">
        <f>HYPERLINK("http://thesophiacenterforspirituality.org", "http://thesophiacenterforspirituality.org")</f>
        <v/>
      </c>
      <c r="C387" s="3" t="inlineStr">
        <is>
          <t>Reachable</t>
        </is>
      </c>
      <c r="D387" s="3" t="inlineStr">
        <is>
          <t>['701 W. Main St., Endicott, NY', 'Previous messagesContact UsEvents24Hr']</t>
        </is>
      </c>
    </row>
    <row r="388">
      <c r="A388" s="2" t="inlineStr">
        <is>
          <t>myrollingoaksapartments.com</t>
        </is>
      </c>
      <c r="B388" s="2">
        <f>HYPERLINK("https://myrollingoaksapartments.com", "https://myrollingoaksapartments.com")</f>
        <v/>
      </c>
      <c r="C388" s="2" t="inlineStr">
        <is>
          <t>Unreachable</t>
        </is>
      </c>
      <c r="D388" s="2" t="inlineStr">
        <is>
          <t>N/A</t>
        </is>
      </c>
    </row>
    <row r="389">
      <c r="A389" s="2" t="inlineStr">
        <is>
          <t>sysbytc.com</t>
        </is>
      </c>
      <c r="B389" s="2">
        <f>HYPERLINK("http://sysbytc.com", "http://sysbytc.com")</f>
        <v/>
      </c>
      <c r="C389" s="2" t="inlineStr">
        <is>
          <t>Unreachable</t>
        </is>
      </c>
      <c r="D389" s="2" t="inlineStr">
        <is>
          <t>N/A</t>
        </is>
      </c>
    </row>
    <row r="390">
      <c r="A390" s="2" t="inlineStr">
        <is>
          <t>boyleinsures.com</t>
        </is>
      </c>
      <c r="B390" s="2">
        <f>HYPERLINK("https://boyleinsures.com", "https://boyleinsures.com")</f>
        <v/>
      </c>
      <c r="C390" s="2" t="inlineStr">
        <is>
          <t>Unreachable</t>
        </is>
      </c>
      <c r="D390" s="2" t="inlineStr">
        <is>
          <t>N/A</t>
        </is>
      </c>
    </row>
    <row r="391">
      <c r="A391" s="4" t="inlineStr">
        <is>
          <t>stanleyreid.com</t>
        </is>
      </c>
      <c r="B391" s="4">
        <f>HYPERLINK("http://stanleyreid.com", "http://stanleyreid.com")</f>
        <v/>
      </c>
      <c r="C391" s="4" t="inlineStr">
        <is>
          <t>Reachable - No Addresses</t>
        </is>
      </c>
      <c r="D391" s="4" t="inlineStr">
        <is>
          <t>N/A</t>
        </is>
      </c>
    </row>
    <row r="392">
      <c r="A392" s="2" t="inlineStr">
        <is>
          <t>scottklareichdds.com</t>
        </is>
      </c>
      <c r="B392" s="2">
        <f>HYPERLINK("http://scottklareichdds.com", "http://scottklareichdds.com")</f>
        <v/>
      </c>
      <c r="C392" s="2" t="inlineStr">
        <is>
          <t>Unreachable</t>
        </is>
      </c>
      <c r="D392" s="2" t="inlineStr">
        <is>
          <t>N/A</t>
        </is>
      </c>
    </row>
    <row r="393">
      <c r="A393" s="2" t="inlineStr">
        <is>
          <t>b29investments.com</t>
        </is>
      </c>
      <c r="B393" s="2">
        <f>HYPERLINK("https://b29investments.com", "https://b29investments.com")</f>
        <v/>
      </c>
      <c r="C393" s="2" t="inlineStr">
        <is>
          <t>Unreachable</t>
        </is>
      </c>
      <c r="D393" s="2" t="inlineStr">
        <is>
          <t>N/A</t>
        </is>
      </c>
    </row>
    <row r="394">
      <c r="A394" s="4" t="inlineStr">
        <is>
          <t>amaurisilva.com</t>
        </is>
      </c>
      <c r="B394" s="4">
        <f>HYPERLINK("http://amaurisilva.com", "http://amaurisilva.com")</f>
        <v/>
      </c>
      <c r="C394" s="4" t="inlineStr">
        <is>
          <t>Reachable - No Addresses</t>
        </is>
      </c>
      <c r="D394" s="4" t="inlineStr">
        <is>
          <t>N/A</t>
        </is>
      </c>
    </row>
    <row r="395">
      <c r="A395" s="4" t="inlineStr">
        <is>
          <t>mgtreeservices.com</t>
        </is>
      </c>
      <c r="B395" s="4">
        <f>HYPERLINK("http://mgtreeservices.com", "http://mgtreeservices.com")</f>
        <v/>
      </c>
      <c r="C395" s="4" t="inlineStr">
        <is>
          <t>Reachable - No Addresses</t>
        </is>
      </c>
      <c r="D395" s="4" t="inlineStr">
        <is>
          <t>N/A</t>
        </is>
      </c>
    </row>
    <row r="396">
      <c r="A396" s="4" t="inlineStr">
        <is>
          <t>hullstrategies.com</t>
        </is>
      </c>
      <c r="B396" s="4">
        <f>HYPERLINK("http://hullstrategies.com", "http://hullstrategies.com")</f>
        <v/>
      </c>
      <c r="C396" s="4" t="inlineStr">
        <is>
          <t>Reachable - No Addresses</t>
        </is>
      </c>
      <c r="D396" s="4" t="inlineStr">
        <is>
          <t>N/A</t>
        </is>
      </c>
    </row>
    <row r="397">
      <c r="A397" s="2" t="inlineStr">
        <is>
          <t>sacredbrewing.com</t>
        </is>
      </c>
      <c r="B397" s="2">
        <f>HYPERLINK("http://sacredbrewing.com", "http://sacredbrewing.com")</f>
        <v/>
      </c>
      <c r="C397" s="2" t="inlineStr">
        <is>
          <t>Unreachable</t>
        </is>
      </c>
      <c r="D397" s="2" t="inlineStr">
        <is>
          <t>N/A</t>
        </is>
      </c>
    </row>
    <row r="398">
      <c r="A398" s="4" t="inlineStr">
        <is>
          <t>jdsclubs.com</t>
        </is>
      </c>
      <c r="B398" s="4">
        <f>HYPERLINK("http://jdsclubs.com", "http://jdsclubs.com")</f>
        <v/>
      </c>
      <c r="C398" s="4" t="inlineStr">
        <is>
          <t>Reachable - No Addresses</t>
        </is>
      </c>
      <c r="D398" s="4" t="inlineStr">
        <is>
          <t>N/A</t>
        </is>
      </c>
    </row>
    <row r="399">
      <c r="A399" s="4" t="inlineStr">
        <is>
          <t>jenbeckeracupuncture.com</t>
        </is>
      </c>
      <c r="B399" s="4">
        <f>HYPERLINK("http://jenbeckeracupuncture.com", "http://jenbeckeracupuncture.com")</f>
        <v/>
      </c>
      <c r="C399" s="4" t="inlineStr">
        <is>
          <t>Reachable - No Addresses</t>
        </is>
      </c>
      <c r="D399" s="4" t="inlineStr">
        <is>
          <t>N/A</t>
        </is>
      </c>
    </row>
    <row r="400">
      <c r="A400" s="4" t="inlineStr">
        <is>
          <t>martialartshealing.com</t>
        </is>
      </c>
      <c r="B400" s="4">
        <f>HYPERLINK("http://martialartshealing.com", "http://martialartshealing.com")</f>
        <v/>
      </c>
      <c r="C400" s="4" t="inlineStr">
        <is>
          <t>Reachable - No Addresses</t>
        </is>
      </c>
      <c r="D400" s="4" t="inlineStr">
        <is>
          <t>N/A</t>
        </is>
      </c>
    </row>
    <row r="401">
      <c r="A401" s="2" t="inlineStr">
        <is>
          <t>techsea.com</t>
        </is>
      </c>
      <c r="B401" s="2">
        <f>HYPERLINK("http://techsea.com", "http://techsea.com")</f>
        <v/>
      </c>
      <c r="C401" s="2" t="inlineStr">
        <is>
          <t>Unreachable</t>
        </is>
      </c>
      <c r="D401" s="2" t="inlineStr">
        <is>
          <t>N/A</t>
        </is>
      </c>
    </row>
    <row r="402">
      <c r="A402" s="4" t="inlineStr">
        <is>
          <t>hebrewfreeloandc.org</t>
        </is>
      </c>
      <c r="B402" s="4">
        <f>HYPERLINK("http://hebrewfreeloandc.org", "http://hebrewfreeloandc.org")</f>
        <v/>
      </c>
      <c r="C402" s="4" t="inlineStr">
        <is>
          <t>Reachable - No Addresses</t>
        </is>
      </c>
      <c r="D402" s="4" t="inlineStr">
        <is>
          <t>N/A</t>
        </is>
      </c>
    </row>
    <row r="403">
      <c r="A403" s="4" t="inlineStr">
        <is>
          <t>azcrystal.com</t>
        </is>
      </c>
      <c r="B403" s="4">
        <f>HYPERLINK("http://azcrystal.com", "http://azcrystal.com")</f>
        <v/>
      </c>
      <c r="C403" s="4" t="inlineStr">
        <is>
          <t>Reachable - No Addresses</t>
        </is>
      </c>
      <c r="D403" s="4" t="inlineStr">
        <is>
          <t>N/A</t>
        </is>
      </c>
    </row>
    <row r="404">
      <c r="A404" s="2" t="inlineStr">
        <is>
          <t>ypmphotography.com</t>
        </is>
      </c>
      <c r="B404" s="2">
        <f>HYPERLINK("https://ypmphotography.com", "https://ypmphotography.com")</f>
        <v/>
      </c>
      <c r="C404" s="2" t="inlineStr">
        <is>
          <t>Unreachable</t>
        </is>
      </c>
      <c r="D404" s="2" t="inlineStr">
        <is>
          <t>N/A</t>
        </is>
      </c>
    </row>
    <row r="405">
      <c r="A405" s="4" t="inlineStr">
        <is>
          <t>burnsidebrewco.com</t>
        </is>
      </c>
      <c r="B405" s="4">
        <f>HYPERLINK("http://burnsidebrewco.com", "http://burnsidebrewco.com")</f>
        <v/>
      </c>
      <c r="C405" s="4" t="inlineStr">
        <is>
          <t>Reachable - No Addresses</t>
        </is>
      </c>
      <c r="D405" s="4" t="inlineStr">
        <is>
          <t>N/A</t>
        </is>
      </c>
    </row>
    <row r="406">
      <c r="A406" s="4" t="inlineStr">
        <is>
          <t>creative-earthscapes.com</t>
        </is>
      </c>
      <c r="B406" s="4">
        <f>HYPERLINK("http://creative-earthscapes.com", "http://creative-earthscapes.com")</f>
        <v/>
      </c>
      <c r="C406" s="4" t="inlineStr">
        <is>
          <t>Reachable - No Addresses</t>
        </is>
      </c>
      <c r="D406" s="4" t="inlineStr">
        <is>
          <t>N/A</t>
        </is>
      </c>
    </row>
    <row r="407">
      <c r="A407" s="4" t="inlineStr">
        <is>
          <t>actionfigurefit.com</t>
        </is>
      </c>
      <c r="B407" s="4">
        <f>HYPERLINK("http://actionfigurefit.com", "http://actionfigurefit.com")</f>
        <v/>
      </c>
      <c r="C407" s="4" t="inlineStr">
        <is>
          <t>Reachable - No Addresses</t>
        </is>
      </c>
      <c r="D407" s="4" t="inlineStr">
        <is>
          <t>N/A</t>
        </is>
      </c>
    </row>
    <row r="408">
      <c r="A408" s="2" t="inlineStr">
        <is>
          <t>flit.co</t>
        </is>
      </c>
      <c r="B408" s="2">
        <f>HYPERLINK("https://flit.co", "https://flit.co")</f>
        <v/>
      </c>
      <c r="C408" s="2" t="inlineStr">
        <is>
          <t>Unreachable</t>
        </is>
      </c>
      <c r="D408" s="2" t="inlineStr">
        <is>
          <t>N/A</t>
        </is>
      </c>
    </row>
    <row r="409">
      <c r="A409" s="2" t="inlineStr">
        <is>
          <t>uniquelibrary.com</t>
        </is>
      </c>
      <c r="B409" s="2">
        <f>HYPERLINK("https://uniquelibrary.com", "https://uniquelibrary.com")</f>
        <v/>
      </c>
      <c r="C409" s="2" t="inlineStr">
        <is>
          <t>Unreachable</t>
        </is>
      </c>
      <c r="D409" s="2" t="inlineStr">
        <is>
          <t>N/A</t>
        </is>
      </c>
    </row>
    <row r="410">
      <c r="A410" s="2" t="inlineStr">
        <is>
          <t>newdaychurchnetwork.org</t>
        </is>
      </c>
      <c r="B410" s="2">
        <f>HYPERLINK("https://newdaychurchnetwork.org", "https://newdaychurchnetwork.org")</f>
        <v/>
      </c>
      <c r="C410" s="2" t="inlineStr">
        <is>
          <t>Unreachable</t>
        </is>
      </c>
      <c r="D410" s="2" t="inlineStr">
        <is>
          <t>N/A</t>
        </is>
      </c>
    </row>
    <row r="411">
      <c r="A411" s="3" t="inlineStr">
        <is>
          <t>crystalcoastnc.org</t>
        </is>
      </c>
      <c r="B411" s="3">
        <f>HYPERLINK("http://crystalcoastnc.org", "http://crystalcoastnc.org")</f>
        <v/>
      </c>
      <c r="C411" s="3" t="inlineStr">
        <is>
          <t>Reachable</t>
        </is>
      </c>
      <c r="D411" s="3" t="inlineStr">
        <is>
          <t>['246 VFW Road, Cedar Point, NC', '3409 Arendell Street, Morehead City, NC', '7268148 OPEN 7 DAYS A WEEK 8401 Emerald Drive, Emerald Isle, NC']</t>
        </is>
      </c>
    </row>
    <row r="412">
      <c r="A412" s="4" t="inlineStr">
        <is>
          <t>sarahssilks.com</t>
        </is>
      </c>
      <c r="B412" s="4">
        <f>HYPERLINK("http://sarahssilks.com", "http://sarahssilks.com")</f>
        <v/>
      </c>
      <c r="C412" s="4" t="inlineStr">
        <is>
          <t>Reachable - No Addresses</t>
        </is>
      </c>
      <c r="D412" s="4" t="inlineStr">
        <is>
          <t>N/A</t>
        </is>
      </c>
    </row>
    <row r="413">
      <c r="A413" s="3" t="inlineStr">
        <is>
          <t>classicgardens.com</t>
        </is>
      </c>
      <c r="B413" s="3">
        <f>HYPERLINK("http://classicgardens.com", "http://classicgardens.com")</f>
        <v/>
      </c>
      <c r="C413" s="3" t="inlineStr">
        <is>
          <t>Reachable</t>
        </is>
      </c>
      <c r="D413" s="3" t="inlineStr">
        <is>
          <t>['1855 Carson Road Birmingham, AL 35215']</t>
        </is>
      </c>
    </row>
    <row r="414">
      <c r="A414" s="2" t="inlineStr">
        <is>
          <t>nemesisinteractive.com</t>
        </is>
      </c>
      <c r="B414" s="2">
        <f>HYPERLINK("http://nemesisinteractive.com", "http://nemesisinteractive.com")</f>
        <v/>
      </c>
      <c r="C414" s="2" t="inlineStr">
        <is>
          <t>Unreachable</t>
        </is>
      </c>
      <c r="D414" s="2" t="inlineStr">
        <is>
          <t>N/A</t>
        </is>
      </c>
    </row>
    <row r="415">
      <c r="A415" s="2" t="inlineStr">
        <is>
          <t>seanzmortgage.com</t>
        </is>
      </c>
      <c r="B415" s="2">
        <f>HYPERLINK("https://seanzmortgage.com", "https://seanzmortgage.com")</f>
        <v/>
      </c>
      <c r="C415" s="2" t="inlineStr">
        <is>
          <t>Unreachable</t>
        </is>
      </c>
      <c r="D415" s="2" t="inlineStr">
        <is>
          <t>N/A</t>
        </is>
      </c>
    </row>
    <row r="416">
      <c r="A416" s="2" t="inlineStr">
        <is>
          <t>suresigngraphics.com</t>
        </is>
      </c>
      <c r="B416" s="2">
        <f>HYPERLINK("http://suresigngraphics.com", "http://suresigngraphics.com")</f>
        <v/>
      </c>
      <c r="C416" s="2" t="inlineStr">
        <is>
          <t>Unreachable</t>
        </is>
      </c>
      <c r="D416" s="2" t="inlineStr">
        <is>
          <t>N/A</t>
        </is>
      </c>
    </row>
    <row r="417">
      <c r="A417" s="4" t="inlineStr">
        <is>
          <t>soteria.io</t>
        </is>
      </c>
      <c r="B417" s="4">
        <f>HYPERLINK("http://soteria.io", "http://soteria.io")</f>
        <v/>
      </c>
      <c r="C417" s="4" t="inlineStr">
        <is>
          <t>Reachable - No Addresses</t>
        </is>
      </c>
      <c r="D417" s="4" t="inlineStr">
        <is>
          <t>N/A</t>
        </is>
      </c>
    </row>
    <row r="418">
      <c r="A418" s="2" t="inlineStr">
        <is>
          <t>hodgsonsinc.com</t>
        </is>
      </c>
      <c r="B418" s="2">
        <f>HYPERLINK("http://hodgsonsinc.com", "http://hodgsonsinc.com")</f>
        <v/>
      </c>
      <c r="C418" s="2" t="inlineStr">
        <is>
          <t>Unreachable</t>
        </is>
      </c>
      <c r="D418" s="2" t="inlineStr">
        <is>
          <t>N/A</t>
        </is>
      </c>
    </row>
    <row r="419">
      <c r="A419" s="4" t="inlineStr">
        <is>
          <t>catapultcreativemedia.com</t>
        </is>
      </c>
      <c r="B419" s="4">
        <f>HYPERLINK("http://catapultcreativemedia.com", "http://catapultcreativemedia.com")</f>
        <v/>
      </c>
      <c r="C419" s="4" t="inlineStr">
        <is>
          <t>Reachable - No Addresses</t>
        </is>
      </c>
      <c r="D419" s="4" t="inlineStr">
        <is>
          <t>N/A</t>
        </is>
      </c>
    </row>
    <row r="420">
      <c r="A420" s="4" t="inlineStr">
        <is>
          <t>lssa2320.org</t>
        </is>
      </c>
      <c r="B420" s="4">
        <f>HYPERLINK("http://lssa2320.org", "http://lssa2320.org")</f>
        <v/>
      </c>
      <c r="C420" s="4" t="inlineStr">
        <is>
          <t>Reachable - No Addresses</t>
        </is>
      </c>
      <c r="D420" s="4" t="inlineStr">
        <is>
          <t>N/A</t>
        </is>
      </c>
    </row>
    <row r="421">
      <c r="A421" s="4" t="inlineStr">
        <is>
          <t>drbangert.com</t>
        </is>
      </c>
      <c r="B421" s="4">
        <f>HYPERLINK("http://drbangert.com", "http://drbangert.com")</f>
        <v/>
      </c>
      <c r="C421" s="4" t="inlineStr">
        <is>
          <t>Reachable - No Addresses</t>
        </is>
      </c>
      <c r="D421" s="4" t="inlineStr">
        <is>
          <t>N/A</t>
        </is>
      </c>
    </row>
    <row r="422">
      <c r="A422" s="2" t="inlineStr">
        <is>
          <t>stadiumchiropractic.com</t>
        </is>
      </c>
      <c r="B422" s="2">
        <f>HYPERLINK("https://stadiumchiropractic.com", "https://stadiumchiropractic.com")</f>
        <v/>
      </c>
      <c r="C422" s="2" t="inlineStr">
        <is>
          <t>Unreachable</t>
        </is>
      </c>
      <c r="D422" s="2" t="inlineStr">
        <is>
          <t>N/A</t>
        </is>
      </c>
    </row>
    <row r="423">
      <c r="A423" s="3" t="inlineStr">
        <is>
          <t>smokyhillmuseum.org</t>
        </is>
      </c>
      <c r="B423" s="3">
        <f>HYPERLINK("http://smokyhillmuseum.org", "http://smokyhillmuseum.org")</f>
        <v/>
      </c>
      <c r="C423" s="3" t="inlineStr">
        <is>
          <t>Reachable</t>
        </is>
      </c>
      <c r="D423" s="3" t="inlineStr">
        <is>
          <t>['00 PM 211 West Iron Avenue Salina, Kansas 67401']</t>
        </is>
      </c>
    </row>
    <row r="424">
      <c r="A424" s="4" t="inlineStr">
        <is>
          <t>clvillage.net</t>
        </is>
      </c>
      <c r="B424" s="4">
        <f>HYPERLINK("http://clvillage.net", "http://clvillage.net")</f>
        <v/>
      </c>
      <c r="C424" s="4" t="inlineStr">
        <is>
          <t>Reachable - No Addresses</t>
        </is>
      </c>
      <c r="D424" s="4" t="inlineStr">
        <is>
          <t>N/A</t>
        </is>
      </c>
    </row>
    <row r="425">
      <c r="A425" s="2" t="inlineStr">
        <is>
          <t>backefinancial.com</t>
        </is>
      </c>
      <c r="B425" s="2">
        <f>HYPERLINK("http://backefinancial.com", "http://backefinancial.com")</f>
        <v/>
      </c>
      <c r="C425" s="2" t="inlineStr">
        <is>
          <t>Unreachable</t>
        </is>
      </c>
      <c r="D425" s="2" t="inlineStr">
        <is>
          <t>N/A</t>
        </is>
      </c>
    </row>
    <row r="426">
      <c r="A426" s="4" t="inlineStr">
        <is>
          <t>steelspan.com</t>
        </is>
      </c>
      <c r="B426" s="4">
        <f>HYPERLINK("http://steelspan.com", "http://steelspan.com")</f>
        <v/>
      </c>
      <c r="C426" s="4" t="inlineStr">
        <is>
          <t>Reachable - No Addresses</t>
        </is>
      </c>
      <c r="D426" s="4" t="inlineStr">
        <is>
          <t>N/A</t>
        </is>
      </c>
    </row>
    <row r="427">
      <c r="A427" s="4" t="inlineStr">
        <is>
          <t>socoinstitute.org</t>
        </is>
      </c>
      <c r="B427" s="4">
        <f>HYPERLINK("http://socoinstitute.org", "http://socoinstitute.org")</f>
        <v/>
      </c>
      <c r="C427" s="4" t="inlineStr">
        <is>
          <t>Reachable - No Addresses</t>
        </is>
      </c>
      <c r="D427" s="4" t="inlineStr">
        <is>
          <t>N/A</t>
        </is>
      </c>
    </row>
    <row r="428">
      <c r="A428" s="4" t="inlineStr">
        <is>
          <t>creartiveinc.com</t>
        </is>
      </c>
      <c r="B428" s="4">
        <f>HYPERLINK("http://creartiveinc.com", "http://creartiveinc.com")</f>
        <v/>
      </c>
      <c r="C428" s="4" t="inlineStr">
        <is>
          <t>Reachable - No Addresses</t>
        </is>
      </c>
      <c r="D428" s="4" t="inlineStr">
        <is>
          <t>N/A</t>
        </is>
      </c>
    </row>
    <row r="429">
      <c r="A429" s="3" t="inlineStr">
        <is>
          <t>jonesgrove.com</t>
        </is>
      </c>
      <c r="B429" s="3">
        <f>HYPERLINK("http://jonesgrove.com", "http://jonesgrove.com")</f>
        <v/>
      </c>
      <c r="C429" s="3" t="inlineStr">
        <is>
          <t>Reachable</t>
        </is>
      </c>
      <c r="D429" s="3" t="inlineStr">
        <is>
          <t>['4878 EMAIL 1515 Mockingbird Lane Suite 700 Charlotte, NC 28209']</t>
        </is>
      </c>
    </row>
    <row r="430">
      <c r="A430" s="4" t="inlineStr">
        <is>
          <t>johanningsinc.com</t>
        </is>
      </c>
      <c r="B430" s="4">
        <f>HYPERLINK("http://johanningsinc.com", "http://johanningsinc.com")</f>
        <v/>
      </c>
      <c r="C430" s="4" t="inlineStr">
        <is>
          <t>Reachable - No Addresses</t>
        </is>
      </c>
      <c r="D430" s="4" t="inlineStr">
        <is>
          <t>N/A</t>
        </is>
      </c>
    </row>
    <row r="431">
      <c r="A431" s="2" t="inlineStr">
        <is>
          <t>pproa.org</t>
        </is>
      </c>
      <c r="B431" s="2">
        <f>HYPERLINK("https://pproa.org", "https://pproa.org")</f>
        <v/>
      </c>
      <c r="C431" s="2" t="inlineStr">
        <is>
          <t>Unreachable</t>
        </is>
      </c>
      <c r="D431" s="2" t="inlineStr">
        <is>
          <t>N/A</t>
        </is>
      </c>
    </row>
    <row r="432">
      <c r="A432" s="2" t="inlineStr">
        <is>
          <t>daybreakoutsourcing.com</t>
        </is>
      </c>
      <c r="B432" s="2">
        <f>HYPERLINK("https://daybreakoutsourcing.com", "https://daybreakoutsourcing.com")</f>
        <v/>
      </c>
      <c r="C432" s="2" t="inlineStr">
        <is>
          <t>Unreachable</t>
        </is>
      </c>
      <c r="D432" s="2" t="inlineStr">
        <is>
          <t>N/A</t>
        </is>
      </c>
    </row>
    <row r="433">
      <c r="A433" s="4" t="inlineStr">
        <is>
          <t>sacredspacemiami.com</t>
        </is>
      </c>
      <c r="B433" s="4">
        <f>HYPERLINK("http://sacredspacemiami.com", "http://sacredspacemiami.com")</f>
        <v/>
      </c>
      <c r="C433" s="4" t="inlineStr">
        <is>
          <t>Reachable - No Addresses</t>
        </is>
      </c>
      <c r="D433" s="4" t="inlineStr">
        <is>
          <t>N/A</t>
        </is>
      </c>
    </row>
    <row r="434">
      <c r="A434" s="3" t="inlineStr">
        <is>
          <t>whitehallcamp.org</t>
        </is>
      </c>
      <c r="B434" s="3">
        <f>HYPERLINK("http://whitehallcamp.org", "http://whitehallcamp.org")</f>
        <v/>
      </c>
      <c r="C434" s="3" t="inlineStr">
        <is>
          <t>Reachable</t>
        </is>
      </c>
      <c r="D434" s="3" t="inlineStr">
        <is>
          <t>['150 acres nestled in the rolling hills of Western Pennsylvania']</t>
        </is>
      </c>
    </row>
    <row r="435">
      <c r="A435" s="2" t="inlineStr">
        <is>
          <t>tjsfabrics.com</t>
        </is>
      </c>
      <c r="B435" s="2">
        <f>HYPERLINK("https://tjsfabrics.com", "https://tjsfabrics.com")</f>
        <v/>
      </c>
      <c r="C435" s="2" t="inlineStr">
        <is>
          <t>Unreachable</t>
        </is>
      </c>
      <c r="D435" s="2" t="inlineStr">
        <is>
          <t>N/A</t>
        </is>
      </c>
    </row>
    <row r="436">
      <c r="A436" s="4" t="inlineStr">
        <is>
          <t>rbroadconcrete.com</t>
        </is>
      </c>
      <c r="B436" s="4">
        <f>HYPERLINK("http://rbroadconcrete.com", "http://rbroadconcrete.com")</f>
        <v/>
      </c>
      <c r="C436" s="4" t="inlineStr">
        <is>
          <t>Reachable - No Addresses</t>
        </is>
      </c>
      <c r="D436" s="4" t="inlineStr">
        <is>
          <t>N/A</t>
        </is>
      </c>
    </row>
    <row r="437">
      <c r="A437" s="2" t="inlineStr">
        <is>
          <t>wingchungainesville.com</t>
        </is>
      </c>
      <c r="B437" s="2">
        <f>HYPERLINK("https://wingchungainesville.com", "https://wingchungainesville.com")</f>
        <v/>
      </c>
      <c r="C437" s="2" t="inlineStr">
        <is>
          <t>Unreachable</t>
        </is>
      </c>
      <c r="D437" s="2" t="inlineStr">
        <is>
          <t>N/A</t>
        </is>
      </c>
    </row>
    <row r="438">
      <c r="A438" s="3" t="inlineStr">
        <is>
          <t>thelargeformatstore.com</t>
        </is>
      </c>
      <c r="B438" s="3">
        <f>HYPERLINK("http://thelargeformatstore.com", "http://thelargeformatstore.com")</f>
        <v/>
      </c>
      <c r="C438" s="3" t="inlineStr">
        <is>
          <t>Reachable</t>
        </is>
      </c>
      <c r="D438" s="3" t="inlineStr">
        <is>
          <t>['mfp Supplies HP CC800ps', 'mfp Supplies HP CC800ps']</t>
        </is>
      </c>
    </row>
    <row r="439">
      <c r="A439" s="2" t="inlineStr">
        <is>
          <t>aprexec.com</t>
        </is>
      </c>
      <c r="B439" s="2">
        <f>HYPERLINK("http://aprexec.com", "http://aprexec.com")</f>
        <v/>
      </c>
      <c r="C439" s="2" t="inlineStr">
        <is>
          <t>Unreachable</t>
        </is>
      </c>
      <c r="D439" s="2" t="inlineStr">
        <is>
          <t>N/A</t>
        </is>
      </c>
    </row>
    <row r="440">
      <c r="A440" s="3" t="inlineStr">
        <is>
          <t>truesmilesmiami.com</t>
        </is>
      </c>
      <c r="B440" s="3">
        <f>HYPERLINK("http://truesmilesmiami.com", "http://truesmilesmiami.com")</f>
        <v/>
      </c>
      <c r="C440" s="3" t="inlineStr">
        <is>
          <t>Reachable</t>
        </is>
      </c>
      <c r="D440" s="3" t="inlineStr">
        <is>
          <t>['8500 SW 92ND ST SUITE 203 MIAMI, FL 33156', '8500 SW 92ND ST SUITE 203 MIAMI, FL 33156']</t>
        </is>
      </c>
    </row>
    <row r="441">
      <c r="A441" s="4" t="inlineStr">
        <is>
          <t>sealwatch.com</t>
        </is>
      </c>
      <c r="B441" s="4">
        <f>HYPERLINK("http://sealwatch.com", "http://sealwatch.com")</f>
        <v/>
      </c>
      <c r="C441" s="4" t="inlineStr">
        <is>
          <t>Reachable - No Addresses</t>
        </is>
      </c>
      <c r="D441" s="4" t="inlineStr">
        <is>
          <t>N/A</t>
        </is>
      </c>
    </row>
    <row r="442">
      <c r="A442" s="4" t="inlineStr">
        <is>
          <t>safebasementsinc.com</t>
        </is>
      </c>
      <c r="B442" s="4">
        <f>HYPERLINK("http://safebasementsinc.com", "http://safebasementsinc.com")</f>
        <v/>
      </c>
      <c r="C442" s="4" t="inlineStr">
        <is>
          <t>Reachable - No Addresses</t>
        </is>
      </c>
      <c r="D442" s="4" t="inlineStr">
        <is>
          <t>N/A</t>
        </is>
      </c>
    </row>
    <row r="443">
      <c r="A443" s="4" t="inlineStr">
        <is>
          <t>urbanironcraft.com</t>
        </is>
      </c>
      <c r="B443" s="4">
        <f>HYPERLINK("http://urbanironcraft.com", "http://urbanironcraft.com")</f>
        <v/>
      </c>
      <c r="C443" s="4" t="inlineStr">
        <is>
          <t>Reachable - No Addresses</t>
        </is>
      </c>
      <c r="D443" s="4" t="inlineStr">
        <is>
          <t>N/A</t>
        </is>
      </c>
    </row>
    <row r="444">
      <c r="A444" s="2" t="inlineStr">
        <is>
          <t>genebellassociates.com</t>
        </is>
      </c>
      <c r="B444" s="2">
        <f>HYPERLINK("http://genebellassociates.com", "http://genebellassociates.com")</f>
        <v/>
      </c>
      <c r="C444" s="2" t="inlineStr">
        <is>
          <t>Unreachable</t>
        </is>
      </c>
      <c r="D444" s="2" t="inlineStr">
        <is>
          <t>N/A</t>
        </is>
      </c>
    </row>
    <row r="445">
      <c r="A445" s="2" t="inlineStr">
        <is>
          <t>beemlaw.com</t>
        </is>
      </c>
      <c r="B445" s="2">
        <f>HYPERLINK("https://beemlaw.com", "https://beemlaw.com")</f>
        <v/>
      </c>
      <c r="C445" s="2" t="inlineStr">
        <is>
          <t>Unreachable</t>
        </is>
      </c>
      <c r="D445" s="2" t="inlineStr">
        <is>
          <t>N/A</t>
        </is>
      </c>
    </row>
    <row r="446">
      <c r="A446" s="3" t="inlineStr">
        <is>
          <t>shorecorporation.com</t>
        </is>
      </c>
      <c r="B446" s="3">
        <f>HYPERLINK("http://shorecorporation.com", "http://shorecorporation.com")</f>
        <v/>
      </c>
      <c r="C446" s="3" t="inlineStr">
        <is>
          <t>Reachable</t>
        </is>
      </c>
      <c r="D446" s="3" t="inlineStr">
        <is>
          <t>['2305 Duss Ave. Suite 3Ambridge, PA 15003']</t>
        </is>
      </c>
    </row>
    <row r="447">
      <c r="A447" s="4" t="inlineStr">
        <is>
          <t>avalonlimos.com</t>
        </is>
      </c>
      <c r="B447" s="4">
        <f>HYPERLINK("http://avalonlimos.com", "http://avalonlimos.com")</f>
        <v/>
      </c>
      <c r="C447" s="4" t="inlineStr">
        <is>
          <t>Reachable - No Addresses</t>
        </is>
      </c>
      <c r="D447" s="4" t="inlineStr">
        <is>
          <t>N/A</t>
        </is>
      </c>
    </row>
    <row r="448">
      <c r="A448" s="3" t="inlineStr">
        <is>
          <t>daytonamitsu.com</t>
        </is>
      </c>
      <c r="B448" s="3">
        <f>HYPERLINK("http://daytonamitsu.com", "http://daytonamitsu.com")</f>
        <v/>
      </c>
      <c r="C448" s="3" t="inlineStr">
        <is>
          <t>Reachable</t>
        </is>
      </c>
      <c r="D448" s="3" t="inlineStr">
        <is>
          <t>['900 N. Nova Rd Daytona Beach, FL 32114', '900 N. Nova Rd Daytona Beach, FL 32114']</t>
        </is>
      </c>
    </row>
    <row r="449">
      <c r="A449" s="2" t="inlineStr">
        <is>
          <t>lamprinostv.com</t>
        </is>
      </c>
      <c r="B449" s="2">
        <f>HYPERLINK("https://lamprinostv.com", "https://lamprinostv.com")</f>
        <v/>
      </c>
      <c r="C449" s="2" t="inlineStr">
        <is>
          <t>Unreachable</t>
        </is>
      </c>
      <c r="D449" s="2" t="inlineStr">
        <is>
          <t>N/A</t>
        </is>
      </c>
    </row>
    <row r="450">
      <c r="A450" s="3" t="inlineStr">
        <is>
          <t>centerlinelogistics.com</t>
        </is>
      </c>
      <c r="B450" s="3">
        <f>HYPERLINK("http://centerlinelogistics.com", "http://centerlinelogistics.com")</f>
        <v/>
      </c>
      <c r="C450" s="3" t="inlineStr">
        <is>
          <t>Reachable</t>
        </is>
      </c>
      <c r="D450" s="3" t="inlineStr">
        <is>
          <t>['910 SW Spokane Street Seattle WA 98134']</t>
        </is>
      </c>
    </row>
    <row r="451">
      <c r="A451" s="2" t="inlineStr">
        <is>
          <t>ctfamilypt.com</t>
        </is>
      </c>
      <c r="B451" s="2">
        <f>HYPERLINK("https://ctfamilypt.com", "https://ctfamilypt.com")</f>
        <v/>
      </c>
      <c r="C451" s="2" t="inlineStr">
        <is>
          <t>Unreachable</t>
        </is>
      </c>
      <c r="D451" s="2" t="inlineStr">
        <is>
          <t>N/A</t>
        </is>
      </c>
    </row>
    <row r="452">
      <c r="A452" s="4" t="inlineStr">
        <is>
          <t>wichitaacademyofpharmacists.org</t>
        </is>
      </c>
      <c r="B452" s="4">
        <f>HYPERLINK("http://wichitaacademyofpharmacists.org", "http://wichitaacademyofpharmacists.org")</f>
        <v/>
      </c>
      <c r="C452" s="4" t="inlineStr">
        <is>
          <t>Reachable - No Addresses</t>
        </is>
      </c>
      <c r="D452" s="4" t="inlineStr">
        <is>
          <t>N/A</t>
        </is>
      </c>
    </row>
    <row r="453">
      <c r="A453" s="2" t="inlineStr">
        <is>
          <t>dreng.com</t>
        </is>
      </c>
      <c r="B453" s="2">
        <f>HYPERLINK("https://dreng.com", "https://dreng.com")</f>
        <v/>
      </c>
      <c r="C453" s="2" t="inlineStr">
        <is>
          <t>Unreachable</t>
        </is>
      </c>
      <c r="D453" s="2" t="inlineStr">
        <is>
          <t>N/A</t>
        </is>
      </c>
    </row>
    <row r="454">
      <c r="A454" s="2" t="inlineStr">
        <is>
          <t>ohpsych.org</t>
        </is>
      </c>
      <c r="B454" s="2">
        <f>HYPERLINK("https://ohpsych.org", "https://ohpsych.org")</f>
        <v/>
      </c>
      <c r="C454" s="2" t="inlineStr">
        <is>
          <t>Unreachable</t>
        </is>
      </c>
      <c r="D454" s="2" t="inlineStr">
        <is>
          <t>N/A</t>
        </is>
      </c>
    </row>
    <row r="455">
      <c r="A455" s="4" t="inlineStr">
        <is>
          <t>servemenow.org</t>
        </is>
      </c>
      <c r="B455" s="4">
        <f>HYPERLINK("http://servemenow.org", "http://servemenow.org")</f>
        <v/>
      </c>
      <c r="C455" s="4" t="inlineStr">
        <is>
          <t>Reachable - No Addresses</t>
        </is>
      </c>
      <c r="D455" s="4" t="inlineStr">
        <is>
          <t>N/A</t>
        </is>
      </c>
    </row>
    <row r="456">
      <c r="A456" s="4" t="inlineStr">
        <is>
          <t>primafacie.net</t>
        </is>
      </c>
      <c r="B456" s="4">
        <f>HYPERLINK("http://primafacie.net", "http://primafacie.net")</f>
        <v/>
      </c>
      <c r="C456" s="4" t="inlineStr">
        <is>
          <t>Reachable - No Addresses</t>
        </is>
      </c>
      <c r="D456" s="4" t="inlineStr">
        <is>
          <t>N/A</t>
        </is>
      </c>
    </row>
    <row r="457">
      <c r="A457" s="2" t="inlineStr">
        <is>
          <t>peoplefirstlawyers.com</t>
        </is>
      </c>
      <c r="B457" s="2">
        <f>HYPERLINK("https://peoplefirstlawyers.com", "https://peoplefirstlawyers.com")</f>
        <v/>
      </c>
      <c r="C457" s="2" t="inlineStr">
        <is>
          <t>Unreachable</t>
        </is>
      </c>
      <c r="D457" s="2" t="inlineStr">
        <is>
          <t>N/A</t>
        </is>
      </c>
    </row>
    <row r="458">
      <c r="A458" s="2" t="inlineStr">
        <is>
          <t>seachangeprogram.org</t>
        </is>
      </c>
      <c r="B458" s="2">
        <f>HYPERLINK("http://seachangeprogram.org", "http://seachangeprogram.org")</f>
        <v/>
      </c>
      <c r="C458" s="2" t="inlineStr">
        <is>
          <t>Unreachable</t>
        </is>
      </c>
      <c r="D458" s="2" t="inlineStr">
        <is>
          <t>N/A</t>
        </is>
      </c>
    </row>
    <row r="459">
      <c r="A459" s="2" t="inlineStr">
        <is>
          <t>watershedmaterials.com</t>
        </is>
      </c>
      <c r="B459" s="2">
        <f>HYPERLINK("http://watershedmaterials.com", "http://watershedmaterials.com")</f>
        <v/>
      </c>
      <c r="C459" s="2" t="inlineStr">
        <is>
          <t>Unreachable</t>
        </is>
      </c>
      <c r="D459" s="2" t="inlineStr">
        <is>
          <t>N/A</t>
        </is>
      </c>
    </row>
    <row r="460">
      <c r="A460" s="4" t="inlineStr">
        <is>
          <t>billysingh.com</t>
        </is>
      </c>
      <c r="B460" s="4">
        <f>HYPERLINK("http://billysingh.com", "http://billysingh.com")</f>
        <v/>
      </c>
      <c r="C460" s="4" t="inlineStr">
        <is>
          <t>Reachable - No Addresses</t>
        </is>
      </c>
      <c r="D460" s="4" t="inlineStr">
        <is>
          <t>N/A</t>
        </is>
      </c>
    </row>
    <row r="461">
      <c r="A461" s="3" t="inlineStr">
        <is>
          <t>ecocolorssalon.com</t>
        </is>
      </c>
      <c r="B461" s="3">
        <f>HYPERLINK("http://ecocolorssalon.com", "http://ecocolorssalon.com")</f>
        <v/>
      </c>
      <c r="C461" s="3" t="inlineStr">
        <is>
          <t>Reachable</t>
        </is>
      </c>
      <c r="D461" s="3" t="inlineStr">
        <is>
          <t>['1860 N Rock Springs Rd Suite 101 Atlanta, Georgia 30324', '4048920316 1860 N Rock Springs Rd Suite 101 Atlanta GA 30324 USA']</t>
        </is>
      </c>
    </row>
    <row r="462">
      <c r="A462" s="3" t="inlineStr">
        <is>
          <t>arrowgiftshop.com</t>
        </is>
      </c>
      <c r="B462" s="3">
        <f>HYPERLINK("http://arrowgiftshop.com", "http://arrowgiftshop.com")</f>
        <v/>
      </c>
      <c r="C462" s="3" t="inlineStr">
        <is>
          <t>Reachable</t>
        </is>
      </c>
      <c r="D462" s="3" t="inlineStr">
        <is>
          <t>['201 East Wall St, Eagle River, WI, 54521']</t>
        </is>
      </c>
    </row>
    <row r="463">
      <c r="A463" s="2" t="inlineStr">
        <is>
          <t>barrierlining.com</t>
        </is>
      </c>
      <c r="B463" s="2">
        <f>HYPERLINK("https://barrierlining.com", "https://barrierlining.com")</f>
        <v/>
      </c>
      <c r="C463" s="2" t="inlineStr">
        <is>
          <t>Unreachable</t>
        </is>
      </c>
      <c r="D463" s="2" t="inlineStr">
        <is>
          <t>N/A</t>
        </is>
      </c>
    </row>
    <row r="464">
      <c r="A464" s="3" t="inlineStr">
        <is>
          <t>taabc.org</t>
        </is>
      </c>
      <c r="B464" s="3">
        <f>HYPERLINK("http://taabc.org", "http://taabc.org")</f>
        <v/>
      </c>
      <c r="C464" s="3" t="inlineStr">
        <is>
          <t>Reachable</t>
        </is>
      </c>
      <c r="D464" s="3" t="inlineStr">
        <is>
          <t>['1801 E Edinger Ave, Ste 210, Santa Ana, CA 92705']</t>
        </is>
      </c>
    </row>
    <row r="465">
      <c r="A465" s="4" t="inlineStr">
        <is>
          <t>agoraproductions.org</t>
        </is>
      </c>
      <c r="B465" s="4">
        <f>HYPERLINK("http://agoraproductions.org", "http://agoraproductions.org")</f>
        <v/>
      </c>
      <c r="C465" s="4" t="inlineStr">
        <is>
          <t>Reachable - No Addresses</t>
        </is>
      </c>
      <c r="D465" s="4" t="inlineStr">
        <is>
          <t>N/A</t>
        </is>
      </c>
    </row>
    <row r="466">
      <c r="A466" s="4" t="inlineStr">
        <is>
          <t>concrete-canvas.net</t>
        </is>
      </c>
      <c r="B466" s="4">
        <f>HYPERLINK("http://concrete-canvas.net", "http://concrete-canvas.net")</f>
        <v/>
      </c>
      <c r="C466" s="4" t="inlineStr">
        <is>
          <t>Reachable - No Addresses</t>
        </is>
      </c>
      <c r="D466" s="4" t="inlineStr">
        <is>
          <t>N/A</t>
        </is>
      </c>
    </row>
    <row r="467">
      <c r="A467" s="3" t="inlineStr">
        <is>
          <t>pswrehab.com</t>
        </is>
      </c>
      <c r="B467" s="3">
        <f>HYPERLINK("http://pswrehab.com", "http://pswrehab.com")</f>
        <v/>
      </c>
      <c r="C467" s="3" t="inlineStr">
        <is>
          <t>Reachable</t>
        </is>
      </c>
      <c r="D467" s="3" t="inlineStr">
        <is>
          <t>['194 West Poplar Avenue Porterville, CA 93257']</t>
        </is>
      </c>
    </row>
    <row r="468">
      <c r="A468" s="2" t="inlineStr">
        <is>
          <t>campwalden-ny.com</t>
        </is>
      </c>
      <c r="B468" s="2">
        <f>HYPERLINK("https://campwalden-ny.com", "https://campwalden-ny.com")</f>
        <v/>
      </c>
      <c r="C468" s="2" t="inlineStr">
        <is>
          <t>Unreachable</t>
        </is>
      </c>
      <c r="D468" s="2" t="inlineStr">
        <is>
          <t>N/A</t>
        </is>
      </c>
    </row>
    <row r="469">
      <c r="A469" s="3" t="inlineStr">
        <is>
          <t>airstreamlosangeles.com</t>
        </is>
      </c>
      <c r="B469" s="3">
        <f>HYPERLINK("http://airstreamlosangeles.com", "http://airstreamlosangeles.com")</f>
        <v/>
      </c>
      <c r="C469" s="3" t="inlineStr">
        <is>
          <t>Reachable</t>
        </is>
      </c>
      <c r="D469" s="3" t="inlineStr">
        <is>
          <t>['6262852222 Map Hours 1212 E Las Tunas Drive, San Gabriel, CA', '1212 E Las Tunas Drive San Gabriel, CA 91776', '1212 E Las Tunas Drive San Gabriel, CA 91776']</t>
        </is>
      </c>
    </row>
    <row r="470">
      <c r="A470" s="4" t="inlineStr">
        <is>
          <t>tpabenchmark.com</t>
        </is>
      </c>
      <c r="B470" s="4">
        <f>HYPERLINK("http://tpabenchmark.com", "http://tpabenchmark.com")</f>
        <v/>
      </c>
      <c r="C470" s="4" t="inlineStr">
        <is>
          <t>Reachable - No Addresses</t>
        </is>
      </c>
      <c r="D470" s="4" t="inlineStr">
        <is>
          <t>N/A</t>
        </is>
      </c>
    </row>
    <row r="471">
      <c r="A471" s="4" t="inlineStr">
        <is>
          <t>usourceenergy.com</t>
        </is>
      </c>
      <c r="B471" s="4">
        <f>HYPERLINK("http://usourceenergy.com", "http://usourceenergy.com")</f>
        <v/>
      </c>
      <c r="C471" s="4" t="inlineStr">
        <is>
          <t>Reachable - No Addresses</t>
        </is>
      </c>
      <c r="D471" s="4" t="inlineStr">
        <is>
          <t>N/A</t>
        </is>
      </c>
    </row>
    <row r="472">
      <c r="A472" s="3" t="inlineStr">
        <is>
          <t>alldolly.com</t>
        </is>
      </c>
      <c r="B472" s="3">
        <f>HYPERLINK("http://alldolly.com", "http://alldolly.com")</f>
        <v/>
      </c>
      <c r="C472" s="3" t="inlineStr">
        <is>
          <t>Reachable</t>
        </is>
      </c>
      <c r="D472" s="3" t="inlineStr">
        <is>
          <t>['11417 Overhill Drive Auburn, California 95602']</t>
        </is>
      </c>
    </row>
    <row r="473">
      <c r="A473" s="4" t="inlineStr">
        <is>
          <t>toroslawnmower.com</t>
        </is>
      </c>
      <c r="B473" s="4">
        <f>HYPERLINK("http://toroslawnmower.com", "http://toroslawnmower.com")</f>
        <v/>
      </c>
      <c r="C473" s="4" t="inlineStr">
        <is>
          <t>Reachable - No Addresses</t>
        </is>
      </c>
      <c r="D473" s="4" t="inlineStr">
        <is>
          <t>N/A</t>
        </is>
      </c>
    </row>
    <row r="474">
      <c r="A474" s="4" t="inlineStr">
        <is>
          <t>smartwarehousing.com</t>
        </is>
      </c>
      <c r="B474" s="4">
        <f>HYPERLINK("http://smartwarehousing.com", "http://smartwarehousing.com")</f>
        <v/>
      </c>
      <c r="C474" s="4" t="inlineStr">
        <is>
          <t>Reachable - No Addresses</t>
        </is>
      </c>
      <c r="D474" s="4" t="inlineStr">
        <is>
          <t>N/A</t>
        </is>
      </c>
    </row>
    <row r="475">
      <c r="A475" s="4" t="inlineStr">
        <is>
          <t>pointofdata.com</t>
        </is>
      </c>
      <c r="B475" s="4">
        <f>HYPERLINK("http://pointofdata.com", "http://pointofdata.com")</f>
        <v/>
      </c>
      <c r="C475" s="4" t="inlineStr">
        <is>
          <t>Reachable - No Addresses</t>
        </is>
      </c>
      <c r="D475" s="4" t="inlineStr">
        <is>
          <t>N/A</t>
        </is>
      </c>
    </row>
    <row r="476">
      <c r="A476" s="3" t="inlineStr">
        <is>
          <t>paykings.com</t>
        </is>
      </c>
      <c r="B476" s="3">
        <f>HYPERLINK("http://paykings.com", "http://paykings.com")</f>
        <v/>
      </c>
      <c r="C476" s="3" t="inlineStr">
        <is>
          <t>Reachable</t>
        </is>
      </c>
      <c r="D476" s="3" t="inlineStr">
        <is>
          <t>['433 Central Ave, St. Petersburg, FL 33701']</t>
        </is>
      </c>
    </row>
    <row r="477">
      <c r="A477" s="4" t="inlineStr">
        <is>
          <t>fatandjuicy.com</t>
        </is>
      </c>
      <c r="B477" s="4">
        <f>HYPERLINK("http://fatandjuicy.com", "http://fatandjuicy.com")</f>
        <v/>
      </c>
      <c r="C477" s="4" t="inlineStr">
        <is>
          <t>Reachable - No Addresses</t>
        </is>
      </c>
      <c r="D477" s="4" t="inlineStr">
        <is>
          <t>N/A</t>
        </is>
      </c>
    </row>
    <row r="478">
      <c r="A478" s="4" t="inlineStr">
        <is>
          <t>ces-group.net</t>
        </is>
      </c>
      <c r="B478" s="4">
        <f>HYPERLINK("http://ces-group.net", "http://ces-group.net")</f>
        <v/>
      </c>
      <c r="C478" s="4" t="inlineStr">
        <is>
          <t>Reachable - No Addresses</t>
        </is>
      </c>
      <c r="D478" s="4" t="inlineStr">
        <is>
          <t>N/A</t>
        </is>
      </c>
    </row>
    <row r="479">
      <c r="A479" s="3" t="inlineStr">
        <is>
          <t>mulchandsod.com</t>
        </is>
      </c>
      <c r="B479" s="3">
        <f>HYPERLINK("http://mulchandsod.com", "http://mulchandsod.com")</f>
        <v/>
      </c>
      <c r="C479" s="3" t="inlineStr">
        <is>
          <t>Reachable</t>
        </is>
      </c>
      <c r="D479" s="3" t="inlineStr">
        <is>
          <t>['2773 Apopka Blvd. Apopka, FL 32703', '2773 Apopka Blvd. Apopka, FL 32703']</t>
        </is>
      </c>
    </row>
    <row r="480">
      <c r="A480" s="4" t="inlineStr">
        <is>
          <t>barrywilliamsplumbing.com</t>
        </is>
      </c>
      <c r="B480" s="4">
        <f>HYPERLINK("http://barrywilliamsplumbing.com", "http://barrywilliamsplumbing.com")</f>
        <v/>
      </c>
      <c r="C480" s="4" t="inlineStr">
        <is>
          <t>Reachable - No Addresses</t>
        </is>
      </c>
      <c r="D480" s="4" t="inlineStr">
        <is>
          <t>N/A</t>
        </is>
      </c>
    </row>
    <row r="481">
      <c r="A481" s="3" t="inlineStr">
        <is>
          <t>commongroundchildcare.org</t>
        </is>
      </c>
      <c r="B481" s="3">
        <f>HYPERLINK("http://commongroundchildcare.org", "http://commongroundchildcare.org")</f>
        <v/>
      </c>
      <c r="C481" s="3" t="inlineStr">
        <is>
          <t>Reachable</t>
        </is>
      </c>
      <c r="D481" s="3" t="inlineStr">
        <is>
          <t>['3 nonprofit child care center in Northern Virginia', '1700 Wainwright Drive, Reston, VA, 20190', '703 437.8226 1700 Wainwright drive, Reston VA 20190']</t>
        </is>
      </c>
    </row>
    <row r="482">
      <c r="A482" s="4" t="inlineStr">
        <is>
          <t>binghamtoncustomtshirts.com</t>
        </is>
      </c>
      <c r="B482" s="4">
        <f>HYPERLINK("http://binghamtoncustomtshirts.com", "http://binghamtoncustomtshirts.com")</f>
        <v/>
      </c>
      <c r="C482" s="4" t="inlineStr">
        <is>
          <t>Reachable - No Addresses</t>
        </is>
      </c>
      <c r="D482" s="4" t="inlineStr">
        <is>
          <t>N/A</t>
        </is>
      </c>
    </row>
    <row r="483">
      <c r="A483" s="4" t="inlineStr">
        <is>
          <t>thomcomm.com</t>
        </is>
      </c>
      <c r="B483" s="4">
        <f>HYPERLINK("http://thomcomm.com", "http://thomcomm.com")</f>
        <v/>
      </c>
      <c r="C483" s="4" t="inlineStr">
        <is>
          <t>Reachable - No Addresses</t>
        </is>
      </c>
      <c r="D483" s="4" t="inlineStr">
        <is>
          <t>N/A</t>
        </is>
      </c>
    </row>
    <row r="484">
      <c r="A484" s="4" t="inlineStr">
        <is>
          <t>michellebrumley.com</t>
        </is>
      </c>
      <c r="B484" s="4">
        <f>HYPERLINK("http://michellebrumley.com", "http://michellebrumley.com")</f>
        <v/>
      </c>
      <c r="C484" s="4" t="inlineStr">
        <is>
          <t>Reachable - No Addresses</t>
        </is>
      </c>
      <c r="D484" s="4" t="inlineStr">
        <is>
          <t>N/A</t>
        </is>
      </c>
    </row>
    <row r="485">
      <c r="A485" s="3" t="inlineStr">
        <is>
          <t>poulsbofamilydentistry.com</t>
        </is>
      </c>
      <c r="B485" s="3">
        <f>HYPERLINK("http://poulsbofamilydentistry.com", "http://poulsbofamilydentistry.com")</f>
        <v/>
      </c>
      <c r="C485" s="3" t="inlineStr">
        <is>
          <t>Reachable</t>
        </is>
      </c>
      <c r="D485" s="3" t="inlineStr">
        <is>
          <t>['and friendly environment. Dr. Kristina grew up in Massachusetts']</t>
        </is>
      </c>
    </row>
    <row r="486">
      <c r="A486" s="4" t="inlineStr">
        <is>
          <t>modelgroup.net</t>
        </is>
      </c>
      <c r="B486" s="4">
        <f>HYPERLINK("http://modelgroup.net", "http://modelgroup.net")</f>
        <v/>
      </c>
      <c r="C486" s="4" t="inlineStr">
        <is>
          <t>Reachable - No Addresses</t>
        </is>
      </c>
      <c r="D486" s="4" t="inlineStr">
        <is>
          <t>N/A</t>
        </is>
      </c>
    </row>
    <row r="487">
      <c r="A487" s="4" t="inlineStr">
        <is>
          <t>ad-west.com</t>
        </is>
      </c>
      <c r="B487" s="4">
        <f>HYPERLINK("http://ad-west.com", "http://ad-west.com")</f>
        <v/>
      </c>
      <c r="C487" s="4" t="inlineStr">
        <is>
          <t>Reachable - No Addresses</t>
        </is>
      </c>
      <c r="D487" s="4" t="inlineStr">
        <is>
          <t>N/A</t>
        </is>
      </c>
    </row>
    <row r="488">
      <c r="A488" s="4" t="inlineStr">
        <is>
          <t>remingtons.pro</t>
        </is>
      </c>
      <c r="B488" s="4">
        <f>HYPERLINK("http://remingtons.pro", "http://remingtons.pro")</f>
        <v/>
      </c>
      <c r="C488" s="4" t="inlineStr">
        <is>
          <t>Reachable - No Addresses</t>
        </is>
      </c>
      <c r="D488" s="4" t="inlineStr">
        <is>
          <t>N/A</t>
        </is>
      </c>
    </row>
    <row r="489">
      <c r="A489" s="4" t="inlineStr">
        <is>
          <t>camelot-enterprises.com</t>
        </is>
      </c>
      <c r="B489" s="4">
        <f>HYPERLINK("http://camelot-enterprises.com", "http://camelot-enterprises.com")</f>
        <v/>
      </c>
      <c r="C489" s="4" t="inlineStr">
        <is>
          <t>Reachable - No Addresses</t>
        </is>
      </c>
      <c r="D489" s="4" t="inlineStr">
        <is>
          <t>N/A</t>
        </is>
      </c>
    </row>
    <row r="490">
      <c r="A490" s="4" t="inlineStr">
        <is>
          <t>breslaucapital.com</t>
        </is>
      </c>
      <c r="B490" s="4">
        <f>HYPERLINK("http://breslaucapital.com", "http://breslaucapital.com")</f>
        <v/>
      </c>
      <c r="C490" s="4" t="inlineStr">
        <is>
          <t>Reachable - No Addresses</t>
        </is>
      </c>
      <c r="D490" s="4" t="inlineStr">
        <is>
          <t>N/A</t>
        </is>
      </c>
    </row>
    <row r="491">
      <c r="A491" s="4" t="inlineStr">
        <is>
          <t>fundakrines.com</t>
        </is>
      </c>
      <c r="B491" s="4">
        <f>HYPERLINK("http://fundakrines.com", "http://fundakrines.com")</f>
        <v/>
      </c>
      <c r="C491" s="4" t="inlineStr">
        <is>
          <t>Reachable - No Addresses</t>
        </is>
      </c>
      <c r="D491" s="4" t="inlineStr">
        <is>
          <t>N/A</t>
        </is>
      </c>
    </row>
    <row r="492">
      <c r="A492" s="4" t="inlineStr">
        <is>
          <t>monkeybargym.com</t>
        </is>
      </c>
      <c r="B492" s="4">
        <f>HYPERLINK("http://monkeybargym.com", "http://monkeybargym.com")</f>
        <v/>
      </c>
      <c r="C492" s="4" t="inlineStr">
        <is>
          <t>Reachable - No Addresses</t>
        </is>
      </c>
      <c r="D492" s="4" t="inlineStr">
        <is>
          <t>N/A</t>
        </is>
      </c>
    </row>
    <row r="493">
      <c r="A493" s="4" t="inlineStr">
        <is>
          <t>dawnequipment.us</t>
        </is>
      </c>
      <c r="B493" s="4">
        <f>HYPERLINK("http://dawnequipment.us", "http://dawnequipment.us")</f>
        <v/>
      </c>
      <c r="C493" s="4" t="inlineStr">
        <is>
          <t>Reachable - No Addresses</t>
        </is>
      </c>
      <c r="D493" s="4" t="inlineStr">
        <is>
          <t>N/A</t>
        </is>
      </c>
    </row>
    <row r="494">
      <c r="A494" s="4" t="inlineStr">
        <is>
          <t>alphapurewater.com</t>
        </is>
      </c>
      <c r="B494" s="4">
        <f>HYPERLINK("http://alphapurewater.com", "http://alphapurewater.com")</f>
        <v/>
      </c>
      <c r="C494" s="4" t="inlineStr">
        <is>
          <t>Reachable - No Addresses</t>
        </is>
      </c>
      <c r="D494" s="4" t="inlineStr">
        <is>
          <t>N/A</t>
        </is>
      </c>
    </row>
    <row r="495">
      <c r="A495" s="3" t="inlineStr">
        <is>
          <t>scenicviewcc.com</t>
        </is>
      </c>
      <c r="B495" s="3">
        <f>HYPERLINK("http://scenicviewcc.com", "http://scenicviewcc.com")</f>
        <v/>
      </c>
      <c r="C495" s="3" t="inlineStr">
        <is>
          <t>Reachable</t>
        </is>
      </c>
      <c r="D495" s="3" t="inlineStr">
        <is>
          <t>['4415 Club Drive Slinger, WI 53086']</t>
        </is>
      </c>
    </row>
    <row r="496">
      <c r="A496" s="3" t="inlineStr">
        <is>
          <t>ortonceramic.com</t>
        </is>
      </c>
      <c r="B496" s="3">
        <f>HYPERLINK("http://ortonceramic.com", "http://ortonceramic.com")</f>
        <v/>
      </c>
      <c r="C496" s="3" t="inlineStr">
        <is>
          <t>Reachable</t>
        </is>
      </c>
      <c r="D496" s="3" t="inlineStr">
        <is>
          <t>['6148955610 Shipping Address 6991 Old 3C Highway Westerville, Ohio 43082']</t>
        </is>
      </c>
    </row>
    <row r="497">
      <c r="A497" s="4" t="inlineStr">
        <is>
          <t>happystagger.com</t>
        </is>
      </c>
      <c r="B497" s="4">
        <f>HYPERLINK("http://happystagger.com", "http://happystagger.com")</f>
        <v/>
      </c>
      <c r="C497" s="4" t="inlineStr">
        <is>
          <t>Reachable - No Addresses</t>
        </is>
      </c>
      <c r="D497" s="4" t="inlineStr">
        <is>
          <t>N/A</t>
        </is>
      </c>
    </row>
    <row r="498">
      <c r="A498" s="3" t="inlineStr">
        <is>
          <t>bcpas.com</t>
        </is>
      </c>
      <c r="B498" s="3">
        <f>HYPERLINK("http://bcpas.com", "http://bcpas.com")</f>
        <v/>
      </c>
      <c r="C498" s="3" t="inlineStr">
        <is>
          <t>Reachable</t>
        </is>
      </c>
      <c r="D498" s="3" t="inlineStr">
        <is>
          <t>['101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t>
        </is>
      </c>
    </row>
    <row r="499">
      <c r="A499" s="4" t="inlineStr">
        <is>
          <t>dontrecordsmusicgroup.com</t>
        </is>
      </c>
      <c r="B499" s="4">
        <f>HYPERLINK("https://dontrecordsmusicgroup.com", "https://dontrecordsmusicgroup.com")</f>
        <v/>
      </c>
      <c r="C499" s="4" t="inlineStr">
        <is>
          <t>Reachable - No Addresses</t>
        </is>
      </c>
      <c r="D499" s="4" t="inlineStr">
        <is>
          <t>N/A</t>
        </is>
      </c>
    </row>
    <row r="500">
      <c r="A500" s="4" t="inlineStr">
        <is>
          <t>abetterbugman.com</t>
        </is>
      </c>
      <c r="B500" s="4">
        <f>HYPERLINK("http://abetterbugman.com", "http://abetterbugman.com")</f>
        <v/>
      </c>
      <c r="C500" s="4" t="inlineStr">
        <is>
          <t>Reachable - No Addresses</t>
        </is>
      </c>
      <c r="D500" s="4" t="inlineStr">
        <is>
          <t>N/A</t>
        </is>
      </c>
    </row>
    <row r="501">
      <c r="A501" s="2" t="inlineStr">
        <is>
          <t>heavensbestofbirmingham.com</t>
        </is>
      </c>
      <c r="B501" s="2">
        <f>HYPERLINK("https://heavensbestofbirmingham.com", "https://heavensbestofbirmingham.com")</f>
        <v/>
      </c>
      <c r="C501" s="2" t="inlineStr">
        <is>
          <t>Unreachable</t>
        </is>
      </c>
      <c r="D501" s="2" t="inlineStr">
        <is>
          <t>N/A</t>
        </is>
      </c>
    </row>
    <row r="502">
      <c r="A502" s="2" t="inlineStr">
        <is>
          <t>subaruofrichmond.com</t>
        </is>
      </c>
      <c r="B502" s="2">
        <f>HYPERLINK("https://subaruofrichmond.com", "https://subaruofrichmond.com")</f>
        <v/>
      </c>
      <c r="C502" s="2" t="inlineStr">
        <is>
          <t>Unreachable</t>
        </is>
      </c>
      <c r="D502" s="2" t="inlineStr">
        <is>
          <t>N/A</t>
        </is>
      </c>
    </row>
    <row r="503">
      <c r="A503" s="4" t="inlineStr">
        <is>
          <t>alexanderdeiser.com</t>
        </is>
      </c>
      <c r="B503" s="4">
        <f>HYPERLINK("http://alexanderdeiser.com", "http://alexanderdeiser.com")</f>
        <v/>
      </c>
      <c r="C503" s="4" t="inlineStr">
        <is>
          <t>Reachable - No Addresses</t>
        </is>
      </c>
      <c r="D503" s="4" t="inlineStr">
        <is>
          <t>N/A</t>
        </is>
      </c>
    </row>
    <row r="504">
      <c r="A504" s="2" t="inlineStr">
        <is>
          <t>younits.com</t>
        </is>
      </c>
      <c r="B504" s="2">
        <f>HYPERLINK("https://younits.com", "https://younits.com")</f>
        <v/>
      </c>
      <c r="C504" s="2" t="inlineStr">
        <is>
          <t>Unreachable</t>
        </is>
      </c>
      <c r="D504" s="2" t="inlineStr">
        <is>
          <t>N/A</t>
        </is>
      </c>
    </row>
    <row r="505">
      <c r="A505" s="4" t="inlineStr">
        <is>
          <t>txinsight.com</t>
        </is>
      </c>
      <c r="B505" s="4">
        <f>HYPERLINK("http://txinsight.com", "http://txinsight.com")</f>
        <v/>
      </c>
      <c r="C505" s="4" t="inlineStr">
        <is>
          <t>Reachable - No Addresses</t>
        </is>
      </c>
      <c r="D505" s="4" t="inlineStr">
        <is>
          <t>N/A</t>
        </is>
      </c>
    </row>
    <row r="506">
      <c r="A506" s="4" t="inlineStr">
        <is>
          <t>r-d-p-consulting.com</t>
        </is>
      </c>
      <c r="B506" s="4">
        <f>HYPERLINK("http://r-d-p-consulting.com", "http://r-d-p-consulting.com")</f>
        <v/>
      </c>
      <c r="C506" s="4" t="inlineStr">
        <is>
          <t>Reachable - No Addresses</t>
        </is>
      </c>
      <c r="D506" s="4" t="inlineStr">
        <is>
          <t>N/A</t>
        </is>
      </c>
    </row>
    <row r="507">
      <c r="A507" s="3" t="inlineStr">
        <is>
          <t>optimumcarehomecare.com</t>
        </is>
      </c>
      <c r="B507" s="3">
        <f>HYPERLINK("http://optimumcarehomecare.com", "http://optimumcarehomecare.com")</f>
        <v/>
      </c>
      <c r="C507" s="3" t="inlineStr">
        <is>
          <t>Reachable</t>
        </is>
      </c>
      <c r="D507" s="3" t="inlineStr">
        <is>
          <t>['3683 Fettler Park Drive Dumfries, VA 22554', '7039954585 Mclean Office 8200 Greensboro Drive McLean, VA 22102', '2324 Plank Road Fredericksburg, VA 22401']</t>
        </is>
      </c>
    </row>
    <row r="508">
      <c r="A508" s="4" t="inlineStr">
        <is>
          <t>acmg.net</t>
        </is>
      </c>
      <c r="B508" s="4">
        <f>HYPERLINK("http://acmg.net", "http://acmg.net")</f>
        <v/>
      </c>
      <c r="C508" s="4" t="inlineStr">
        <is>
          <t>Reachable - No Addresses</t>
        </is>
      </c>
      <c r="D508" s="4" t="inlineStr">
        <is>
          <t>N/A</t>
        </is>
      </c>
    </row>
    <row r="509">
      <c r="A509" s="2" t="inlineStr">
        <is>
          <t>adkfragrancefarm.com</t>
        </is>
      </c>
      <c r="B509" s="2">
        <f>HYPERLINK("https://adkfragrancefarm.com", "https://adkfragrancefarm.com")</f>
        <v/>
      </c>
      <c r="C509" s="2" t="inlineStr">
        <is>
          <t>Unreachable</t>
        </is>
      </c>
      <c r="D509" s="2" t="inlineStr">
        <is>
          <t>N/A</t>
        </is>
      </c>
    </row>
    <row r="510">
      <c r="A510" s="2" t="inlineStr">
        <is>
          <t>aperations.com</t>
        </is>
      </c>
      <c r="B510" s="2">
        <f>HYPERLINK("http://aperations.com", "http://aperations.com")</f>
        <v/>
      </c>
      <c r="C510" s="2" t="inlineStr">
        <is>
          <t>Unreachable</t>
        </is>
      </c>
      <c r="D510" s="2" t="inlineStr">
        <is>
          <t>N/A</t>
        </is>
      </c>
    </row>
    <row r="511">
      <c r="A511" s="2" t="inlineStr">
        <is>
          <t>cmcregaff.com</t>
        </is>
      </c>
      <c r="B511" s="2">
        <f>HYPERLINK("https://cmcregaff.com", "https://cmcregaff.com")</f>
        <v/>
      </c>
      <c r="C511" s="2" t="inlineStr">
        <is>
          <t>Unreachable</t>
        </is>
      </c>
      <c r="D511" s="2" t="inlineStr">
        <is>
          <t>N/A</t>
        </is>
      </c>
    </row>
    <row r="512">
      <c r="A512" s="2" t="inlineStr">
        <is>
          <t>banknsb.com</t>
        </is>
      </c>
      <c r="B512" s="2">
        <f>HYPERLINK("http://banknsb.com", "http://banknsb.com")</f>
        <v/>
      </c>
      <c r="C512" s="2" t="inlineStr">
        <is>
          <t>Unreachable</t>
        </is>
      </c>
      <c r="D512" s="2" t="inlineStr">
        <is>
          <t>N/A</t>
        </is>
      </c>
    </row>
    <row r="513">
      <c r="A513" s="3" t="inlineStr">
        <is>
          <t>solidrenovations.com</t>
        </is>
      </c>
      <c r="B513" s="3">
        <f>HYPERLINK("http://solidrenovations.com", "http://solidrenovations.com")</f>
        <v/>
      </c>
      <c r="C513" s="3" t="inlineStr">
        <is>
          <t>Reachable</t>
        </is>
      </c>
      <c r="D513" s="3" t="inlineStr">
        <is>
          <t>['696 King Street Charleston, SC 29403 USA']</t>
        </is>
      </c>
    </row>
    <row r="514">
      <c r="A514" s="3" t="inlineStr">
        <is>
          <t>sardisbaptist.com</t>
        </is>
      </c>
      <c r="B514" s="3">
        <f>HYPERLINK("http://sardisbaptist.com", "http://sardisbaptist.com")</f>
        <v/>
      </c>
      <c r="C514" s="3" t="inlineStr">
        <is>
          <t>Reachable</t>
        </is>
      </c>
      <c r="D514" s="3" t="inlineStr">
        <is>
          <t>['704 88229823602 UnionvilleIndian Trail Rd WIndian Trail, NC 28079']</t>
        </is>
      </c>
    </row>
    <row r="515">
      <c r="A515" s="3" t="inlineStr">
        <is>
          <t>yanceyworks.com</t>
        </is>
      </c>
      <c r="B515" s="3">
        <f>HYPERLINK("http://yanceyworks.com", "http://yanceyworks.com")</f>
        <v/>
      </c>
      <c r="C515" s="3" t="inlineStr">
        <is>
          <t>Reachable</t>
        </is>
      </c>
      <c r="D515" s="3" t="inlineStr">
        <is>
          <t>['919 Reserve Dr Ste 101, Roseville, CA 95678']</t>
        </is>
      </c>
    </row>
    <row r="516">
      <c r="A516" s="2" t="inlineStr">
        <is>
          <t>bocahomecareservices.com</t>
        </is>
      </c>
      <c r="B516" s="2">
        <f>HYPERLINK("https://bocahomecareservices.com", "https://bocahomecareservices.com")</f>
        <v/>
      </c>
      <c r="C516" s="2" t="inlineStr">
        <is>
          <t>Unreachable</t>
        </is>
      </c>
      <c r="D516" s="2" t="inlineStr">
        <is>
          <t>N/A</t>
        </is>
      </c>
    </row>
    <row r="517">
      <c r="A517" s="2" t="inlineStr">
        <is>
          <t>excellandscapemgmt.com</t>
        </is>
      </c>
      <c r="B517" s="2">
        <f>HYPERLINK("http://excellandscapemgmt.com", "http://excellandscapemgmt.com")</f>
        <v/>
      </c>
      <c r="C517" s="2" t="inlineStr">
        <is>
          <t>Unreachable</t>
        </is>
      </c>
      <c r="D517" s="2" t="inlineStr">
        <is>
          <t>N/A</t>
        </is>
      </c>
    </row>
    <row r="518">
      <c r="A518" s="2" t="inlineStr">
        <is>
          <t>masterstch.com</t>
        </is>
      </c>
      <c r="B518" s="2">
        <f>HYPERLINK("https://masterstch.com", "https://masterstch.com")</f>
        <v/>
      </c>
      <c r="C518" s="2" t="inlineStr">
        <is>
          <t>Unreachable</t>
        </is>
      </c>
      <c r="D518" s="2" t="inlineStr">
        <is>
          <t>N/A</t>
        </is>
      </c>
    </row>
    <row r="519">
      <c r="A519" s="4" t="inlineStr">
        <is>
          <t>womenwhocode.com</t>
        </is>
      </c>
      <c r="B519" s="4">
        <f>HYPERLINK("http://womenwhocode.com", "http://womenwhocode.com")</f>
        <v/>
      </c>
      <c r="C519" s="4" t="inlineStr">
        <is>
          <t>Reachable - No Addresses</t>
        </is>
      </c>
      <c r="D519" s="4" t="inlineStr">
        <is>
          <t>N/A</t>
        </is>
      </c>
    </row>
    <row r="520">
      <c r="A520" s="3" t="inlineStr">
        <is>
          <t>bigideas.com</t>
        </is>
      </c>
      <c r="B520" s="3">
        <f>HYPERLINK("http://bigideas.com", "http://bigideas.com")</f>
        <v/>
      </c>
      <c r="C520" s="3" t="inlineStr">
        <is>
          <t>Reachable</t>
        </is>
      </c>
      <c r="D520" s="3" t="inlineStr">
        <is>
          <t>['1975 Oakcrest Avenue Roseville, MN 55113', '11 monthsThis cookie is set by GDPR', '11 monthsThe cookie is set by GDPR', '11 monthsThis cookie is set by GDPR', '11 monthsThis cookie is set by GDPR', '11 monthsThis cookie is set by GDPR', '11 monthsThe cookie is set by the GDPR']</t>
        </is>
      </c>
    </row>
    <row r="521">
      <c r="A521" s="2" t="inlineStr">
        <is>
          <t>iqfitness.net</t>
        </is>
      </c>
      <c r="B521" s="2">
        <f>HYPERLINK("http://iqfitness.net", "http://iqfitness.net")</f>
        <v/>
      </c>
      <c r="C521" s="2" t="inlineStr">
        <is>
          <t>Unreachable</t>
        </is>
      </c>
      <c r="D521" s="2" t="inlineStr">
        <is>
          <t>N/A</t>
        </is>
      </c>
    </row>
    <row r="522">
      <c r="A522" s="2" t="inlineStr">
        <is>
          <t>4parkwayhonda.com</t>
        </is>
      </c>
      <c r="B522" s="2">
        <f>HYPERLINK("https://4parkwayhonda.com", "https://4parkwayhonda.com")</f>
        <v/>
      </c>
      <c r="C522" s="2" t="inlineStr">
        <is>
          <t>Unreachable</t>
        </is>
      </c>
      <c r="D522" s="2" t="inlineStr">
        <is>
          <t>N/A</t>
        </is>
      </c>
    </row>
    <row r="523">
      <c r="A523" s="4" t="inlineStr">
        <is>
          <t>cjmcbride.org</t>
        </is>
      </c>
      <c r="B523" s="4">
        <f>HYPERLINK("http://cjmcbride.org", "http://cjmcbride.org")</f>
        <v/>
      </c>
      <c r="C523" s="4" t="inlineStr">
        <is>
          <t>Reachable - No Addresses</t>
        </is>
      </c>
      <c r="D523" s="4" t="inlineStr">
        <is>
          <t>N/A</t>
        </is>
      </c>
    </row>
    <row r="524">
      <c r="A524" s="3" t="inlineStr">
        <is>
          <t>aatoppers.com</t>
        </is>
      </c>
      <c r="B524" s="3">
        <f>HYPERLINK("http://aatoppers.com", "http://aatoppers.com")</f>
        <v/>
      </c>
      <c r="C524" s="3" t="inlineStr">
        <is>
          <t>Reachable</t>
        </is>
      </c>
      <c r="D524" s="3" t="inlineStr">
        <is>
          <t>['80214 3032379872Littleton5425 South Broadway Littleton, CO 80121', '5425 South Broadway Littleton, CO 80121']</t>
        </is>
      </c>
    </row>
    <row r="525">
      <c r="A525" s="2" t="inlineStr">
        <is>
          <t>magnetpi.com</t>
        </is>
      </c>
      <c r="B525" s="2">
        <f>HYPERLINK("http://magnetpi.com", "http://magnetpi.com")</f>
        <v/>
      </c>
      <c r="C525" s="2" t="inlineStr">
        <is>
          <t>Unreachable</t>
        </is>
      </c>
      <c r="D525" s="2" t="inlineStr">
        <is>
          <t>N/A</t>
        </is>
      </c>
    </row>
    <row r="526">
      <c r="A526" s="4" t="inlineStr">
        <is>
          <t>kansascyclist.com</t>
        </is>
      </c>
      <c r="B526" s="4">
        <f>HYPERLINK("http://kansascyclist.com", "http://kansascyclist.com")</f>
        <v/>
      </c>
      <c r="C526" s="4" t="inlineStr">
        <is>
          <t>Reachable - No Addresses</t>
        </is>
      </c>
      <c r="D526" s="4" t="inlineStr">
        <is>
          <t>N/A</t>
        </is>
      </c>
    </row>
    <row r="527">
      <c r="A527" s="4" t="inlineStr">
        <is>
          <t>trinityairmedical.com</t>
        </is>
      </c>
      <c r="B527" s="4">
        <f>HYPERLINK("http://trinityairmedical.com", "http://trinityairmedical.com")</f>
        <v/>
      </c>
      <c r="C527" s="4" t="inlineStr">
        <is>
          <t>Reachable - No Addresses</t>
        </is>
      </c>
      <c r="D527" s="4" t="inlineStr">
        <is>
          <t>N/A</t>
        </is>
      </c>
    </row>
    <row r="528">
      <c r="A528" s="2" t="inlineStr">
        <is>
          <t>tcwrcmoldremoval.com</t>
        </is>
      </c>
      <c r="B528" s="2">
        <f>HYPERLINK("https://tcwrcmoldremoval.com", "https://tcwrcmoldremoval.com")</f>
        <v/>
      </c>
      <c r="C528" s="2" t="inlineStr">
        <is>
          <t>Unreachable</t>
        </is>
      </c>
      <c r="D528" s="2" t="inlineStr">
        <is>
          <t>N/A</t>
        </is>
      </c>
    </row>
    <row r="529">
      <c r="A529" s="3" t="inlineStr">
        <is>
          <t>tellusoperating.com</t>
        </is>
      </c>
      <c r="B529" s="3">
        <f>HYPERLINK("http://tellusoperating.com", "http://tellusoperating.com")</f>
        <v/>
      </c>
      <c r="C529" s="3" t="inlineStr">
        <is>
          <t>Reachable</t>
        </is>
      </c>
      <c r="D529" s="3" t="inlineStr">
        <is>
          <t>['2005 More Details Gas Leaf River Covington Co., MS', '2 EOR Press. Maint. Tallahala Creek Smith Co., MS', '602 Crescent Place Ridgeland, MS 39157']</t>
        </is>
      </c>
    </row>
    <row r="530">
      <c r="A530" s="3" t="inlineStr">
        <is>
          <t>alexanderfamilybuickgmc.com</t>
        </is>
      </c>
      <c r="B530" s="3">
        <f>HYPERLINK("http://alexanderfamilybuickgmc.com", "http://alexanderfamilybuickgmc.com")</f>
        <v/>
      </c>
      <c r="C530" s="3" t="inlineStr">
        <is>
          <t>Reachable</t>
        </is>
      </c>
      <c r="D530" s="3" t="inlineStr">
        <is>
          <t>['399 CENTRAL RD BLOOMSBURG PA 17815', '2021 Chevrolet Silverado 1500 Custom Trail Boss YOUR PRI', '2013 Ram 1500 Express YOUR PRI', '788 Exterior Summit WhiteEngine ECO', 'and GMC Auto Part Center in BLOOMS', 'and GMC Auto Part Center in BLOOMS', 'and then visit us at 399 CENTRAL RD in BLOOMS', '399 CENTRAL RD BLOOMSBURG PA 17815', '399 Central Road, Bloomsburg PA 17815']</t>
        </is>
      </c>
    </row>
    <row r="531">
      <c r="A531" s="2" t="inlineStr">
        <is>
          <t>santasophia.org</t>
        </is>
      </c>
      <c r="B531" s="2">
        <f>HYPERLINK("https://santasophia.org", "https://santasophia.org")</f>
        <v/>
      </c>
      <c r="C531" s="2" t="inlineStr">
        <is>
          <t>Unreachable</t>
        </is>
      </c>
      <c r="D531" s="2" t="inlineStr">
        <is>
          <t>N/A</t>
        </is>
      </c>
    </row>
    <row r="532">
      <c r="A532" s="3" t="inlineStr">
        <is>
          <t>thepeopleofpokemongo.com</t>
        </is>
      </c>
      <c r="B532" s="3">
        <f>HYPERLINK("http://thepeopleofpokemongo.com", "http://thepeopleofpokemongo.com")</f>
        <v/>
      </c>
      <c r="C532" s="3" t="inlineStr">
        <is>
          <t>Reachable</t>
        </is>
      </c>
      <c r="D532" s="3" t="inlineStr">
        <is>
          <t>['8668746822 12073730309 6 Bay Bridge Road, Suite 1 Brunswick, ME 04011']</t>
        </is>
      </c>
    </row>
    <row r="533">
      <c r="A533" s="4" t="inlineStr">
        <is>
          <t>itpro.tv</t>
        </is>
      </c>
      <c r="B533" s="4">
        <f>HYPERLINK("http://itpro.tv", "http://itpro.tv")</f>
        <v/>
      </c>
      <c r="C533" s="4" t="inlineStr">
        <is>
          <t>Reachable - No Addresses</t>
        </is>
      </c>
      <c r="D533" s="4" t="inlineStr">
        <is>
          <t>N/A</t>
        </is>
      </c>
    </row>
    <row r="534">
      <c r="A534" s="3" t="inlineStr">
        <is>
          <t>premierdentalcareofbuckhead.com</t>
        </is>
      </c>
      <c r="B534" s="3">
        <f>HYPERLINK("http://premierdentalcareofbuckhead.com", "http://premierdentalcareofbuckhead.com")</f>
        <v/>
      </c>
      <c r="C534" s="3" t="inlineStr">
        <is>
          <t>Reachable</t>
        </is>
      </c>
      <c r="D534" s="3" t="inlineStr">
        <is>
          <t>['3580 Piedmont Road NE Tuxedo Center Suite 113 Atlanta, GA 30305']</t>
        </is>
      </c>
    </row>
    <row r="535">
      <c r="A535" s="4" t="inlineStr">
        <is>
          <t>lexmundi.com</t>
        </is>
      </c>
      <c r="B535" s="4">
        <f>HYPERLINK("http://lexmundi.com", "http://lexmundi.com")</f>
        <v/>
      </c>
      <c r="C535" s="4" t="inlineStr">
        <is>
          <t>Reachable - No Addresses</t>
        </is>
      </c>
      <c r="D535" s="4" t="inlineStr">
        <is>
          <t>N/A</t>
        </is>
      </c>
    </row>
    <row r="536">
      <c r="A536" s="4" t="inlineStr">
        <is>
          <t>hamlinlakeboatrentals.com</t>
        </is>
      </c>
      <c r="B536" s="4">
        <f>HYPERLINK("http://hamlinlakeboatrentals.com", "http://hamlinlakeboatrentals.com")</f>
        <v/>
      </c>
      <c r="C536" s="4" t="inlineStr">
        <is>
          <t>Reachable - No Addresses</t>
        </is>
      </c>
      <c r="D536" s="4" t="inlineStr">
        <is>
          <t>N/A</t>
        </is>
      </c>
    </row>
    <row r="537">
      <c r="A537" s="2" t="inlineStr">
        <is>
          <t>adventures-in-learning.org</t>
        </is>
      </c>
      <c r="B537" s="2">
        <f>HYPERLINK("https://adventures-in-learning.org", "https://adventures-in-learning.org")</f>
        <v/>
      </c>
      <c r="C537" s="2" t="inlineStr">
        <is>
          <t>Unreachable</t>
        </is>
      </c>
      <c r="D537" s="2" t="inlineStr">
        <is>
          <t>N/A</t>
        </is>
      </c>
    </row>
    <row r="538">
      <c r="A538" s="4" t="inlineStr">
        <is>
          <t>bernsteinsfashions.com</t>
        </is>
      </c>
      <c r="B538" s="4">
        <f>HYPERLINK("http://bernsteinsfashions.com", "http://bernsteinsfashions.com")</f>
        <v/>
      </c>
      <c r="C538" s="4" t="inlineStr">
        <is>
          <t>Reachable - No Addresses</t>
        </is>
      </c>
      <c r="D538" s="4" t="inlineStr">
        <is>
          <t>N/A</t>
        </is>
      </c>
    </row>
    <row r="539">
      <c r="A539" s="4" t="inlineStr">
        <is>
          <t>danashouse.org</t>
        </is>
      </c>
      <c r="B539" s="4">
        <f>HYPERLINK("http://danashouse.org", "http://danashouse.org")</f>
        <v/>
      </c>
      <c r="C539" s="4" t="inlineStr">
        <is>
          <t>Reachable - No Addresses</t>
        </is>
      </c>
      <c r="D539" s="4" t="inlineStr">
        <is>
          <t>N/A</t>
        </is>
      </c>
    </row>
    <row r="540">
      <c r="A540" s="3" t="inlineStr">
        <is>
          <t>thundermountainharley.com</t>
        </is>
      </c>
      <c r="B540" s="3">
        <f>HYPERLINK("http://thundermountainharley.com", "http://thundermountainharley.com")</f>
        <v/>
      </c>
      <c r="C540" s="3" t="inlineStr">
        <is>
          <t>Reachable</t>
        </is>
      </c>
      <c r="D540" s="3" t="inlineStr">
        <is>
          <t>['866 7108965 4250 Byrd Drive, Loveland, CO 80538', '4250 Byrd Drive, Loveland, CO 80538']</t>
        </is>
      </c>
    </row>
    <row r="541">
      <c r="A541" s="2" t="inlineStr">
        <is>
          <t>tarynreed.com</t>
        </is>
      </c>
      <c r="B541" s="2">
        <f>HYPERLINK("http://tarynreed.com", "http://tarynreed.com")</f>
        <v/>
      </c>
      <c r="C541" s="2" t="inlineStr">
        <is>
          <t>Unreachable</t>
        </is>
      </c>
      <c r="D541" s="2" t="inlineStr">
        <is>
          <t>N/A</t>
        </is>
      </c>
    </row>
    <row r="542">
      <c r="A542" s="3" t="inlineStr">
        <is>
          <t>marysvillelib.org</t>
        </is>
      </c>
      <c r="B542" s="3">
        <f>HYPERLINK("http://marysvillelib.org", "http://marysvillelib.org")</f>
        <v/>
      </c>
      <c r="C542" s="3" t="inlineStr">
        <is>
          <t>Reachable</t>
        </is>
      </c>
      <c r="D542" s="3" t="inlineStr">
        <is>
          <t>['231 S. Plum Street Marysville, OH 43040', '21698 Main Street Raymond, OH 43067']</t>
        </is>
      </c>
    </row>
    <row r="543">
      <c r="A543" s="4" t="inlineStr">
        <is>
          <t>lnlconstruction.com</t>
        </is>
      </c>
      <c r="B543" s="4">
        <f>HYPERLINK("http://lnlconstruction.com", "http://lnlconstruction.com")</f>
        <v/>
      </c>
      <c r="C543" s="4" t="inlineStr">
        <is>
          <t>Reachable - No Addresses</t>
        </is>
      </c>
      <c r="D543" s="4" t="inlineStr">
        <is>
          <t>N/A</t>
        </is>
      </c>
    </row>
    <row r="544">
      <c r="A544" s="4" t="inlineStr">
        <is>
          <t>goodshepherdofcashiers.com</t>
        </is>
      </c>
      <c r="B544" s="4">
        <f>HYPERLINK("http://goodshepherdofcashiers.com", "http://goodshepherdofcashiers.com")</f>
        <v/>
      </c>
      <c r="C544" s="4" t="inlineStr">
        <is>
          <t>Reachable - No Addresses</t>
        </is>
      </c>
      <c r="D544" s="4" t="inlineStr">
        <is>
          <t>N/A</t>
        </is>
      </c>
    </row>
    <row r="545">
      <c r="A545" s="4" t="inlineStr">
        <is>
          <t>upstatetelecom.com</t>
        </is>
      </c>
      <c r="B545" s="4">
        <f>HYPERLINK("http://upstatetelecom.com", "http://upstatetelecom.com")</f>
        <v/>
      </c>
      <c r="C545" s="4" t="inlineStr">
        <is>
          <t>Reachable - No Addresses</t>
        </is>
      </c>
      <c r="D545" s="4" t="inlineStr">
        <is>
          <t>N/A</t>
        </is>
      </c>
    </row>
    <row r="546">
      <c r="A546" s="2" t="inlineStr">
        <is>
          <t>aurasalonnashville.com</t>
        </is>
      </c>
      <c r="B546" s="2">
        <f>HYPERLINK("http://aurasalonnashville.com", "http://aurasalonnashville.com")</f>
        <v/>
      </c>
      <c r="C546" s="2" t="inlineStr">
        <is>
          <t>Unreachable</t>
        </is>
      </c>
      <c r="D546" s="2" t="inlineStr">
        <is>
          <t>N/A</t>
        </is>
      </c>
    </row>
    <row r="547">
      <c r="A547" s="2" t="inlineStr">
        <is>
          <t>bitcoinzusa.com</t>
        </is>
      </c>
      <c r="B547" s="2">
        <f>HYPERLINK("http://bitcoinzusa.com", "http://bitcoinzusa.com")</f>
        <v/>
      </c>
      <c r="C547" s="2" t="inlineStr">
        <is>
          <t>Unreachable</t>
        </is>
      </c>
      <c r="D547" s="2" t="inlineStr">
        <is>
          <t>N/A</t>
        </is>
      </c>
    </row>
    <row r="548">
      <c r="A548" s="2" t="inlineStr">
        <is>
          <t>zenogroupinvestments.com</t>
        </is>
      </c>
      <c r="B548" s="2">
        <f>HYPERLINK("http://zenogroupinvestments.com", "http://zenogroupinvestments.com")</f>
        <v/>
      </c>
      <c r="C548" s="2" t="inlineStr">
        <is>
          <t>Unreachable</t>
        </is>
      </c>
      <c r="D548" s="2" t="inlineStr">
        <is>
          <t>N/A</t>
        </is>
      </c>
    </row>
    <row r="549">
      <c r="A549" s="4" t="inlineStr">
        <is>
          <t>multilayer.com</t>
        </is>
      </c>
      <c r="B549" s="4">
        <f>HYPERLINK("http://multilayer.com", "http://multilayer.com")</f>
        <v/>
      </c>
      <c r="C549" s="4" t="inlineStr">
        <is>
          <t>Reachable - No Addresses</t>
        </is>
      </c>
      <c r="D549" s="4" t="inlineStr">
        <is>
          <t>N/A</t>
        </is>
      </c>
    </row>
    <row r="550">
      <c r="A550" s="4" t="inlineStr">
        <is>
          <t>roundtheworldsurplus.com</t>
        </is>
      </c>
      <c r="B550" s="4">
        <f>HYPERLINK("http://roundtheworldsurplus.com", "http://roundtheworldsurplus.com")</f>
        <v/>
      </c>
      <c r="C550" s="4" t="inlineStr">
        <is>
          <t>Reachable - No Addresses</t>
        </is>
      </c>
      <c r="D550" s="4" t="inlineStr">
        <is>
          <t>N/A</t>
        </is>
      </c>
    </row>
    <row r="551">
      <c r="A551" s="4" t="inlineStr">
        <is>
          <t>cacustomaquariums.com</t>
        </is>
      </c>
      <c r="B551" s="4">
        <f>HYPERLINK("http://cacustomaquariums.com", "http://cacustomaquariums.com")</f>
        <v/>
      </c>
      <c r="C551" s="4" t="inlineStr">
        <is>
          <t>Reachable - No Addresses</t>
        </is>
      </c>
      <c r="D551" s="4" t="inlineStr">
        <is>
          <t>N/A</t>
        </is>
      </c>
    </row>
    <row r="552">
      <c r="A552" s="4" t="inlineStr">
        <is>
          <t>oldehomestead.com</t>
        </is>
      </c>
      <c r="B552" s="4">
        <f>HYPERLINK("http://oldehomestead.com", "http://oldehomestead.com")</f>
        <v/>
      </c>
      <c r="C552" s="4" t="inlineStr">
        <is>
          <t>Reachable - No Addresses</t>
        </is>
      </c>
      <c r="D552" s="4" t="inlineStr">
        <is>
          <t>N/A</t>
        </is>
      </c>
    </row>
    <row r="553">
      <c r="A553" s="3" t="inlineStr">
        <is>
          <t>kauffmangas.com</t>
        </is>
      </c>
      <c r="B553" s="3">
        <f>HYPERLINK("http://kauffmangas.com", "http://kauffmangas.com")</f>
        <v/>
      </c>
      <c r="C553" s="3" t="inlineStr">
        <is>
          <t>Reachable</t>
        </is>
      </c>
      <c r="D553" s="3" t="inlineStr">
        <is>
          <t>['850 Gap Newport Pike, Atglen PA 19310']</t>
        </is>
      </c>
    </row>
    <row r="554">
      <c r="A554" s="2" t="inlineStr">
        <is>
          <t>stitchmine.com</t>
        </is>
      </c>
      <c r="B554" s="2">
        <f>HYPERLINK("https://stitchmine.com", "https://stitchmine.com")</f>
        <v/>
      </c>
      <c r="C554" s="2" t="inlineStr">
        <is>
          <t>Unreachable</t>
        </is>
      </c>
      <c r="D554" s="2" t="inlineStr">
        <is>
          <t>N/A</t>
        </is>
      </c>
    </row>
    <row r="555">
      <c r="A555" s="2" t="inlineStr">
        <is>
          <t>stationinnpa.com</t>
        </is>
      </c>
      <c r="B555" s="2">
        <f>HYPERLINK("https://stationinnpa.com", "https://stationinnpa.com")</f>
        <v/>
      </c>
      <c r="C555" s="2" t="inlineStr">
        <is>
          <t>Unreachable</t>
        </is>
      </c>
      <c r="D555" s="2" t="inlineStr">
        <is>
          <t>N/A</t>
        </is>
      </c>
    </row>
    <row r="556">
      <c r="A556" s="3" t="inlineStr">
        <is>
          <t>newportbutane.com</t>
        </is>
      </c>
      <c r="B556" s="3">
        <f>HYPERLINK("http://newportbutane.com", "http://newportbutane.com")</f>
        <v/>
      </c>
      <c r="C556" s="3" t="inlineStr">
        <is>
          <t>Reachable</t>
        </is>
      </c>
      <c r="D556" s="3" t="inlineStr">
        <is>
          <t>['15763 Ornelas St. Irwindale CA 91706']</t>
        </is>
      </c>
    </row>
    <row r="557">
      <c r="A557" s="4" t="inlineStr">
        <is>
          <t>tulsadoorman.com</t>
        </is>
      </c>
      <c r="B557" s="4">
        <f>HYPERLINK("http://tulsadoorman.com", "http://tulsadoorman.com")</f>
        <v/>
      </c>
      <c r="C557" s="4" t="inlineStr">
        <is>
          <t>Reachable - No Addresses</t>
        </is>
      </c>
      <c r="D557" s="4" t="inlineStr">
        <is>
          <t>N/A</t>
        </is>
      </c>
    </row>
    <row r="558">
      <c r="A558" s="2" t="inlineStr">
        <is>
          <t>westfloproducts.com</t>
        </is>
      </c>
      <c r="B558" s="2">
        <f>HYPERLINK("http://westfloproducts.com", "http://westfloproducts.com")</f>
        <v/>
      </c>
      <c r="C558" s="2" t="inlineStr">
        <is>
          <t>Unreachable</t>
        </is>
      </c>
      <c r="D558" s="2" t="inlineStr">
        <is>
          <t>N/A</t>
        </is>
      </c>
    </row>
    <row r="559">
      <c r="A559" s="3" t="inlineStr">
        <is>
          <t>erling.com</t>
        </is>
      </c>
      <c r="B559" s="3">
        <f>HYPERLINK("http://erling.com", "http://erling.com")</f>
        <v/>
      </c>
      <c r="C559" s="3" t="inlineStr">
        <is>
          <t>Reachable</t>
        </is>
      </c>
      <c r="D559" s="3" t="inlineStr">
        <is>
          <t>['225 Benelli Drive Hutto, TX 78634']</t>
        </is>
      </c>
    </row>
    <row r="560">
      <c r="A560" s="2" t="inlineStr">
        <is>
          <t>sprucemountaininn.com</t>
        </is>
      </c>
      <c r="B560" s="2">
        <f>HYPERLINK("https://sprucemountaininn.com", "https://sprucemountaininn.com")</f>
        <v/>
      </c>
      <c r="C560" s="2" t="inlineStr">
        <is>
          <t>Unreachable</t>
        </is>
      </c>
      <c r="D560" s="2" t="inlineStr">
        <is>
          <t>N/A</t>
        </is>
      </c>
    </row>
    <row r="561">
      <c r="A561" s="3" t="inlineStr">
        <is>
          <t>abc-assembly.com</t>
        </is>
      </c>
      <c r="B561" s="3">
        <f>HYPERLINK("http://abc-assembly.com", "http://abc-assembly.com")</f>
        <v/>
      </c>
      <c r="C561" s="3" t="inlineStr">
        <is>
          <t>Reachable</t>
        </is>
      </c>
      <c r="D561" s="3" t="inlineStr">
        <is>
          <t>['7230 Empire Central Drive Houston, TX 77040']</t>
        </is>
      </c>
    </row>
    <row r="562">
      <c r="A562" s="2" t="inlineStr">
        <is>
          <t>statmedical.net</t>
        </is>
      </c>
      <c r="B562" s="2">
        <f>HYPERLINK("https://statmedical.net", "https://statmedical.net")</f>
        <v/>
      </c>
      <c r="C562" s="2" t="inlineStr">
        <is>
          <t>Unreachable</t>
        </is>
      </c>
      <c r="D562" s="2" t="inlineStr">
        <is>
          <t>N/A</t>
        </is>
      </c>
    </row>
    <row r="563">
      <c r="A563" s="4" t="inlineStr">
        <is>
          <t>outsourcingnetwork.com</t>
        </is>
      </c>
      <c r="B563" s="4">
        <f>HYPERLINK("http://outsourcingnetwork.com", "http://outsourcingnetwork.com")</f>
        <v/>
      </c>
      <c r="C563" s="4" t="inlineStr">
        <is>
          <t>Reachable - No Addresses</t>
        </is>
      </c>
      <c r="D563" s="4" t="inlineStr">
        <is>
          <t>N/A</t>
        </is>
      </c>
    </row>
    <row r="564">
      <c r="A564" s="2" t="inlineStr">
        <is>
          <t>tbtyler.com</t>
        </is>
      </c>
      <c r="B564" s="2">
        <f>HYPERLINK("https://tbtyler.com", "https://tbtyler.com")</f>
        <v/>
      </c>
      <c r="C564" s="2" t="inlineStr">
        <is>
          <t>Unreachable</t>
        </is>
      </c>
      <c r="D564" s="2" t="inlineStr">
        <is>
          <t>N/A</t>
        </is>
      </c>
    </row>
    <row r="565">
      <c r="A565" s="2" t="inlineStr">
        <is>
          <t>championrescuetools.com</t>
        </is>
      </c>
      <c r="B565" s="2">
        <f>HYPERLINK("https://championrescuetools.com", "https://championrescuetools.com")</f>
        <v/>
      </c>
      <c r="C565" s="2" t="inlineStr">
        <is>
          <t>Unreachable</t>
        </is>
      </c>
      <c r="D565" s="2" t="inlineStr">
        <is>
          <t>N/A</t>
        </is>
      </c>
    </row>
    <row r="566">
      <c r="A566" s="2" t="inlineStr">
        <is>
          <t>texasafterviolence.org</t>
        </is>
      </c>
      <c r="B566" s="2">
        <f>HYPERLINK("https://texasafterviolence.org", "https://texasafterviolence.org")</f>
        <v/>
      </c>
      <c r="C566" s="2" t="inlineStr">
        <is>
          <t>Unreachable</t>
        </is>
      </c>
      <c r="D566" s="2" t="inlineStr">
        <is>
          <t>N/A</t>
        </is>
      </c>
    </row>
    <row r="567">
      <c r="A567" s="4" t="inlineStr">
        <is>
          <t>tenderle.org</t>
        </is>
      </c>
      <c r="B567" s="4">
        <f>HYPERLINK("http://tenderle.org", "http://tenderle.org")</f>
        <v/>
      </c>
      <c r="C567" s="4" t="inlineStr">
        <is>
          <t>Reachable - No Addresses</t>
        </is>
      </c>
      <c r="D567" s="4" t="inlineStr">
        <is>
          <t>N/A</t>
        </is>
      </c>
    </row>
    <row r="568">
      <c r="A568" s="4" t="inlineStr">
        <is>
          <t>applepiememories.com</t>
        </is>
      </c>
      <c r="B568" s="4">
        <f>HYPERLINK("http://applepiememories.com", "http://applepiememories.com")</f>
        <v/>
      </c>
      <c r="C568" s="4" t="inlineStr">
        <is>
          <t>Reachable - No Addresses</t>
        </is>
      </c>
      <c r="D568" s="4" t="inlineStr">
        <is>
          <t>N/A</t>
        </is>
      </c>
    </row>
    <row r="569">
      <c r="A569" s="4" t="inlineStr">
        <is>
          <t>ferrellaw.com</t>
        </is>
      </c>
      <c r="B569" s="4">
        <f>HYPERLINK("http://ferrellaw.com", "http://ferrellaw.com")</f>
        <v/>
      </c>
      <c r="C569" s="4" t="inlineStr">
        <is>
          <t>Reachable - No Addresses</t>
        </is>
      </c>
      <c r="D569" s="4" t="inlineStr">
        <is>
          <t>N/A</t>
        </is>
      </c>
    </row>
    <row r="570">
      <c r="A570" s="3" t="inlineStr">
        <is>
          <t>frclothingandsupply.com</t>
        </is>
      </c>
      <c r="B570" s="3">
        <f>HYPERLINK("http://frclothingandsupply.com", "http://frclothingandsupply.com")</f>
        <v/>
      </c>
      <c r="C570" s="3" t="inlineStr">
        <is>
          <t>Reachable</t>
        </is>
      </c>
      <c r="D570" s="3" t="inlineStr">
        <is>
          <t>['340 Justin Ave Suite 104 Platteville, CO 80651']</t>
        </is>
      </c>
    </row>
    <row r="571">
      <c r="A571" s="3" t="inlineStr">
        <is>
          <t>thevetcenter.com</t>
        </is>
      </c>
      <c r="B571" s="3">
        <f>HYPERLINK("http://thevetcenter.com", "http://thevetcenter.com")</f>
        <v/>
      </c>
      <c r="C571" s="3" t="inlineStr">
        <is>
          <t>Reachable</t>
        </is>
      </c>
      <c r="D571" s="3" t="inlineStr">
        <is>
          <t>['5200 NW 43RD STREET, SUITE 501 GAINESVILLE, FL 32606', '5200 NW 43RD STREET, SUITE 501 GAINESVILLE, FL 32606']</t>
        </is>
      </c>
    </row>
    <row r="572">
      <c r="A572" s="2" t="inlineStr">
        <is>
          <t>itsabouttimeboutique.com</t>
        </is>
      </c>
      <c r="B572" s="2">
        <f>HYPERLINK("https://itsabouttimeboutique.com", "https://itsabouttimeboutique.com")</f>
        <v/>
      </c>
      <c r="C572" s="2" t="inlineStr">
        <is>
          <t>Unreachable</t>
        </is>
      </c>
      <c r="D572" s="2" t="inlineStr">
        <is>
          <t>N/A</t>
        </is>
      </c>
    </row>
    <row r="573">
      <c r="A573" s="3" t="inlineStr">
        <is>
          <t>pchandy.net</t>
        </is>
      </c>
      <c r="B573" s="3">
        <f>HYPERLINK("http://pchandy.net", "http://pchandy.net")</f>
        <v/>
      </c>
      <c r="C573" s="3" t="inlineStr">
        <is>
          <t>Reachable</t>
        </is>
      </c>
      <c r="D573" s="3" t="inlineStr">
        <is>
          <t>['12192022 Caren S. CHARLEYS PC HANDYMAN IS THE ABSOLUT']</t>
        </is>
      </c>
    </row>
    <row r="574">
      <c r="A574" s="2" t="inlineStr">
        <is>
          <t>selectcore.com</t>
        </is>
      </c>
      <c r="B574" s="2">
        <f>HYPERLINK("http://selectcore.com", "http://selectcore.com")</f>
        <v/>
      </c>
      <c r="C574" s="2" t="inlineStr">
        <is>
          <t>Unreachable</t>
        </is>
      </c>
      <c r="D574" s="2" t="inlineStr">
        <is>
          <t>N/A</t>
        </is>
      </c>
    </row>
    <row r="575">
      <c r="A575" s="2" t="inlineStr">
        <is>
          <t>thehuntsvilledentist.com</t>
        </is>
      </c>
      <c r="B575" s="2">
        <f>HYPERLINK("http://thehuntsvilledentist.com", "http://thehuntsvilledentist.com")</f>
        <v/>
      </c>
      <c r="C575" s="2" t="inlineStr">
        <is>
          <t>Unreachable</t>
        </is>
      </c>
      <c r="D575" s="2" t="inlineStr">
        <is>
          <t>N/A</t>
        </is>
      </c>
    </row>
    <row r="576">
      <c r="A576" s="2" t="inlineStr">
        <is>
          <t>quantumhelicopters.com</t>
        </is>
      </c>
      <c r="B576" s="2">
        <f>HYPERLINK("https://quantumhelicopters.com", "https://quantumhelicopters.com")</f>
        <v/>
      </c>
      <c r="C576" s="2" t="inlineStr">
        <is>
          <t>Unreachable</t>
        </is>
      </c>
      <c r="D576" s="2" t="inlineStr">
        <is>
          <t>N/A</t>
        </is>
      </c>
    </row>
    <row r="577">
      <c r="A577" s="2" t="inlineStr">
        <is>
          <t>horizonconvention.com</t>
        </is>
      </c>
      <c r="B577" s="2">
        <f>HYPERLINK("http://horizonconvention.com", "http://horizonconvention.com")</f>
        <v/>
      </c>
      <c r="C577" s="2" t="inlineStr">
        <is>
          <t>Unreachable</t>
        </is>
      </c>
      <c r="D577" s="2" t="inlineStr">
        <is>
          <t>N/A</t>
        </is>
      </c>
    </row>
    <row r="578">
      <c r="A578" s="2" t="inlineStr">
        <is>
          <t>paisansrest.com</t>
        </is>
      </c>
      <c r="B578" s="2">
        <f>HYPERLINK("https://paisansrest.com", "https://paisansrest.com")</f>
        <v/>
      </c>
      <c r="C578" s="2" t="inlineStr">
        <is>
          <t>Unreachable</t>
        </is>
      </c>
      <c r="D578" s="2" t="inlineStr">
        <is>
          <t>N/A</t>
        </is>
      </c>
    </row>
    <row r="579">
      <c r="A579" s="2" t="inlineStr">
        <is>
          <t>wvcrossroads.com</t>
        </is>
      </c>
      <c r="B579" s="2">
        <f>HYPERLINK("https://wvcrossroads.com", "https://wvcrossroads.com")</f>
        <v/>
      </c>
      <c r="C579" s="2" t="inlineStr">
        <is>
          <t>Unreachable</t>
        </is>
      </c>
      <c r="D579" s="2" t="inlineStr">
        <is>
          <t>N/A</t>
        </is>
      </c>
    </row>
    <row r="580">
      <c r="A580" s="4" t="inlineStr">
        <is>
          <t>ourbellinis.com</t>
        </is>
      </c>
      <c r="B580" s="4">
        <f>HYPERLINK("http://ourbellinis.com", "http://ourbellinis.com")</f>
        <v/>
      </c>
      <c r="C580" s="4" t="inlineStr">
        <is>
          <t>Reachable - No Addresses</t>
        </is>
      </c>
      <c r="D580" s="4" t="inlineStr">
        <is>
          <t>N/A</t>
        </is>
      </c>
    </row>
    <row r="581">
      <c r="A581" s="4" t="inlineStr">
        <is>
          <t>thebluapple.com</t>
        </is>
      </c>
      <c r="B581" s="4">
        <f>HYPERLINK("http://thebluapple.com", "http://thebluapple.com")</f>
        <v/>
      </c>
      <c r="C581" s="4" t="inlineStr">
        <is>
          <t>Reachable - No Addresses</t>
        </is>
      </c>
      <c r="D581" s="4" t="inlineStr">
        <is>
          <t>N/A</t>
        </is>
      </c>
    </row>
    <row r="582">
      <c r="A582" s="4" t="inlineStr">
        <is>
          <t>poly6.com</t>
        </is>
      </c>
      <c r="B582" s="4">
        <f>HYPERLINK("http://poly6.com", "http://poly6.com")</f>
        <v/>
      </c>
      <c r="C582" s="4" t="inlineStr">
        <is>
          <t>Reachable - No Addresses</t>
        </is>
      </c>
      <c r="D582" s="4" t="inlineStr">
        <is>
          <t>N/A</t>
        </is>
      </c>
    </row>
    <row r="583">
      <c r="A583" s="2" t="inlineStr">
        <is>
          <t>cityave.org</t>
        </is>
      </c>
      <c r="B583" s="2">
        <f>HYPERLINK("https://cityave.org", "https://cityave.org")</f>
        <v/>
      </c>
      <c r="C583" s="2" t="inlineStr">
        <is>
          <t>Unreachable</t>
        </is>
      </c>
      <c r="D583" s="2" t="inlineStr">
        <is>
          <t>N/A</t>
        </is>
      </c>
    </row>
    <row r="584">
      <c r="A584" s="3" t="inlineStr">
        <is>
          <t>reshapelifesciences.com</t>
        </is>
      </c>
      <c r="B584" s="3">
        <f>HYPERLINK("http://reshapelifesciences.com", "http://reshapelifesciences.com")</f>
        <v/>
      </c>
      <c r="C584" s="3" t="inlineStr">
        <is>
          <t>Reachable</t>
        </is>
      </c>
      <c r="D584" s="3" t="inlineStr">
        <is>
          <t>['18 Technology Drive Suite 110 Irvine, CA 92618']</t>
        </is>
      </c>
    </row>
    <row r="585">
      <c r="A585" s="3" t="inlineStr">
        <is>
          <t>kleinwoodvision.com</t>
        </is>
      </c>
      <c r="B585" s="3">
        <f>HYPERLINK("http://kleinwoodvision.com", "http://kleinwoodvision.com")</f>
        <v/>
      </c>
      <c r="C585" s="3" t="inlineStr">
        <is>
          <t>Reachable</t>
        </is>
      </c>
      <c r="D585" s="3" t="inlineStr">
        <is>
          <t>['7312 Louetta Road Suite B116 Spring, TX 77379', '7312 Louetta Road Suite B116 Spring, TX 77379']</t>
        </is>
      </c>
    </row>
    <row r="586">
      <c r="A586" s="2" t="inlineStr">
        <is>
          <t>thewokdallastx.com</t>
        </is>
      </c>
      <c r="B586" s="2">
        <f>HYPERLINK("http://thewokdallastx.com", "http://thewokdallastx.com")</f>
        <v/>
      </c>
      <c r="C586" s="2" t="inlineStr">
        <is>
          <t>Unreachable</t>
        </is>
      </c>
      <c r="D586" s="2" t="inlineStr">
        <is>
          <t>N/A</t>
        </is>
      </c>
    </row>
    <row r="587">
      <c r="A587" s="2" t="inlineStr">
        <is>
          <t>terraliftinternational.com</t>
        </is>
      </c>
      <c r="B587" s="2">
        <f>HYPERLINK("https://terraliftinternational.com", "https://terraliftinternational.com")</f>
        <v/>
      </c>
      <c r="C587" s="2" t="inlineStr">
        <is>
          <t>Unreachable</t>
        </is>
      </c>
      <c r="D587" s="2" t="inlineStr">
        <is>
          <t>N/A</t>
        </is>
      </c>
    </row>
    <row r="588">
      <c r="A588" s="2" t="inlineStr">
        <is>
          <t>changemanagementreview.com</t>
        </is>
      </c>
      <c r="B588" s="2">
        <f>HYPERLINK("http://changemanagementreview.com", "http://changemanagementreview.com")</f>
        <v/>
      </c>
      <c r="C588" s="2" t="inlineStr">
        <is>
          <t>Unreachable</t>
        </is>
      </c>
      <c r="D588" s="2" t="inlineStr">
        <is>
          <t>N/A</t>
        </is>
      </c>
    </row>
    <row r="589">
      <c r="A589" s="4" t="inlineStr">
        <is>
          <t>cphconsultants.com</t>
        </is>
      </c>
      <c r="B589" s="4">
        <f>HYPERLINK("http://cphconsultants.com", "http://cphconsultants.com")</f>
        <v/>
      </c>
      <c r="C589" s="4" t="inlineStr">
        <is>
          <t>Reachable - No Addresses</t>
        </is>
      </c>
      <c r="D589" s="4" t="inlineStr">
        <is>
          <t>N/A</t>
        </is>
      </c>
    </row>
    <row r="590">
      <c r="A590" s="2" t="inlineStr">
        <is>
          <t>ultimatemuskyguide.com</t>
        </is>
      </c>
      <c r="B590" s="2">
        <f>HYPERLINK("https://ultimatemuskyguide.com", "https://ultimatemuskyguide.com")</f>
        <v/>
      </c>
      <c r="C590" s="2" t="inlineStr">
        <is>
          <t>Unreachable</t>
        </is>
      </c>
      <c r="D590" s="2" t="inlineStr">
        <is>
          <t>N/A</t>
        </is>
      </c>
    </row>
    <row r="591">
      <c r="A591" s="4" t="inlineStr">
        <is>
          <t>thekeirweimerteam.com</t>
        </is>
      </c>
      <c r="B591" s="4">
        <f>HYPERLINK("http://thekeirweimerteam.com", "http://thekeirweimerteam.com")</f>
        <v/>
      </c>
      <c r="C591" s="4" t="inlineStr">
        <is>
          <t>Reachable - No Addresses</t>
        </is>
      </c>
      <c r="D591" s="4" t="inlineStr">
        <is>
          <t>N/A</t>
        </is>
      </c>
    </row>
    <row r="592">
      <c r="A592" s="3" t="inlineStr">
        <is>
          <t>bgcworcester.org</t>
        </is>
      </c>
      <c r="B592" s="3">
        <f>HYPERLINK("http://bgcworcester.org", "http://bgcworcester.org")</f>
        <v/>
      </c>
      <c r="C592" s="3" t="inlineStr">
        <is>
          <t>Reachable</t>
        </is>
      </c>
      <c r="D592" s="3" t="inlineStr">
        <is>
          <t>['65 Boys Girls Club Way, Worcester, MA', '180 Constitution Avenue, Worcester, MA', '16 Laurel Street, Worcester, MA', '55 Oxford Ave, Dudley, MA']</t>
        </is>
      </c>
    </row>
    <row r="593">
      <c r="A593" s="2" t="inlineStr">
        <is>
          <t>tudorpickering.com</t>
        </is>
      </c>
      <c r="B593" s="2">
        <f>HYPERLINK("http://tudorpickering.com", "http://tudorpickering.com")</f>
        <v/>
      </c>
      <c r="C593" s="2" t="inlineStr">
        <is>
          <t>Unreachable</t>
        </is>
      </c>
      <c r="D593" s="2" t="inlineStr">
        <is>
          <t>N/A</t>
        </is>
      </c>
    </row>
    <row r="594">
      <c r="A594" s="4" t="inlineStr">
        <is>
          <t>kenleigh-acres.com</t>
        </is>
      </c>
      <c r="B594" s="4">
        <f>HYPERLINK("http://kenleigh-acres.com", "http://kenleigh-acres.com")</f>
        <v/>
      </c>
      <c r="C594" s="4" t="inlineStr">
        <is>
          <t>Reachable - No Addresses</t>
        </is>
      </c>
      <c r="D594" s="4" t="inlineStr">
        <is>
          <t>N/A</t>
        </is>
      </c>
    </row>
    <row r="595">
      <c r="A595" s="2" t="inlineStr">
        <is>
          <t>viddoctor.com</t>
        </is>
      </c>
      <c r="B595" s="2">
        <f>HYPERLINK("https://viddoctor.com", "https://viddoctor.com")</f>
        <v/>
      </c>
      <c r="C595" s="2" t="inlineStr">
        <is>
          <t>Unreachable</t>
        </is>
      </c>
      <c r="D595" s="2" t="inlineStr">
        <is>
          <t>N/A</t>
        </is>
      </c>
    </row>
    <row r="596">
      <c r="A596" s="4" t="inlineStr">
        <is>
          <t>oncuestaging.com</t>
        </is>
      </c>
      <c r="B596" s="4">
        <f>HYPERLINK("http://oncuestaging.com", "http://oncuestaging.com")</f>
        <v/>
      </c>
      <c r="C596" s="4" t="inlineStr">
        <is>
          <t>Reachable - No Addresses</t>
        </is>
      </c>
      <c r="D596" s="4" t="inlineStr">
        <is>
          <t>N/A</t>
        </is>
      </c>
    </row>
    <row r="597">
      <c r="A597" s="2" t="inlineStr">
        <is>
          <t>westbrosinc.com</t>
        </is>
      </c>
      <c r="B597" s="2">
        <f>HYPERLINK("https://westbrosinc.com", "https://westbrosinc.com")</f>
        <v/>
      </c>
      <c r="C597" s="2" t="inlineStr">
        <is>
          <t>Unreachable</t>
        </is>
      </c>
      <c r="D597" s="2" t="inlineStr">
        <is>
          <t>N/A</t>
        </is>
      </c>
    </row>
    <row r="598">
      <c r="A598" s="2" t="inlineStr">
        <is>
          <t>l4sg.com</t>
        </is>
      </c>
      <c r="B598" s="2">
        <f>HYPERLINK("http://l4sg.com", "http://l4sg.com")</f>
        <v/>
      </c>
      <c r="C598" s="2" t="inlineStr">
        <is>
          <t>Unreachable</t>
        </is>
      </c>
      <c r="D598" s="2" t="inlineStr">
        <is>
          <t>N/A</t>
        </is>
      </c>
    </row>
    <row r="599">
      <c r="A599" s="4" t="inlineStr">
        <is>
          <t>oakandfort.com</t>
        </is>
      </c>
      <c r="B599" s="4">
        <f>HYPERLINK("http://oakandfort.com", "http://oakandfort.com")</f>
        <v/>
      </c>
      <c r="C599" s="4" t="inlineStr">
        <is>
          <t>Reachable - No Addresses</t>
        </is>
      </c>
      <c r="D599" s="4" t="inlineStr">
        <is>
          <t>N/A</t>
        </is>
      </c>
    </row>
    <row r="600">
      <c r="A600" s="2" t="inlineStr">
        <is>
          <t>tagatuci.com</t>
        </is>
      </c>
      <c r="B600" s="2">
        <f>HYPERLINK("http://tagatuci.com", "http://tagatuci.com")</f>
        <v/>
      </c>
      <c r="C600" s="2" t="inlineStr">
        <is>
          <t>Unreachable</t>
        </is>
      </c>
      <c r="D600" s="2" t="inlineStr">
        <is>
          <t>N/A</t>
        </is>
      </c>
    </row>
    <row r="601">
      <c r="A601" s="3" t="inlineStr">
        <is>
          <t>newhomemedia.net</t>
        </is>
      </c>
      <c r="B601" s="3">
        <f>HYPERLINK("http://newhomemedia.net", "http://newhomemedia.net")</f>
        <v/>
      </c>
      <c r="C601" s="3" t="inlineStr">
        <is>
          <t>Reachable</t>
        </is>
      </c>
      <c r="D601" s="3" t="inlineStr">
        <is>
          <t>['88 Waterfront Condominiums View All Projects CONTACT', '39 Sage Lane Fredericksburg, VA 22405']</t>
        </is>
      </c>
    </row>
    <row r="602">
      <c r="A602" s="4" t="inlineStr">
        <is>
          <t>fantasyphotography.com</t>
        </is>
      </c>
      <c r="B602" s="4">
        <f>HYPERLINK("http://fantasyphotography.com", "http://fantasyphotography.com")</f>
        <v/>
      </c>
      <c r="C602" s="4" t="inlineStr">
        <is>
          <t>Reachable - No Addresses</t>
        </is>
      </c>
      <c r="D602" s="4" t="inlineStr">
        <is>
          <t>N/A</t>
        </is>
      </c>
    </row>
    <row r="603">
      <c r="A603" s="4" t="inlineStr">
        <is>
          <t>econic.co</t>
        </is>
      </c>
      <c r="B603" s="4">
        <f>HYPERLINK("http://econic.co", "http://econic.co")</f>
        <v/>
      </c>
      <c r="C603" s="4" t="inlineStr">
        <is>
          <t>Reachable - No Addresses</t>
        </is>
      </c>
      <c r="D603" s="4" t="inlineStr">
        <is>
          <t>N/A</t>
        </is>
      </c>
    </row>
    <row r="604">
      <c r="A604" s="2" t="inlineStr">
        <is>
          <t>northquabbinforestry.com</t>
        </is>
      </c>
      <c r="B604" s="2">
        <f>HYPERLINK("http://northquabbinforestry.com", "http://northquabbinforestry.com")</f>
        <v/>
      </c>
      <c r="C604" s="2" t="inlineStr">
        <is>
          <t>Unreachable</t>
        </is>
      </c>
      <c r="D604" s="2" t="inlineStr">
        <is>
          <t>N/A</t>
        </is>
      </c>
    </row>
    <row r="605">
      <c r="A605" s="2" t="inlineStr">
        <is>
          <t>chasepropertyllc.com</t>
        </is>
      </c>
      <c r="B605" s="2">
        <f>HYPERLINK("http://chasepropertyllc.com", "http://chasepropertyllc.com")</f>
        <v/>
      </c>
      <c r="C605" s="2" t="inlineStr">
        <is>
          <t>Unreachable</t>
        </is>
      </c>
      <c r="D605" s="2" t="inlineStr">
        <is>
          <t>N/A</t>
        </is>
      </c>
    </row>
    <row r="606">
      <c r="A606" s="3" t="inlineStr">
        <is>
          <t>demaeng.com</t>
        </is>
      </c>
      <c r="B606" s="3">
        <f>HYPERLINK("http://demaeng.com", "http://demaeng.com")</f>
        <v/>
      </c>
      <c r="C606" s="3" t="inlineStr">
        <is>
          <t>Reachable</t>
        </is>
      </c>
      <c r="D606" s="3" t="inlineStr">
        <is>
          <t>['and other industrial applications. VIEW PRODUCT', 'and applications. VIEW PRODUCT', 'and many other applications. VIEW PRODUCTS Why DEMA', '10020 Big Bend Road Saint Louis, MO 63122 USA']</t>
        </is>
      </c>
    </row>
    <row r="607">
      <c r="A607" s="4" t="inlineStr">
        <is>
          <t>jamessurdam.com</t>
        </is>
      </c>
      <c r="B607" s="4">
        <f>HYPERLINK("http://jamessurdam.com", "http://jamessurdam.com")</f>
        <v/>
      </c>
      <c r="C607" s="4" t="inlineStr">
        <is>
          <t>Reachable - No Addresses</t>
        </is>
      </c>
      <c r="D607" s="4" t="inlineStr">
        <is>
          <t>N/A</t>
        </is>
      </c>
    </row>
    <row r="608">
      <c r="A608" s="2" t="inlineStr">
        <is>
          <t>kellyandstonearchitects.com</t>
        </is>
      </c>
      <c r="B608" s="2">
        <f>HYPERLINK("https://kellyandstonearchitects.com", "https://kellyandstonearchitects.com")</f>
        <v/>
      </c>
      <c r="C608" s="2" t="inlineStr">
        <is>
          <t>Unreachable</t>
        </is>
      </c>
      <c r="D608" s="2" t="inlineStr">
        <is>
          <t>N/A</t>
        </is>
      </c>
    </row>
    <row r="609">
      <c r="A609" s="4" t="inlineStr">
        <is>
          <t>idn-inc.com</t>
        </is>
      </c>
      <c r="B609" s="4">
        <f>HYPERLINK("http://idn-inc.com", "http://idn-inc.com")</f>
        <v/>
      </c>
      <c r="C609" s="4" t="inlineStr">
        <is>
          <t>Reachable - No Addresses</t>
        </is>
      </c>
      <c r="D609" s="4" t="inlineStr">
        <is>
          <t>N/A</t>
        </is>
      </c>
    </row>
    <row r="610">
      <c r="A610" s="4" t="inlineStr">
        <is>
          <t>pruitt-igoebeesanctuary.com</t>
        </is>
      </c>
      <c r="B610" s="4">
        <f>HYPERLINK("http://pruitt-igoebeesanctuary.com", "http://pruitt-igoebeesanctuary.com")</f>
        <v/>
      </c>
      <c r="C610" s="4" t="inlineStr">
        <is>
          <t>Reachable - No Addresses</t>
        </is>
      </c>
      <c r="D610" s="4" t="inlineStr">
        <is>
          <t>N/A</t>
        </is>
      </c>
    </row>
    <row r="611">
      <c r="A611" s="2" t="inlineStr">
        <is>
          <t>greenterrahomes.com</t>
        </is>
      </c>
      <c r="B611" s="2">
        <f>HYPERLINK("http://greenterrahomes.com", "http://greenterrahomes.com")</f>
        <v/>
      </c>
      <c r="C611" s="2" t="inlineStr">
        <is>
          <t>Unreachable</t>
        </is>
      </c>
      <c r="D611" s="2" t="inlineStr">
        <is>
          <t>N/A</t>
        </is>
      </c>
    </row>
    <row r="612">
      <c r="A612" s="3" t="inlineStr">
        <is>
          <t>trivan.com</t>
        </is>
      </c>
      <c r="B612" s="3">
        <f>HYPERLINK("http://trivan.com", "http://trivan.com")</f>
        <v/>
      </c>
      <c r="C612" s="3" t="inlineStr">
        <is>
          <t>Reachable</t>
        </is>
      </c>
      <c r="D612" s="3" t="inlineStr">
        <is>
          <t>['1385 W Smith Road, Ferndale, WA 98248 United States', '0773 1385 W Smith Rd, Ferndale, WA 98248']</t>
        </is>
      </c>
    </row>
    <row r="613">
      <c r="A613" s="4" t="inlineStr">
        <is>
          <t>birminghambuilder.com</t>
        </is>
      </c>
      <c r="B613" s="4">
        <f>HYPERLINK("http://birminghambuilder.com", "http://birminghambuilder.com")</f>
        <v/>
      </c>
      <c r="C613" s="4" t="inlineStr">
        <is>
          <t>Reachable - No Addresses</t>
        </is>
      </c>
      <c r="D613" s="4" t="inlineStr">
        <is>
          <t>N/A</t>
        </is>
      </c>
    </row>
    <row r="614">
      <c r="A614" s="2" t="inlineStr">
        <is>
          <t>cliosoft.com</t>
        </is>
      </c>
      <c r="B614" s="2">
        <f>HYPERLINK("https://cliosoft.com", "https://cliosoft.com")</f>
        <v/>
      </c>
      <c r="C614" s="2" t="inlineStr">
        <is>
          <t>Unreachable</t>
        </is>
      </c>
      <c r="D614" s="2" t="inlineStr">
        <is>
          <t>N/A</t>
        </is>
      </c>
    </row>
    <row r="615">
      <c r="A615" s="4" t="inlineStr">
        <is>
          <t>knowlabs.co</t>
        </is>
      </c>
      <c r="B615" s="4">
        <f>HYPERLINK("http://knowlabs.co", "http://knowlabs.co")</f>
        <v/>
      </c>
      <c r="C615" s="4" t="inlineStr">
        <is>
          <t>Reachable - No Addresses</t>
        </is>
      </c>
      <c r="D615" s="4" t="inlineStr">
        <is>
          <t>N/A</t>
        </is>
      </c>
    </row>
    <row r="616">
      <c r="A616" s="2" t="inlineStr">
        <is>
          <t>petiteflowerssanantonio.com</t>
        </is>
      </c>
      <c r="B616" s="2">
        <f>HYPERLINK("http://petiteflowerssanantonio.com", "http://petiteflowerssanantonio.com")</f>
        <v/>
      </c>
      <c r="C616" s="2" t="inlineStr">
        <is>
          <t>Unreachable</t>
        </is>
      </c>
      <c r="D616" s="2" t="inlineStr">
        <is>
          <t>N/A</t>
        </is>
      </c>
    </row>
    <row r="617">
      <c r="A617" s="3" t="inlineStr">
        <is>
          <t>fccmwc.org</t>
        </is>
      </c>
      <c r="B617" s="3">
        <f>HYPERLINK("http://fccmwc.org", "http://fccmwc.org")</f>
        <v/>
      </c>
      <c r="C617" s="3" t="inlineStr">
        <is>
          <t>Reachable</t>
        </is>
      </c>
      <c r="D617" s="3" t="inlineStr">
        <is>
          <t>['11950 E. Reno Avenue Midwest City, OK 73130']</t>
        </is>
      </c>
    </row>
    <row r="618">
      <c r="A618" s="2" t="inlineStr">
        <is>
          <t>greenwave.us.com</t>
        </is>
      </c>
      <c r="B618" s="2">
        <f>HYPERLINK("https://greenwave.us.com", "https://greenwave.us.com")</f>
        <v/>
      </c>
      <c r="C618" s="2" t="inlineStr">
        <is>
          <t>Unreachable</t>
        </is>
      </c>
      <c r="D618" s="2" t="inlineStr">
        <is>
          <t>N/A</t>
        </is>
      </c>
    </row>
    <row r="619">
      <c r="A619" s="2" t="inlineStr">
        <is>
          <t>interimlender.com</t>
        </is>
      </c>
      <c r="B619" s="2">
        <f>HYPERLINK("http://interimlender.com", "http://interimlender.com")</f>
        <v/>
      </c>
      <c r="C619" s="2" t="inlineStr">
        <is>
          <t>Unreachable</t>
        </is>
      </c>
      <c r="D619" s="2" t="inlineStr">
        <is>
          <t>N/A</t>
        </is>
      </c>
    </row>
    <row r="620">
      <c r="A620" s="3" t="inlineStr">
        <is>
          <t>blueoceanvillas.com</t>
        </is>
      </c>
      <c r="B620" s="3">
        <f>HYPERLINK("http://blueoceanvillas.com", "http://blueoceanvillas.com")</f>
        <v/>
      </c>
      <c r="C620" s="3" t="inlineStr">
        <is>
          <t>Reachable</t>
        </is>
      </c>
      <c r="D620" s="3" t="inlineStr">
        <is>
          <t>['TEN AND ST. MARTIN', '234 Saratoga Drive Acworth, GA 30102USA']</t>
        </is>
      </c>
    </row>
    <row r="621">
      <c r="A621" s="4" t="inlineStr">
        <is>
          <t>oakhousefilms.com</t>
        </is>
      </c>
      <c r="B621" s="4">
        <f>HYPERLINK("http://oakhousefilms.com", "http://oakhousefilms.com")</f>
        <v/>
      </c>
      <c r="C621" s="4" t="inlineStr">
        <is>
          <t>Reachable - No Addresses</t>
        </is>
      </c>
      <c r="D621" s="4" t="inlineStr">
        <is>
          <t>N/A</t>
        </is>
      </c>
    </row>
    <row r="622">
      <c r="A622" s="2" t="inlineStr">
        <is>
          <t>medicalwhite.com</t>
        </is>
      </c>
      <c r="B622" s="2">
        <f>HYPERLINK("https://medicalwhite.com", "https://medicalwhite.com")</f>
        <v/>
      </c>
      <c r="C622" s="2" t="inlineStr">
        <is>
          <t>Unreachable</t>
        </is>
      </c>
      <c r="D622" s="2" t="inlineStr">
        <is>
          <t>N/A</t>
        </is>
      </c>
    </row>
    <row r="623">
      <c r="A623" s="4" t="inlineStr">
        <is>
          <t>sage-research.com</t>
        </is>
      </c>
      <c r="B623" s="4">
        <f>HYPERLINK("http://sage-research.com", "http://sage-research.com")</f>
        <v/>
      </c>
      <c r="C623" s="4" t="inlineStr">
        <is>
          <t>Reachable - No Addresses</t>
        </is>
      </c>
      <c r="D623" s="4" t="inlineStr">
        <is>
          <t>N/A</t>
        </is>
      </c>
    </row>
    <row r="624">
      <c r="A624" s="3" t="inlineStr">
        <is>
          <t>dellsducks.com</t>
        </is>
      </c>
      <c r="B624" s="3">
        <f>HYPERLINK("http://dellsducks.com", "http://dellsducks.com")</f>
        <v/>
      </c>
      <c r="C624" s="3" t="inlineStr">
        <is>
          <t>Reachable</t>
        </is>
      </c>
      <c r="D624" s="3" t="inlineStr">
        <is>
          <t>['and original way to experience the Wisconsin', '1550 Wisconsin Dells Parkway Wisconsin Dells WI 53965']</t>
        </is>
      </c>
    </row>
    <row r="625">
      <c r="A625" s="3" t="inlineStr">
        <is>
          <t>floridacommercialteam.com</t>
        </is>
      </c>
      <c r="B625" s="3">
        <f>HYPERLINK("http://floridacommercialteam.com", "http://floridacommercialteam.com")</f>
        <v/>
      </c>
      <c r="C625" s="3" t="inlineStr">
        <is>
          <t>Reachable</t>
        </is>
      </c>
      <c r="D625" s="3" t="inlineStr">
        <is>
          <t>['one of the most successful real estate teams in Florida', 'and Brickell Avenue. The Florida', '0 Read more COMMERCIAL REAL ESTATE BY COMMUNITY Wynwood MI', '7220 Red Road South Miami, Florida 33143']</t>
        </is>
      </c>
    </row>
    <row r="626">
      <c r="A626" s="3" t="inlineStr">
        <is>
          <t>drdansiegel.com</t>
        </is>
      </c>
      <c r="B626" s="3">
        <f>HYPERLINK("http://drdansiegel.com", "http://drdansiegel.com")</f>
        <v/>
      </c>
      <c r="C626" s="3" t="inlineStr">
        <is>
          <t>Reachable</t>
        </is>
      </c>
      <c r="D626" s="3" t="inlineStr">
        <is>
          <t>['and gratitude to longing VIEW ALL BLOG POSTS MIND']</t>
        </is>
      </c>
    </row>
    <row r="627">
      <c r="A627" s="2" t="inlineStr">
        <is>
          <t>grabitinc.com</t>
        </is>
      </c>
      <c r="B627" s="2">
        <f>HYPERLINK("https://grabitinc.com", "https://grabitinc.com")</f>
        <v/>
      </c>
      <c r="C627" s="2" t="inlineStr">
        <is>
          <t>Unreachable</t>
        </is>
      </c>
      <c r="D627" s="2" t="inlineStr">
        <is>
          <t>N/A</t>
        </is>
      </c>
    </row>
    <row r="628">
      <c r="A628" s="4" t="inlineStr">
        <is>
          <t>chisholmarchitects.com</t>
        </is>
      </c>
      <c r="B628" s="4">
        <f>HYPERLINK("http://chisholmarchitects.com", "http://chisholmarchitects.com")</f>
        <v/>
      </c>
      <c r="C628" s="4" t="inlineStr">
        <is>
          <t>Reachable - No Addresses</t>
        </is>
      </c>
      <c r="D628" s="4" t="inlineStr">
        <is>
          <t>N/A</t>
        </is>
      </c>
    </row>
    <row r="629">
      <c r="A629" s="4" t="inlineStr">
        <is>
          <t>jillkonrath.com</t>
        </is>
      </c>
      <c r="B629" s="4">
        <f>HYPERLINK("http://jillkonrath.com", "http://jillkonrath.com")</f>
        <v/>
      </c>
      <c r="C629" s="4" t="inlineStr">
        <is>
          <t>Reachable - No Addresses</t>
        </is>
      </c>
      <c r="D629" s="4" t="inlineStr">
        <is>
          <t>N/A</t>
        </is>
      </c>
    </row>
    <row r="630">
      <c r="A630" s="3" t="inlineStr">
        <is>
          <t>novellasrecycling.com</t>
        </is>
      </c>
      <c r="B630" s="3">
        <f>HYPERLINK("http://novellasrecycling.com", "http://novellasrecycling.com")</f>
        <v/>
      </c>
      <c r="C630" s="3" t="inlineStr">
        <is>
          <t>Reachable</t>
        </is>
      </c>
      <c r="D630" s="3" t="inlineStr">
        <is>
          <t>['5275 COME IN WITH SCRAP METAL WALK OUT WITH CASH HONEST SC', '5 Thorpe St., Danbury, Connecticut 06810', '5275 5 Thorpe Street, Danbury, CT, 06810', '5 Thorpe St., Danbury, Connecticut']</t>
        </is>
      </c>
    </row>
    <row r="631">
      <c r="A631" s="2" t="inlineStr">
        <is>
          <t>southboundandcompany.com</t>
        </is>
      </c>
      <c r="B631" s="2">
        <f>HYPERLINK("https://southboundandcompany.com", "https://southboundandcompany.com")</f>
        <v/>
      </c>
      <c r="C631" s="2" t="inlineStr">
        <is>
          <t>Unreachable</t>
        </is>
      </c>
      <c r="D631" s="2" t="inlineStr">
        <is>
          <t>N/A</t>
        </is>
      </c>
    </row>
    <row r="632">
      <c r="A632" s="4" t="inlineStr">
        <is>
          <t>miamifloridahomesecurity.com</t>
        </is>
      </c>
      <c r="B632" s="4">
        <f>HYPERLINK("http://miamifloridahomesecurity.com", "http://miamifloridahomesecurity.com")</f>
        <v/>
      </c>
      <c r="C632" s="4" t="inlineStr">
        <is>
          <t>Reachable - No Addresses</t>
        </is>
      </c>
      <c r="D632" s="4" t="inlineStr">
        <is>
          <t>N/A</t>
        </is>
      </c>
    </row>
    <row r="633">
      <c r="A633" s="2" t="inlineStr">
        <is>
          <t>elchicanomusic.com</t>
        </is>
      </c>
      <c r="B633" s="2">
        <f>HYPERLINK("https://elchicanomusic.com", "https://elchicanomusic.com")</f>
        <v/>
      </c>
      <c r="C633" s="2" t="inlineStr">
        <is>
          <t>Unreachable</t>
        </is>
      </c>
      <c r="D633" s="2" t="inlineStr">
        <is>
          <t>N/A</t>
        </is>
      </c>
    </row>
    <row r="634">
      <c r="A634" s="3" t="inlineStr">
        <is>
          <t>trifectamedspanyc.com</t>
        </is>
      </c>
      <c r="B634" s="3">
        <f>HYPERLINK("http://trifectamedspanyc.com", "http://trifectamedspanyc.com")</f>
        <v/>
      </c>
      <c r="C634" s="3" t="inlineStr">
        <is>
          <t>Reachable</t>
        </is>
      </c>
      <c r="D634" s="3" t="inlineStr">
        <is>
          <t>['1 RECOMMENDEDMED SPA IN NYCBOOK NOW57th', 'callLOCATIONS57th', 'callBOOK NOW57th', 'callLOCATIONS57th', 'ices in NYC and Long Island. FACE57th', 'callBODY57th', 'callMIND57th']</t>
        </is>
      </c>
    </row>
    <row r="635">
      <c r="A635" s="4" t="inlineStr">
        <is>
          <t>santaclarajumpers.com</t>
        </is>
      </c>
      <c r="B635" s="4">
        <f>HYPERLINK("http://santaclarajumpers.com", "http://santaclarajumpers.com")</f>
        <v/>
      </c>
      <c r="C635" s="4" t="inlineStr">
        <is>
          <t>Reachable - No Addresses</t>
        </is>
      </c>
      <c r="D635" s="4" t="inlineStr">
        <is>
          <t>N/A</t>
        </is>
      </c>
    </row>
    <row r="636">
      <c r="A636" s="2" t="inlineStr">
        <is>
          <t>lchealth.org</t>
        </is>
      </c>
      <c r="B636" s="2">
        <f>HYPERLINK("https://lchealth.org", "https://lchealth.org")</f>
        <v/>
      </c>
      <c r="C636" s="2" t="inlineStr">
        <is>
          <t>Unreachable</t>
        </is>
      </c>
      <c r="D636" s="2" t="inlineStr">
        <is>
          <t>N/A</t>
        </is>
      </c>
    </row>
    <row r="637">
      <c r="A637" s="4" t="inlineStr">
        <is>
          <t>mimovers.org</t>
        </is>
      </c>
      <c r="B637" s="4">
        <f>HYPERLINK("http://mimovers.org", "http://mimovers.org")</f>
        <v/>
      </c>
      <c r="C637" s="4" t="inlineStr">
        <is>
          <t>Reachable - No Addresses</t>
        </is>
      </c>
      <c r="D637" s="4" t="inlineStr">
        <is>
          <t>N/A</t>
        </is>
      </c>
    </row>
    <row r="638">
      <c r="A638" s="4" t="inlineStr">
        <is>
          <t>kidderroofing.com</t>
        </is>
      </c>
      <c r="B638" s="4">
        <f>HYPERLINK("http://kidderroofing.com", "http://kidderroofing.com")</f>
        <v/>
      </c>
      <c r="C638" s="4" t="inlineStr">
        <is>
          <t>Reachable - No Addresses</t>
        </is>
      </c>
      <c r="D638" s="4" t="inlineStr">
        <is>
          <t>N/A</t>
        </is>
      </c>
    </row>
    <row r="639">
      <c r="A639" s="4" t="inlineStr">
        <is>
          <t>hancock.k12.ga.us</t>
        </is>
      </c>
      <c r="B639" s="4">
        <f>HYPERLINK("http://hancock.k12.ga.us", "http://hancock.k12.ga.us")</f>
        <v/>
      </c>
      <c r="C639" s="4" t="inlineStr">
        <is>
          <t>Reachable - No Addresses</t>
        </is>
      </c>
      <c r="D639" s="4" t="inlineStr">
        <is>
          <t>N/A</t>
        </is>
      </c>
    </row>
    <row r="640">
      <c r="A640" s="3" t="inlineStr">
        <is>
          <t>lrgmarketing.com</t>
        </is>
      </c>
      <c r="B640" s="3">
        <f>HYPERLINK("http://lrgmarketing.com", "http://lrgmarketing.com")</f>
        <v/>
      </c>
      <c r="C640" s="3" t="inlineStr">
        <is>
          <t>Reachable</t>
        </is>
      </c>
      <c r="D640" s="3" t="inlineStr">
        <is>
          <t>['48 Burd Street, Suite 105 Nyack, New York 10960']</t>
        </is>
      </c>
    </row>
    <row r="641">
      <c r="A641" s="2" t="inlineStr">
        <is>
          <t>apicaucus.org</t>
        </is>
      </c>
      <c r="B641" s="2">
        <f>HYPERLINK("https://apicaucus.org", "https://apicaucus.org")</f>
        <v/>
      </c>
      <c r="C641" s="2" t="inlineStr">
        <is>
          <t>Unreachable</t>
        </is>
      </c>
      <c r="D641" s="2" t="inlineStr">
        <is>
          <t>N/A</t>
        </is>
      </c>
    </row>
    <row r="642">
      <c r="A642" s="3" t="inlineStr">
        <is>
          <t>lovethypetbklyn.com</t>
        </is>
      </c>
      <c r="B642" s="3">
        <f>HYPERLINK("http://lovethypetbklyn.com", "http://lovethypetbklyn.com")</f>
        <v/>
      </c>
      <c r="C642" s="3" t="inlineStr">
        <is>
          <t>Reachable</t>
        </is>
      </c>
      <c r="D642" s="3" t="inlineStr">
        <is>
          <t>['164 Union Street, Brooklyn, NY 11231']</t>
        </is>
      </c>
    </row>
    <row r="643">
      <c r="A643" s="3" t="inlineStr">
        <is>
          <t>mscenteroftidewater.com</t>
        </is>
      </c>
      <c r="B643" s="3">
        <f>HYPERLINK("http://mscenteroftidewater.com", "http://mscenteroftidewater.com")</f>
        <v/>
      </c>
      <c r="C643" s="3" t="inlineStr">
        <is>
          <t>Reachable</t>
        </is>
      </c>
      <c r="D643" s="3" t="inlineStr">
        <is>
          <t>['6161 Kempsville Circle, Suite 315 Norfolk, Virginia 23502', '6161 Kempsville Circle, Suite 315 Norfolk, Virginia 23502']</t>
        </is>
      </c>
    </row>
    <row r="644">
      <c r="A644" s="4" t="inlineStr">
        <is>
          <t>exquisitecarsale.com</t>
        </is>
      </c>
      <c r="B644" s="4">
        <f>HYPERLINK("http://exquisitecarsale.com", "http://exquisitecarsale.com")</f>
        <v/>
      </c>
      <c r="C644" s="4" t="inlineStr">
        <is>
          <t>Reachable - No Addresses</t>
        </is>
      </c>
      <c r="D644" s="4" t="inlineStr">
        <is>
          <t>N/A</t>
        </is>
      </c>
    </row>
    <row r="645">
      <c r="A645" s="4" t="inlineStr">
        <is>
          <t>pripo.com</t>
        </is>
      </c>
      <c r="B645" s="4">
        <f>HYPERLINK("http://pripo.com", "http://pripo.com")</f>
        <v/>
      </c>
      <c r="C645" s="4" t="inlineStr">
        <is>
          <t>Reachable - No Addresses</t>
        </is>
      </c>
      <c r="D645" s="4" t="inlineStr">
        <is>
          <t>N/A</t>
        </is>
      </c>
    </row>
    <row r="646">
      <c r="A646" s="4" t="inlineStr">
        <is>
          <t>andonelect.com</t>
        </is>
      </c>
      <c r="B646" s="4">
        <f>HYPERLINK("http://andonelect.com", "http://andonelect.com")</f>
        <v/>
      </c>
      <c r="C646" s="4" t="inlineStr">
        <is>
          <t>Reachable - No Addresses</t>
        </is>
      </c>
      <c r="D646" s="4" t="inlineStr">
        <is>
          <t>N/A</t>
        </is>
      </c>
    </row>
    <row r="647">
      <c r="A647" s="2" t="inlineStr">
        <is>
          <t>toplinetireandauto.com</t>
        </is>
      </c>
      <c r="B647" s="2">
        <f>HYPERLINK("https://toplinetireandauto.com", "https://toplinetireandauto.com")</f>
        <v/>
      </c>
      <c r="C647" s="2" t="inlineStr">
        <is>
          <t>Unreachable</t>
        </is>
      </c>
      <c r="D647" s="2" t="inlineStr">
        <is>
          <t>N/A</t>
        </is>
      </c>
    </row>
    <row r="648">
      <c r="A648" s="4" t="inlineStr">
        <is>
          <t>slavkin.net</t>
        </is>
      </c>
      <c r="B648" s="4">
        <f>HYPERLINK("http://slavkin.net", "http://slavkin.net")</f>
        <v/>
      </c>
      <c r="C648" s="4" t="inlineStr">
        <is>
          <t>Reachable - No Addresses</t>
        </is>
      </c>
      <c r="D648" s="4" t="inlineStr">
        <is>
          <t>N/A</t>
        </is>
      </c>
    </row>
    <row r="649">
      <c r="A649" s="2" t="inlineStr">
        <is>
          <t>diversitycrna.org</t>
        </is>
      </c>
      <c r="B649" s="2">
        <f>HYPERLINK("https://diversitycrna.org", "https://diversitycrna.org")</f>
        <v/>
      </c>
      <c r="C649" s="2" t="inlineStr">
        <is>
          <t>Unreachable</t>
        </is>
      </c>
      <c r="D649" s="2" t="inlineStr">
        <is>
          <t>N/A</t>
        </is>
      </c>
    </row>
    <row r="650">
      <c r="A650" s="3" t="inlineStr">
        <is>
          <t>moline.com</t>
        </is>
      </c>
      <c r="B650" s="3">
        <f>HYPERLINK("http://moline.com", "http://moline.com")</f>
        <v/>
      </c>
      <c r="C650" s="3" t="inlineStr">
        <is>
          <t>Reachable</t>
        </is>
      </c>
      <c r="D650" s="3" t="inlineStr">
        <is>
          <t>['8007675734 Main Office 114 South Central Avenue Duluth, MN 55807']</t>
        </is>
      </c>
    </row>
    <row r="651">
      <c r="A651" s="4" t="inlineStr">
        <is>
          <t>verasoft.com</t>
        </is>
      </c>
      <c r="B651" s="4">
        <f>HYPERLINK("http://verasoft.com", "http://verasoft.com")</f>
        <v/>
      </c>
      <c r="C651" s="4" t="inlineStr">
        <is>
          <t>Reachable - No Addresses</t>
        </is>
      </c>
      <c r="D651" s="4" t="inlineStr">
        <is>
          <t>N/A</t>
        </is>
      </c>
    </row>
    <row r="652">
      <c r="A652" s="2" t="inlineStr">
        <is>
          <t>laceyoga.com</t>
        </is>
      </c>
      <c r="B652" s="2">
        <f>HYPERLINK("https://laceyoga.com", "https://laceyoga.com")</f>
        <v/>
      </c>
      <c r="C652" s="2" t="inlineStr">
        <is>
          <t>Unreachable</t>
        </is>
      </c>
      <c r="D652" s="2" t="inlineStr">
        <is>
          <t>N/A</t>
        </is>
      </c>
    </row>
    <row r="653">
      <c r="A653" s="4" t="inlineStr">
        <is>
          <t>glenellynfamilymusicschool.com</t>
        </is>
      </c>
      <c r="B653" s="4">
        <f>HYPERLINK("http://glenellynfamilymusicschool.com", "http://glenellynfamilymusicschool.com")</f>
        <v/>
      </c>
      <c r="C653" s="4" t="inlineStr">
        <is>
          <t>Reachable - No Addresses</t>
        </is>
      </c>
      <c r="D653" s="4" t="inlineStr">
        <is>
          <t>N/A</t>
        </is>
      </c>
    </row>
    <row r="654">
      <c r="A654" s="4" t="inlineStr">
        <is>
          <t>arizonainkstudios.com</t>
        </is>
      </c>
      <c r="B654" s="4">
        <f>HYPERLINK("http://arizonainkstudios.com", "http://arizonainkstudios.com")</f>
        <v/>
      </c>
      <c r="C654" s="4" t="inlineStr">
        <is>
          <t>Reachable - No Addresses</t>
        </is>
      </c>
      <c r="D654" s="4" t="inlineStr">
        <is>
          <t>N/A</t>
        </is>
      </c>
    </row>
    <row r="655">
      <c r="A655" s="2" t="inlineStr">
        <is>
          <t>xraydocs.com</t>
        </is>
      </c>
      <c r="B655" s="2">
        <f>HYPERLINK("http://xraydocs.com", "http://xraydocs.com")</f>
        <v/>
      </c>
      <c r="C655" s="2" t="inlineStr">
        <is>
          <t>Unreachable</t>
        </is>
      </c>
      <c r="D655" s="2" t="inlineStr">
        <is>
          <t>N/A</t>
        </is>
      </c>
    </row>
    <row r="656">
      <c r="A656" s="4" t="inlineStr">
        <is>
          <t>inter-tax.net</t>
        </is>
      </c>
      <c r="B656" s="4">
        <f>HYPERLINK("http://inter-tax.net", "http://inter-tax.net")</f>
        <v/>
      </c>
      <c r="C656" s="4" t="inlineStr">
        <is>
          <t>Reachable - No Addresses</t>
        </is>
      </c>
      <c r="D656" s="4" t="inlineStr">
        <is>
          <t>N/A</t>
        </is>
      </c>
    </row>
    <row r="657">
      <c r="A657" s="2" t="inlineStr">
        <is>
          <t>ranchsystems.com</t>
        </is>
      </c>
      <c r="B657" s="2">
        <f>HYPERLINK("http://ranchsystems.com", "http://ranchsystems.com")</f>
        <v/>
      </c>
      <c r="C657" s="2" t="inlineStr">
        <is>
          <t>Unreachable</t>
        </is>
      </c>
      <c r="D657" s="2" t="inlineStr">
        <is>
          <t>N/A</t>
        </is>
      </c>
    </row>
    <row r="658">
      <c r="A658" s="4" t="inlineStr">
        <is>
          <t>componentsignage.com</t>
        </is>
      </c>
      <c r="B658" s="4">
        <f>HYPERLINK("http://componentsignage.com", "http://componentsignage.com")</f>
        <v/>
      </c>
      <c r="C658" s="4" t="inlineStr">
        <is>
          <t>Reachable - No Addresses</t>
        </is>
      </c>
      <c r="D658" s="4" t="inlineStr">
        <is>
          <t>N/A</t>
        </is>
      </c>
    </row>
    <row r="659">
      <c r="A659" s="2" t="inlineStr">
        <is>
          <t>weberortho.com</t>
        </is>
      </c>
      <c r="B659" s="2">
        <f>HYPERLINK("https://weberortho.com", "https://weberortho.com")</f>
        <v/>
      </c>
      <c r="C659" s="2" t="inlineStr">
        <is>
          <t>Unreachable</t>
        </is>
      </c>
      <c r="D659" s="2" t="inlineStr">
        <is>
          <t>N/A</t>
        </is>
      </c>
    </row>
    <row r="660">
      <c r="A660" s="3" t="inlineStr">
        <is>
          <t>folsomshope.org</t>
        </is>
      </c>
      <c r="B660" s="3">
        <f>HYPERLINK("http://folsomshope.org", "http://folsomshope.org")</f>
        <v/>
      </c>
      <c r="C660" s="3" t="inlineStr">
        <is>
          <t>Reachable</t>
        </is>
      </c>
      <c r="D660" s="3" t="inlineStr">
        <is>
          <t>['1100 Blue Ravine Road Folsom, CA 95630', '916 24699781100 Blue Ravine Road Folsom, CA 95630']</t>
        </is>
      </c>
    </row>
    <row r="661">
      <c r="A661" s="2" t="inlineStr">
        <is>
          <t>victoralanphoto.com</t>
        </is>
      </c>
      <c r="B661" s="2">
        <f>HYPERLINK("http://victoralanphoto.com", "http://victoralanphoto.com")</f>
        <v/>
      </c>
      <c r="C661" s="2" t="inlineStr">
        <is>
          <t>Unreachable</t>
        </is>
      </c>
      <c r="D661" s="2" t="inlineStr">
        <is>
          <t>N/A</t>
        </is>
      </c>
    </row>
    <row r="662">
      <c r="A662" s="4" t="inlineStr">
        <is>
          <t>dulichgiaremag.com</t>
        </is>
      </c>
      <c r="B662" s="4">
        <f>HYPERLINK("http://dulichgiaremag.com", "http://dulichgiaremag.com")</f>
        <v/>
      </c>
      <c r="C662" s="4" t="inlineStr">
        <is>
          <t>Reachable - No Addresses</t>
        </is>
      </c>
      <c r="D662" s="4" t="inlineStr">
        <is>
          <t>N/A</t>
        </is>
      </c>
    </row>
    <row r="663">
      <c r="A663" s="2" t="inlineStr">
        <is>
          <t>realdealsnow.com</t>
        </is>
      </c>
      <c r="B663" s="2">
        <f>HYPERLINK("https://realdealsnow.com", "https://realdealsnow.com")</f>
        <v/>
      </c>
      <c r="C663" s="2" t="inlineStr">
        <is>
          <t>Unreachable</t>
        </is>
      </c>
      <c r="D663" s="2" t="inlineStr">
        <is>
          <t>N/A</t>
        </is>
      </c>
    </row>
    <row r="664">
      <c r="A664" s="3" t="inlineStr">
        <is>
          <t>precisioninternational.com</t>
        </is>
      </c>
      <c r="B664" s="3">
        <f>HYPERLINK("http://precisioninternational.com", "http://precisioninternational.com")</f>
        <v/>
      </c>
      <c r="C664" s="3" t="inlineStr">
        <is>
          <t>Reachable</t>
        </is>
      </c>
      <c r="D664" s="3" t="inlineStr">
        <is>
          <t>['23 Sardis Road Asheville, NC 28806', '23 Sardis Road Asheville, NC 28806']</t>
        </is>
      </c>
    </row>
    <row r="665">
      <c r="A665" s="4" t="inlineStr">
        <is>
          <t>instituteod.com</t>
        </is>
      </c>
      <c r="B665" s="4">
        <f>HYPERLINK("http://instituteod.com", "http://instituteod.com")</f>
        <v/>
      </c>
      <c r="C665" s="4" t="inlineStr">
        <is>
          <t>Reachable - No Addresses</t>
        </is>
      </c>
      <c r="D665" s="4" t="inlineStr">
        <is>
          <t>N/A</t>
        </is>
      </c>
    </row>
    <row r="666">
      <c r="A666" s="3" t="inlineStr">
        <is>
          <t>rbhmedia.com</t>
        </is>
      </c>
      <c r="B666" s="3">
        <f>HYPERLINK("http://rbhmedia.com", "http://rbhmedia.com")</f>
        <v/>
      </c>
      <c r="C666" s="3" t="inlineStr">
        <is>
          <t>Reachable</t>
        </is>
      </c>
      <c r="D666" s="3" t="inlineStr">
        <is>
          <t>['and corporate clients. K25 History Center Oak Ridge, TN', '914 693 8755 fax 914 693 3539 12 Hatch Terrace, Dobbs Ferry, NY 10522']</t>
        </is>
      </c>
    </row>
    <row r="667">
      <c r="A667" s="3" t="inlineStr">
        <is>
          <t>ktmtalk.com</t>
        </is>
      </c>
      <c r="B667" s="3">
        <f>HYPERLINK("http://ktmtalk.com", "http://ktmtalk.com")</f>
        <v/>
      </c>
      <c r="C667" s="3" t="inlineStr">
        <is>
          <t>Reachable</t>
        </is>
      </c>
      <c r="D667" s="3" t="inlineStr">
        <is>
          <t>['2024 Scrub Pine Enduro NJ', '4K Messages 136.7K S 500 EXCF or CRF450RL']</t>
        </is>
      </c>
    </row>
    <row r="668">
      <c r="A668" s="3" t="inlineStr">
        <is>
          <t>dentremovalcedarfalls.com</t>
        </is>
      </c>
      <c r="B668" s="3">
        <f>HYPERLINK("http://dentremovalcedarfalls.com", "http://dentremovalcedarfalls.com")</f>
        <v/>
      </c>
      <c r="C668" s="3" t="inlineStr">
        <is>
          <t>Reachable</t>
        </is>
      </c>
      <c r="D668" s="3" t="inlineStr">
        <is>
          <t>['3620 Fast Lane, Suite C Cedar Falls, IA 50613']</t>
        </is>
      </c>
    </row>
    <row r="669">
      <c r="A669" s="2" t="inlineStr">
        <is>
          <t>ccslableaks.com</t>
        </is>
      </c>
      <c r="B669" s="2">
        <f>HYPERLINK("http://ccslableaks.com", "http://ccslableaks.com")</f>
        <v/>
      </c>
      <c r="C669" s="2" t="inlineStr">
        <is>
          <t>Unreachable</t>
        </is>
      </c>
      <c r="D669" s="2" t="inlineStr">
        <is>
          <t>N/A</t>
        </is>
      </c>
    </row>
    <row r="670">
      <c r="A670" s="4" t="inlineStr">
        <is>
          <t>schoolofcosmeticarts.com</t>
        </is>
      </c>
      <c r="B670" s="4">
        <f>HYPERLINK("http://schoolofcosmeticarts.com", "http://schoolofcosmeticarts.com")</f>
        <v/>
      </c>
      <c r="C670" s="4" t="inlineStr">
        <is>
          <t>Reachable - No Addresses</t>
        </is>
      </c>
      <c r="D670" s="4" t="inlineStr">
        <is>
          <t>N/A</t>
        </is>
      </c>
    </row>
    <row r="671">
      <c r="A671" s="2" t="inlineStr">
        <is>
          <t>stonehousebaking.com</t>
        </is>
      </c>
      <c r="B671" s="2">
        <f>HYPERLINK("https://stonehousebaking.com", "https://stonehousebaking.com")</f>
        <v/>
      </c>
      <c r="C671" s="2" t="inlineStr">
        <is>
          <t>Unreachable</t>
        </is>
      </c>
      <c r="D671" s="2" t="inlineStr">
        <is>
          <t>N/A</t>
        </is>
      </c>
    </row>
    <row r="672">
      <c r="A672" s="4" t="inlineStr">
        <is>
          <t>jamesdemars.com</t>
        </is>
      </c>
      <c r="B672" s="4">
        <f>HYPERLINK("http://jamesdemars.com", "http://jamesdemars.com")</f>
        <v/>
      </c>
      <c r="C672" s="4" t="inlineStr">
        <is>
          <t>Reachable - No Addresses</t>
        </is>
      </c>
      <c r="D672" s="4" t="inlineStr">
        <is>
          <t>N/A</t>
        </is>
      </c>
    </row>
    <row r="673">
      <c r="A673" s="2" t="inlineStr">
        <is>
          <t>coregearusa.com</t>
        </is>
      </c>
      <c r="B673" s="2">
        <f>HYPERLINK("https://coregearusa.com", "https://coregearusa.com")</f>
        <v/>
      </c>
      <c r="C673" s="2" t="inlineStr">
        <is>
          <t>Unreachable</t>
        </is>
      </c>
      <c r="D673" s="2" t="inlineStr">
        <is>
          <t>N/A</t>
        </is>
      </c>
    </row>
    <row r="674">
      <c r="A674" s="3" t="inlineStr">
        <is>
          <t>tetonthaivillage.com</t>
        </is>
      </c>
      <c r="B674" s="3">
        <f>HYPERLINK("http://tetonthaivillage.com", "http://tetonthaivillage.com")</f>
        <v/>
      </c>
      <c r="C674" s="3" t="inlineStr">
        <is>
          <t>Reachable</t>
        </is>
      </c>
      <c r="D674" s="3" t="inlineStr">
        <is>
          <t>['7342 Granite Loop RoadTeton Village, WY, 83025', '7342 Granite Loop Road, Teton Village, WY, 83025']</t>
        </is>
      </c>
    </row>
    <row r="675">
      <c r="A675" s="4" t="inlineStr">
        <is>
          <t>kindlersgemjewelers.com</t>
        </is>
      </c>
      <c r="B675" s="4">
        <f>HYPERLINK("http://kindlersgemjewelers.com", "http://kindlersgemjewelers.com")</f>
        <v/>
      </c>
      <c r="C675" s="4" t="inlineStr">
        <is>
          <t>Reachable - No Addresses</t>
        </is>
      </c>
      <c r="D675" s="4" t="inlineStr">
        <is>
          <t>N/A</t>
        </is>
      </c>
    </row>
    <row r="676">
      <c r="A676" s="4" t="inlineStr">
        <is>
          <t>littletrendsetter.com</t>
        </is>
      </c>
      <c r="B676" s="4">
        <f>HYPERLINK("http://littletrendsetter.com", "http://littletrendsetter.com")</f>
        <v/>
      </c>
      <c r="C676" s="4" t="inlineStr">
        <is>
          <t>Reachable - No Addresses</t>
        </is>
      </c>
      <c r="D676" s="4" t="inlineStr">
        <is>
          <t>N/A</t>
        </is>
      </c>
    </row>
    <row r="677">
      <c r="A677" s="2" t="inlineStr">
        <is>
          <t>tamethewater.com</t>
        </is>
      </c>
      <c r="B677" s="2">
        <f>HYPERLINK("https://tamethewater.com", "https://tamethewater.com")</f>
        <v/>
      </c>
      <c r="C677" s="2" t="inlineStr">
        <is>
          <t>Unreachable</t>
        </is>
      </c>
      <c r="D677" s="2" t="inlineStr">
        <is>
          <t>N/A</t>
        </is>
      </c>
    </row>
    <row r="678">
      <c r="A678" s="4" t="inlineStr">
        <is>
          <t>bobosremi.com</t>
        </is>
      </c>
      <c r="B678" s="4">
        <f>HYPERLINK("http://bobosremi.com", "http://bobosremi.com")</f>
        <v/>
      </c>
      <c r="C678" s="4" t="inlineStr">
        <is>
          <t>Reachable - No Addresses</t>
        </is>
      </c>
      <c r="D678" s="4" t="inlineStr">
        <is>
          <t>N/A</t>
        </is>
      </c>
    </row>
    <row r="679">
      <c r="A679" s="4" t="inlineStr">
        <is>
          <t>historicldstours.com</t>
        </is>
      </c>
      <c r="B679" s="4">
        <f>HYPERLINK("http://historicldstours.com", "http://historicldstours.com")</f>
        <v/>
      </c>
      <c r="C679" s="4" t="inlineStr">
        <is>
          <t>Reachable - No Addresses</t>
        </is>
      </c>
      <c r="D679" s="4" t="inlineStr">
        <is>
          <t>N/A</t>
        </is>
      </c>
    </row>
    <row r="680">
      <c r="A680" s="4" t="inlineStr">
        <is>
          <t>bakerbrand.com</t>
        </is>
      </c>
      <c r="B680" s="4">
        <f>HYPERLINK("https://bakerbrand.com", "https://bakerbrand.com")</f>
        <v/>
      </c>
      <c r="C680" s="4" t="inlineStr">
        <is>
          <t>Reachable - No Addresses</t>
        </is>
      </c>
      <c r="D680" s="4" t="inlineStr">
        <is>
          <t>N/A</t>
        </is>
      </c>
    </row>
    <row r="681">
      <c r="A681" s="4" t="inlineStr">
        <is>
          <t>hopeihave.org</t>
        </is>
      </c>
      <c r="B681" s="4">
        <f>HYPERLINK("http://hopeihave.org", "http://hopeihave.org")</f>
        <v/>
      </c>
      <c r="C681" s="4" t="inlineStr">
        <is>
          <t>Reachable - No Addresses</t>
        </is>
      </c>
      <c r="D681" s="4" t="inlineStr">
        <is>
          <t>N/A</t>
        </is>
      </c>
    </row>
    <row r="682">
      <c r="A682" s="4" t="inlineStr">
        <is>
          <t>burdelaw.com</t>
        </is>
      </c>
      <c r="B682" s="4">
        <f>HYPERLINK("http://burdelaw.com", "http://burdelaw.com")</f>
        <v/>
      </c>
      <c r="C682" s="4" t="inlineStr">
        <is>
          <t>Reachable - No Addresses</t>
        </is>
      </c>
      <c r="D682" s="4" t="inlineStr">
        <is>
          <t>N/A</t>
        </is>
      </c>
    </row>
    <row r="683">
      <c r="A683" s="2" t="inlineStr">
        <is>
          <t>bregmanpartners.com</t>
        </is>
      </c>
      <c r="B683" s="2">
        <f>HYPERLINK("https://bregmanpartners.com", "https://bregmanpartners.com")</f>
        <v/>
      </c>
      <c r="C683" s="2" t="inlineStr">
        <is>
          <t>Unreachable</t>
        </is>
      </c>
      <c r="D683" s="2" t="inlineStr">
        <is>
          <t>N/A</t>
        </is>
      </c>
    </row>
    <row r="684">
      <c r="A684" s="4" t="inlineStr">
        <is>
          <t>losangelespest.com</t>
        </is>
      </c>
      <c r="B684" s="4">
        <f>HYPERLINK("http://losangelespest.com", "http://losangelespest.com")</f>
        <v/>
      </c>
      <c r="C684" s="4" t="inlineStr">
        <is>
          <t>Reachable - No Addresses</t>
        </is>
      </c>
      <c r="D684" s="4" t="inlineStr">
        <is>
          <t>N/A</t>
        </is>
      </c>
    </row>
    <row r="685">
      <c r="A685" s="2" t="inlineStr">
        <is>
          <t>techforce.ai</t>
        </is>
      </c>
      <c r="B685" s="2">
        <f>HYPERLINK("https://techforce.ai", "https://techforce.ai")</f>
        <v/>
      </c>
      <c r="C685" s="2" t="inlineStr">
        <is>
          <t>Unreachable</t>
        </is>
      </c>
      <c r="D685" s="2" t="inlineStr">
        <is>
          <t>N/A</t>
        </is>
      </c>
    </row>
    <row r="686">
      <c r="A686" s="4" t="inlineStr">
        <is>
          <t>taxprepusa.com</t>
        </is>
      </c>
      <c r="B686" s="4">
        <f>HYPERLINK("http://taxprepusa.com", "http://taxprepusa.com")</f>
        <v/>
      </c>
      <c r="C686" s="4" t="inlineStr">
        <is>
          <t>Reachable - No Addresses</t>
        </is>
      </c>
      <c r="D686" s="4" t="inlineStr">
        <is>
          <t>N/A</t>
        </is>
      </c>
    </row>
    <row r="687">
      <c r="A687" s="4" t="inlineStr">
        <is>
          <t>1stopmodelshoots.com</t>
        </is>
      </c>
      <c r="B687" s="4">
        <f>HYPERLINK("http://1stopmodelshoots.com", "http://1stopmodelshoots.com")</f>
        <v/>
      </c>
      <c r="C687" s="4" t="inlineStr">
        <is>
          <t>Reachable - No Addresses</t>
        </is>
      </c>
      <c r="D687" s="4" t="inlineStr">
        <is>
          <t>N/A</t>
        </is>
      </c>
    </row>
    <row r="688">
      <c r="A688" s="2" t="inlineStr">
        <is>
          <t>wesleyhousing.org</t>
        </is>
      </c>
      <c r="B688" s="2">
        <f>HYPERLINK("https://wesleyhousing.org", "https://wesleyhousing.org")</f>
        <v/>
      </c>
      <c r="C688" s="2" t="inlineStr">
        <is>
          <t>Unreachable</t>
        </is>
      </c>
      <c r="D688" s="2" t="inlineStr">
        <is>
          <t>N/A</t>
        </is>
      </c>
    </row>
    <row r="689">
      <c r="A689" s="2" t="inlineStr">
        <is>
          <t>londonburyhomes.com</t>
        </is>
      </c>
      <c r="B689" s="2">
        <f>HYPERLINK("https://londonburyhomes.com", "https://londonburyhomes.com")</f>
        <v/>
      </c>
      <c r="C689" s="2" t="inlineStr">
        <is>
          <t>Unreachable</t>
        </is>
      </c>
      <c r="D689" s="2" t="inlineStr">
        <is>
          <t>N/A</t>
        </is>
      </c>
    </row>
    <row r="690">
      <c r="A690" s="2" t="inlineStr">
        <is>
          <t>roanefamilydental.com</t>
        </is>
      </c>
      <c r="B690" s="2">
        <f>HYPERLINK("https://roanefamilydental.com", "https://roanefamilydental.com")</f>
        <v/>
      </c>
      <c r="C690" s="2" t="inlineStr">
        <is>
          <t>Unreachable</t>
        </is>
      </c>
      <c r="D690" s="2" t="inlineStr">
        <is>
          <t>N/A</t>
        </is>
      </c>
    </row>
    <row r="691">
      <c r="A691" s="2" t="inlineStr">
        <is>
          <t>stbernardhs.com</t>
        </is>
      </c>
      <c r="B691" s="2">
        <f>HYPERLINK("https://stbernardhs.com", "https://stbernardhs.com")</f>
        <v/>
      </c>
      <c r="C691" s="2" t="inlineStr">
        <is>
          <t>Unreachable</t>
        </is>
      </c>
      <c r="D691" s="2" t="inlineStr">
        <is>
          <t>N/A</t>
        </is>
      </c>
    </row>
    <row r="692">
      <c r="A692" s="2" t="inlineStr">
        <is>
          <t>newleafsc.com</t>
        </is>
      </c>
      <c r="B692" s="2">
        <f>HYPERLINK("https://newleafsc.com", "https://newleafsc.com")</f>
        <v/>
      </c>
      <c r="C692" s="2" t="inlineStr">
        <is>
          <t>Unreachable</t>
        </is>
      </c>
      <c r="D692" s="2" t="inlineStr">
        <is>
          <t>N/A</t>
        </is>
      </c>
    </row>
    <row r="693">
      <c r="A693" s="2" t="inlineStr">
        <is>
          <t>voodooconsulting.com</t>
        </is>
      </c>
      <c r="B693" s="2">
        <f>HYPERLINK("https://voodooconsulting.com", "https://voodooconsulting.com")</f>
        <v/>
      </c>
      <c r="C693" s="2" t="inlineStr">
        <is>
          <t>Unreachable</t>
        </is>
      </c>
      <c r="D693" s="2" t="inlineStr">
        <is>
          <t>N/A</t>
        </is>
      </c>
    </row>
    <row r="694">
      <c r="A694" s="2" t="inlineStr">
        <is>
          <t>scoreboardmn.com</t>
        </is>
      </c>
      <c r="B694" s="2">
        <f>HYPERLINK("http://scoreboardmn.com", "http://scoreboardmn.com")</f>
        <v/>
      </c>
      <c r="C694" s="2" t="inlineStr">
        <is>
          <t>Unreachable</t>
        </is>
      </c>
      <c r="D694" s="2" t="inlineStr">
        <is>
          <t>N/A</t>
        </is>
      </c>
    </row>
    <row r="695">
      <c r="A695" s="3" t="inlineStr">
        <is>
          <t>manddbirdfarm.com</t>
        </is>
      </c>
      <c r="B695" s="3">
        <f>HYPERLINK("http://manddbirdfarm.com", "http://manddbirdfarm.com")</f>
        <v/>
      </c>
      <c r="C695" s="3" t="inlineStr">
        <is>
          <t>Reachable</t>
        </is>
      </c>
      <c r="D695" s="3" t="inlineStr">
        <is>
          <t>['grooming of nails, beak, and wings125Feather Treatment Bath60An']</t>
        </is>
      </c>
    </row>
    <row r="696">
      <c r="A696" s="4" t="inlineStr">
        <is>
          <t>leathercoatsetc.com</t>
        </is>
      </c>
      <c r="B696" s="4">
        <f>HYPERLINK("http://leathercoatsetc.com", "http://leathercoatsetc.com")</f>
        <v/>
      </c>
      <c r="C696" s="4" t="inlineStr">
        <is>
          <t>Reachable - No Addresses</t>
        </is>
      </c>
      <c r="D696" s="4" t="inlineStr">
        <is>
          <t>N/A</t>
        </is>
      </c>
    </row>
    <row r="697">
      <c r="A697" s="3" t="inlineStr">
        <is>
          <t>coxreels.com</t>
        </is>
      </c>
      <c r="B697" s="3">
        <f>HYPERLINK("http://coxreels.com", "http://coxreels.com")</f>
        <v/>
      </c>
      <c r="C697" s="3" t="inlineStr">
        <is>
          <t>Reachable</t>
        </is>
      </c>
      <c r="D697" s="3" t="inlineStr">
        <is>
          <t>['5865 S. Ash Ave. Tempe, AZ 85283', 'ncer and Reproductive Harm www.P65Wa']</t>
        </is>
      </c>
    </row>
    <row r="698">
      <c r="A698" s="3" t="inlineStr">
        <is>
          <t>promoviper.com</t>
        </is>
      </c>
      <c r="B698" s="3">
        <f>HYPERLINK("http://promoviper.com", "http://promoviper.com")</f>
        <v/>
      </c>
      <c r="C698" s="3" t="inlineStr">
        <is>
          <t>Reachable</t>
        </is>
      </c>
      <c r="D698" s="3" t="inlineStr">
        <is>
          <t>['1266 Post Rd, Hazlehurst, GA, 31539']</t>
        </is>
      </c>
    </row>
    <row r="699">
      <c r="A699" s="2" t="inlineStr">
        <is>
          <t>appcasual.net</t>
        </is>
      </c>
      <c r="B699" s="2">
        <f>HYPERLINK("http://appcasual.net", "http://appcasual.net")</f>
        <v/>
      </c>
      <c r="C699" s="2" t="inlineStr">
        <is>
          <t>Unreachable</t>
        </is>
      </c>
      <c r="D699" s="2" t="inlineStr">
        <is>
          <t>N/A</t>
        </is>
      </c>
    </row>
    <row r="700">
      <c r="A700" s="3" t="inlineStr">
        <is>
          <t>meditatingentrepreneur.com</t>
        </is>
      </c>
      <c r="B700" s="3">
        <f>HYPERLINK("http://meditatingentrepreneur.com", "http://meditatingentrepreneur.com")</f>
        <v/>
      </c>
      <c r="C700" s="3" t="inlineStr">
        <is>
          <t>Reachable</t>
        </is>
      </c>
      <c r="D700" s="3" t="inlineStr">
        <is>
          <t>['110 N. Court St. Fairfield, IA 52556']</t>
        </is>
      </c>
    </row>
    <row r="701">
      <c r="A701" s="3" t="inlineStr">
        <is>
          <t>silverminemotors.com</t>
        </is>
      </c>
      <c r="B701" s="3">
        <f>HYPERLINK("http://silverminemotors.com", "http://silverminemotors.com")</f>
        <v/>
      </c>
      <c r="C701" s="3" t="inlineStr">
        <is>
          <t>Reachable</t>
        </is>
      </c>
      <c r="D701" s="3" t="inlineStr">
        <is>
          <t>['and AUD Cocos Keeling Islands AUD Colombia USD', 'and EUR Isle of Man GBP Israel IL', 'and AUD Cocos Keeling Islands AUD Colombia USD', 'and EUR Isle of Man GBP Israel IL', '350z Infiniti g35LE']</t>
        </is>
      </c>
    </row>
    <row r="702">
      <c r="A702" s="2" t="inlineStr">
        <is>
          <t>fivedegreesconsulting.com</t>
        </is>
      </c>
      <c r="B702" s="2">
        <f>HYPERLINK("https://fivedegreesconsulting.com", "https://fivedegreesconsulting.com")</f>
        <v/>
      </c>
      <c r="C702" s="2" t="inlineStr">
        <is>
          <t>Unreachable</t>
        </is>
      </c>
      <c r="D702" s="2" t="inlineStr">
        <is>
          <t>N/A</t>
        </is>
      </c>
    </row>
    <row r="703">
      <c r="A703" s="4" t="inlineStr">
        <is>
          <t>greenelectricsolarsolutions.com</t>
        </is>
      </c>
      <c r="B703" s="4">
        <f>HYPERLINK("http://greenelectricsolarsolutions.com", "http://greenelectricsolarsolutions.com")</f>
        <v/>
      </c>
      <c r="C703" s="4" t="inlineStr">
        <is>
          <t>Reachable - No Addresses</t>
        </is>
      </c>
      <c r="D703" s="4" t="inlineStr">
        <is>
          <t>N/A</t>
        </is>
      </c>
    </row>
    <row r="704">
      <c r="A704" s="3" t="inlineStr">
        <is>
          <t>salesianhigh.org</t>
        </is>
      </c>
      <c r="B704" s="3">
        <f>HYPERLINK("http://salesianhigh.org", "http://salesianhigh.org")</f>
        <v/>
      </c>
      <c r="C704" s="3" t="inlineStr">
        <is>
          <t>Reachable</t>
        </is>
      </c>
      <c r="D704" s="3" t="inlineStr">
        <is>
          <t>['148 E. Main Street New Rochelle, NY 10801', 'h SchoolPresidents Dinner Journal50th']</t>
        </is>
      </c>
    </row>
    <row r="705">
      <c r="A705" s="4" t="inlineStr">
        <is>
          <t>fiba.net</t>
        </is>
      </c>
      <c r="B705" s="4">
        <f>HYPERLINK("http://fiba.net", "http://fiba.net")</f>
        <v/>
      </c>
      <c r="C705" s="4" t="inlineStr">
        <is>
          <t>Reachable - No Addresses</t>
        </is>
      </c>
      <c r="D705" s="4" t="inlineStr">
        <is>
          <t>N/A</t>
        </is>
      </c>
    </row>
    <row r="706">
      <c r="A706" s="3" t="inlineStr">
        <is>
          <t>billingssecuritycameras.com</t>
        </is>
      </c>
      <c r="B706" s="3">
        <f>HYPERLINK("http://billingssecuritycameras.com", "http://billingssecuritycameras.com")</f>
        <v/>
      </c>
      <c r="C706" s="3" t="inlineStr">
        <is>
          <t>Reachable</t>
        </is>
      </c>
      <c r="D706" s="3" t="inlineStr">
        <is>
          <t>['4069292162 Contact 230 Broadwater Ave Billings, MT 59101', '230 Broadwater Ave Billings, MT 59101']</t>
        </is>
      </c>
    </row>
    <row r="707">
      <c r="A707" s="3" t="inlineStr">
        <is>
          <t>div.energy</t>
        </is>
      </c>
      <c r="B707" s="3">
        <f>HYPERLINK("http://div.energy", "http://div.energy")</f>
        <v/>
      </c>
      <c r="C707" s="3" t="inlineStr">
        <is>
          <t>Reachable</t>
        </is>
      </c>
      <c r="D707" s="3" t="inlineStr">
        <is>
          <t>['10 VIEW PRESENTATION Latest News VIEW ALL NE', '2024 Diversified Energy Completes Crescent Pass Acquisition READ MO']</t>
        </is>
      </c>
    </row>
    <row r="708">
      <c r="A708" s="2" t="inlineStr">
        <is>
          <t>valentbiosciences.com</t>
        </is>
      </c>
      <c r="B708" s="2">
        <f>HYPERLINK("https://valentbiosciences.com", "https://valentbiosciences.com")</f>
        <v/>
      </c>
      <c r="C708" s="2" t="inlineStr">
        <is>
          <t>Unreachable</t>
        </is>
      </c>
      <c r="D708" s="2" t="inlineStr">
        <is>
          <t>N/A</t>
        </is>
      </c>
    </row>
    <row r="709">
      <c r="A709" s="4" t="inlineStr">
        <is>
          <t>switcheyecenter.com</t>
        </is>
      </c>
      <c r="B709" s="4">
        <f>HYPERLINK("http://switcheyecenter.com", "http://switcheyecenter.com")</f>
        <v/>
      </c>
      <c r="C709" s="4" t="inlineStr">
        <is>
          <t>Reachable - No Addresses</t>
        </is>
      </c>
      <c r="D709" s="4" t="inlineStr">
        <is>
          <t>N/A</t>
        </is>
      </c>
    </row>
    <row r="710">
      <c r="A710" s="3" t="inlineStr">
        <is>
          <t>henges.com</t>
        </is>
      </c>
      <c r="B710" s="3">
        <f>HYPERLINK("http://henges.com", "http://henges.com")</f>
        <v/>
      </c>
      <c r="C710" s="3" t="inlineStr">
        <is>
          <t>Reachable</t>
        </is>
      </c>
      <c r="D710" s="3" t="inlineStr">
        <is>
          <t>['3142916600 4133 Shoreline Drive Earth City, Missouri 63045']</t>
        </is>
      </c>
    </row>
    <row r="711">
      <c r="A711" s="2" t="inlineStr">
        <is>
          <t>tkimages.com</t>
        </is>
      </c>
      <c r="B711" s="2">
        <f>HYPERLINK("https://tkimages.com", "https://tkimages.com")</f>
        <v/>
      </c>
      <c r="C711" s="2" t="inlineStr">
        <is>
          <t>Unreachable</t>
        </is>
      </c>
      <c r="D711" s="2" t="inlineStr">
        <is>
          <t>N/A</t>
        </is>
      </c>
    </row>
    <row r="712">
      <c r="A712" s="4" t="inlineStr">
        <is>
          <t>canceriq.com</t>
        </is>
      </c>
      <c r="B712" s="4">
        <f>HYPERLINK("http://canceriq.com", "http://canceriq.com")</f>
        <v/>
      </c>
      <c r="C712" s="4" t="inlineStr">
        <is>
          <t>Reachable - No Addresses</t>
        </is>
      </c>
      <c r="D712" s="4" t="inlineStr">
        <is>
          <t>N/A</t>
        </is>
      </c>
    </row>
    <row r="713">
      <c r="A713" s="3" t="inlineStr">
        <is>
          <t>tapestrips.com</t>
        </is>
      </c>
      <c r="B713" s="3">
        <f>HYPERLINK("http://tapestrips.com", "http://tapestrips.com")</f>
        <v/>
      </c>
      <c r="C713" s="3" t="inlineStr">
        <is>
          <t>Reachable</t>
        </is>
      </c>
      <c r="D713" s="3" t="inlineStr">
        <is>
          <t>['405 Orchard Street, Antioch, IL, 60002']</t>
        </is>
      </c>
    </row>
    <row r="714">
      <c r="A714" s="4" t="inlineStr">
        <is>
          <t>springshare.com</t>
        </is>
      </c>
      <c r="B714" s="4">
        <f>HYPERLINK("http://springshare.com", "http://springshare.com")</f>
        <v/>
      </c>
      <c r="C714" s="4" t="inlineStr">
        <is>
          <t>Reachable - No Addresses</t>
        </is>
      </c>
      <c r="D714" s="4" t="inlineStr">
        <is>
          <t>N/A</t>
        </is>
      </c>
    </row>
    <row r="715">
      <c r="A715" s="2" t="inlineStr">
        <is>
          <t>teladata.com</t>
        </is>
      </c>
      <c r="B715" s="2">
        <f>HYPERLINK("https://teladata.com", "https://teladata.com")</f>
        <v/>
      </c>
      <c r="C715" s="2" t="inlineStr">
        <is>
          <t>Unreachable</t>
        </is>
      </c>
      <c r="D715" s="2" t="inlineStr">
        <is>
          <t>N/A</t>
        </is>
      </c>
    </row>
    <row r="716">
      <c r="A716" s="4" t="inlineStr">
        <is>
          <t>spencercreativegroup.com</t>
        </is>
      </c>
      <c r="B716" s="4">
        <f>HYPERLINK("http://spencercreativegroup.com", "http://spencercreativegroup.com")</f>
        <v/>
      </c>
      <c r="C716" s="4" t="inlineStr">
        <is>
          <t>Reachable - No Addresses</t>
        </is>
      </c>
      <c r="D716" s="4" t="inlineStr">
        <is>
          <t>N/A</t>
        </is>
      </c>
    </row>
    <row r="717">
      <c r="A717" s="3" t="inlineStr">
        <is>
          <t>parkwaytoyota.com</t>
        </is>
      </c>
      <c r="B717" s="3">
        <f>HYPERLINK("http://parkwaytoyota.com", "http://parkwaytoyota.com")</f>
        <v/>
      </c>
      <c r="C717" s="3" t="inlineStr">
        <is>
          <t>Reachable</t>
        </is>
      </c>
      <c r="D717" s="3" t="inlineStr">
        <is>
          <t>['ule Service Explore inventory New166Re']</t>
        </is>
      </c>
    </row>
    <row r="718">
      <c r="A718" s="2" t="inlineStr">
        <is>
          <t>airform.co</t>
        </is>
      </c>
      <c r="B718" s="2">
        <f>HYPERLINK("https://airform.co", "https://airform.co")</f>
        <v/>
      </c>
      <c r="C718" s="2" t="inlineStr">
        <is>
          <t>Unreachable</t>
        </is>
      </c>
      <c r="D718" s="2" t="inlineStr">
        <is>
          <t>N/A</t>
        </is>
      </c>
    </row>
    <row r="719">
      <c r="A719" s="4" t="inlineStr">
        <is>
          <t>sureleader.com</t>
        </is>
      </c>
      <c r="B719" s="4">
        <f>HYPERLINK("http://sureleader.com", "http://sureleader.com")</f>
        <v/>
      </c>
      <c r="C719" s="4" t="inlineStr">
        <is>
          <t>Reachable - No Addresses</t>
        </is>
      </c>
      <c r="D719" s="4" t="inlineStr">
        <is>
          <t>N/A</t>
        </is>
      </c>
    </row>
    <row r="720">
      <c r="A720" s="2" t="inlineStr">
        <is>
          <t>tomgillam.com</t>
        </is>
      </c>
      <c r="B720" s="2">
        <f>HYPERLINK("https://tomgillam.com", "https://tomgillam.com")</f>
        <v/>
      </c>
      <c r="C720" s="2" t="inlineStr">
        <is>
          <t>Unreachable</t>
        </is>
      </c>
      <c r="D720" s="2" t="inlineStr">
        <is>
          <t>N/A</t>
        </is>
      </c>
    </row>
    <row r="721">
      <c r="A721" s="2" t="inlineStr">
        <is>
          <t>merchantportfolios.com</t>
        </is>
      </c>
      <c r="B721" s="2">
        <f>HYPERLINK("https://merchantportfolios.com", "https://merchantportfolios.com")</f>
        <v/>
      </c>
      <c r="C721" s="2" t="inlineStr">
        <is>
          <t>Unreachable</t>
        </is>
      </c>
      <c r="D721" s="2" t="inlineStr">
        <is>
          <t>N/A</t>
        </is>
      </c>
    </row>
    <row r="722">
      <c r="A722" s="3" t="inlineStr">
        <is>
          <t>bootleggerlasvegas.com</t>
        </is>
      </c>
      <c r="B722" s="3">
        <f>HYPERLINK("http://bootleggerlasvegas.com", "http://bootleggerlasvegas.com")</f>
        <v/>
      </c>
      <c r="C722" s="3" t="inlineStr">
        <is>
          <t>Reachable</t>
        </is>
      </c>
      <c r="D722" s="3" t="inlineStr">
        <is>
          <t>['7700 Las Vegas Blvd South Strip Las Vegas NV 89123', '7700 Las Vegas Blvd S. Las Vegas NV 89123']</t>
        </is>
      </c>
    </row>
    <row r="723">
      <c r="A723" s="3" t="inlineStr">
        <is>
          <t>mojenta.com</t>
        </is>
      </c>
      <c r="B723" s="3">
        <f>HYPERLINK("http://mojenta.com", "http://mojenta.com")</f>
        <v/>
      </c>
      <c r="C723" s="3" t="inlineStr">
        <is>
          <t>Reachable</t>
        </is>
      </c>
      <c r="D723" s="3" t="inlineStr">
        <is>
          <t>['3 Reasons for Our Rebrand View Post MS']</t>
        </is>
      </c>
    </row>
    <row r="724">
      <c r="A724" s="3" t="inlineStr">
        <is>
          <t>sherinixonteam.com</t>
        </is>
      </c>
      <c r="B724" s="3">
        <f>HYPERLINK("http://sherinixonteam.com", "http://sherinixonteam.com")</f>
        <v/>
      </c>
      <c r="C724" s="3" t="inlineStr">
        <is>
          <t>Reachable</t>
        </is>
      </c>
      <c r="D724" s="3" t="inlineStr">
        <is>
          <t>['62 Guides Hilton Head Island, SC Bluffton, SC', '8 Lafayette Place, Suite 203, Hiton Head Island, SC 29926']</t>
        </is>
      </c>
    </row>
    <row r="725">
      <c r="A725" s="3" t="inlineStr">
        <is>
          <t>synpoly.com</t>
        </is>
      </c>
      <c r="B725" s="3">
        <f>HYPERLINK("http://synpoly.com", "http://synpoly.com")</f>
        <v/>
      </c>
      <c r="C725" s="3" t="inlineStr">
        <is>
          <t>Reachable</t>
        </is>
      </c>
      <c r="D725" s="3" t="inlineStr">
        <is>
          <t>['69 Sugar Land, TEXAS 77487']</t>
        </is>
      </c>
    </row>
    <row r="726">
      <c r="A726" s="4" t="inlineStr">
        <is>
          <t>vkhall-law.com</t>
        </is>
      </c>
      <c r="B726" s="4">
        <f>HYPERLINK("http://vkhall-law.com", "http://vkhall-law.com")</f>
        <v/>
      </c>
      <c r="C726" s="4" t="inlineStr">
        <is>
          <t>Reachable - No Addresses</t>
        </is>
      </c>
      <c r="D726" s="4" t="inlineStr">
        <is>
          <t>N/A</t>
        </is>
      </c>
    </row>
    <row r="727">
      <c r="A727" s="4" t="inlineStr">
        <is>
          <t>usfaiu.com</t>
        </is>
      </c>
      <c r="B727" s="4">
        <f>HYPERLINK("http://usfaiu.com", "http://usfaiu.com")</f>
        <v/>
      </c>
      <c r="C727" s="4" t="inlineStr">
        <is>
          <t>Reachable - No Addresses</t>
        </is>
      </c>
      <c r="D727" s="4" t="inlineStr">
        <is>
          <t>N/A</t>
        </is>
      </c>
    </row>
    <row r="728">
      <c r="A728" s="3" t="inlineStr">
        <is>
          <t>wheelalignmenttorrance.com</t>
        </is>
      </c>
      <c r="B728" s="3">
        <f>HYPERLINK("http://wheelalignmenttorrance.com", "http://wheelalignmenttorrance.com")</f>
        <v/>
      </c>
      <c r="C728" s="3" t="inlineStr">
        <is>
          <t>Reachable</t>
        </is>
      </c>
      <c r="D728" s="3" t="inlineStr">
        <is>
          <t>['1 WHEELS NEW ARRIVAL...AV25 SUVs Light Trucks Tires AVID', 'and Repair Center in Torrance California 90501']</t>
        </is>
      </c>
    </row>
    <row r="729">
      <c r="A729" s="2" t="inlineStr">
        <is>
          <t>plurfectinc.com</t>
        </is>
      </c>
      <c r="B729" s="2">
        <f>HYPERLINK("http://plurfectinc.com", "http://plurfectinc.com")</f>
        <v/>
      </c>
      <c r="C729" s="2" t="inlineStr">
        <is>
          <t>Unreachable</t>
        </is>
      </c>
      <c r="D729" s="2" t="inlineStr">
        <is>
          <t>N/A</t>
        </is>
      </c>
    </row>
    <row r="730">
      <c r="A730" s="2" t="inlineStr">
        <is>
          <t>harborlightsri.com</t>
        </is>
      </c>
      <c r="B730" s="2">
        <f>HYPERLINK("https://harborlightsri.com", "https://harborlightsri.com")</f>
        <v/>
      </c>
      <c r="C730" s="2" t="inlineStr">
        <is>
          <t>Unreachable</t>
        </is>
      </c>
      <c r="D730" s="2" t="inlineStr">
        <is>
          <t>N/A</t>
        </is>
      </c>
    </row>
    <row r="731">
      <c r="A731" s="3" t="inlineStr">
        <is>
          <t>gokeyless.com</t>
        </is>
      </c>
      <c r="B731" s="3">
        <f>HYPERLINK("http://gokeyless.com", "http://gokeyless.com")</f>
        <v/>
      </c>
      <c r="C731" s="3" t="inlineStr">
        <is>
          <t>Reachable</t>
        </is>
      </c>
      <c r="D731" s="3" t="inlineStr">
        <is>
          <t>['955 Mound Road Miamisburg, OH 45342']</t>
        </is>
      </c>
    </row>
    <row r="732">
      <c r="A732" s="3" t="inlineStr">
        <is>
          <t>tcors.com</t>
        </is>
      </c>
      <c r="B732" s="3">
        <f>HYPERLINK("http://tcors.com", "http://tcors.com")</f>
        <v/>
      </c>
      <c r="C732" s="3" t="inlineStr">
        <is>
          <t>Reachable</t>
        </is>
      </c>
      <c r="D732" s="3" t="inlineStr">
        <is>
          <t>['and Use Estate Planning Probate EMS', '43 Broad Street P.O. Box 58 New London, CT 06320', 'and Use Estate Planning Probate EMS']</t>
        </is>
      </c>
    </row>
    <row r="733">
      <c r="A733" s="4" t="inlineStr">
        <is>
          <t>stonearchcapital.com</t>
        </is>
      </c>
      <c r="B733" s="4">
        <f>HYPERLINK("http://stonearchcapital.com", "http://stonearchcapital.com")</f>
        <v/>
      </c>
      <c r="C733" s="4" t="inlineStr">
        <is>
          <t>Reachable - No Addresses</t>
        </is>
      </c>
      <c r="D733" s="4" t="inlineStr">
        <is>
          <t>N/A</t>
        </is>
      </c>
    </row>
    <row r="734">
      <c r="A734" s="4" t="inlineStr">
        <is>
          <t>fmsymphony.org</t>
        </is>
      </c>
      <c r="B734" s="4">
        <f>HYPERLINK("http://fmsymphony.org", "http://fmsymphony.org")</f>
        <v/>
      </c>
      <c r="C734" s="4" t="inlineStr">
        <is>
          <t>Reachable - No Addresses</t>
        </is>
      </c>
      <c r="D734" s="4" t="inlineStr">
        <is>
          <t>N/A</t>
        </is>
      </c>
    </row>
    <row r="735">
      <c r="A735" s="4" t="inlineStr">
        <is>
          <t>gtownradio.com</t>
        </is>
      </c>
      <c r="B735" s="4">
        <f>HYPERLINK("http://gtownradio.com", "http://gtownradio.com")</f>
        <v/>
      </c>
      <c r="C735" s="4" t="inlineStr">
        <is>
          <t>Reachable - No Addresses</t>
        </is>
      </c>
      <c r="D735" s="4" t="inlineStr">
        <is>
          <t>N/A</t>
        </is>
      </c>
    </row>
    <row r="736">
      <c r="A736" s="2" t="inlineStr">
        <is>
          <t>marylandlanguage.com</t>
        </is>
      </c>
      <c r="B736" s="2">
        <f>HYPERLINK("https://marylandlanguage.com", "https://marylandlanguage.com")</f>
        <v/>
      </c>
      <c r="C736" s="2" t="inlineStr">
        <is>
          <t>Unreachable</t>
        </is>
      </c>
      <c r="D736" s="2" t="inlineStr">
        <is>
          <t>N/A</t>
        </is>
      </c>
    </row>
    <row r="737">
      <c r="A737" s="4" t="inlineStr">
        <is>
          <t>jankeco.com</t>
        </is>
      </c>
      <c r="B737" s="4">
        <f>HYPERLINK("http://jankeco.com", "http://jankeco.com")</f>
        <v/>
      </c>
      <c r="C737" s="4" t="inlineStr">
        <is>
          <t>Reachable - No Addresses</t>
        </is>
      </c>
      <c r="D737" s="4" t="inlineStr">
        <is>
          <t>N/A</t>
        </is>
      </c>
    </row>
    <row r="738">
      <c r="A738" s="2" t="inlineStr">
        <is>
          <t>millerconsultants.com</t>
        </is>
      </c>
      <c r="B738" s="2">
        <f>HYPERLINK("https://millerconsultants.com", "https://millerconsultants.com")</f>
        <v/>
      </c>
      <c r="C738" s="2" t="inlineStr">
        <is>
          <t>Unreachable</t>
        </is>
      </c>
      <c r="D738" s="2" t="inlineStr">
        <is>
          <t>N/A</t>
        </is>
      </c>
    </row>
    <row r="739">
      <c r="A739" s="4" t="inlineStr">
        <is>
          <t>tradingpinsdirect.com</t>
        </is>
      </c>
      <c r="B739" s="4">
        <f>HYPERLINK("http://tradingpinsdirect.com", "http://tradingpinsdirect.com")</f>
        <v/>
      </c>
      <c r="C739" s="4" t="inlineStr">
        <is>
          <t>Reachable - No Addresses</t>
        </is>
      </c>
      <c r="D739" s="4" t="inlineStr">
        <is>
          <t>N/A</t>
        </is>
      </c>
    </row>
    <row r="740">
      <c r="A740" s="4" t="inlineStr">
        <is>
          <t>blueprinthomeinspection.com</t>
        </is>
      </c>
      <c r="B740" s="4">
        <f>HYPERLINK("http://blueprinthomeinspection.com", "http://blueprinthomeinspection.com")</f>
        <v/>
      </c>
      <c r="C740" s="4" t="inlineStr">
        <is>
          <t>Reachable - No Addresses</t>
        </is>
      </c>
      <c r="D740" s="4" t="inlineStr">
        <is>
          <t>N/A</t>
        </is>
      </c>
    </row>
    <row r="741">
      <c r="A741" s="4" t="inlineStr">
        <is>
          <t>spokenwordimages.com</t>
        </is>
      </c>
      <c r="B741" s="4">
        <f>HYPERLINK("http://spokenwordimages.com", "http://spokenwordimages.com")</f>
        <v/>
      </c>
      <c r="C741" s="4" t="inlineStr">
        <is>
          <t>Reachable - No Addresses</t>
        </is>
      </c>
      <c r="D741" s="4" t="inlineStr">
        <is>
          <t>N/A</t>
        </is>
      </c>
    </row>
    <row r="742">
      <c r="A742" s="2" t="inlineStr">
        <is>
          <t>toandr.com</t>
        </is>
      </c>
      <c r="B742" s="2">
        <f>HYPERLINK("http://toandr.com", "http://toandr.com")</f>
        <v/>
      </c>
      <c r="C742" s="2" t="inlineStr">
        <is>
          <t>Unreachable</t>
        </is>
      </c>
      <c r="D742" s="2" t="inlineStr">
        <is>
          <t>N/A</t>
        </is>
      </c>
    </row>
    <row r="743">
      <c r="A743" s="2" t="inlineStr">
        <is>
          <t>amerifirstloan.com</t>
        </is>
      </c>
      <c r="B743" s="2">
        <f>HYPERLINK("http://amerifirstloan.com", "http://amerifirstloan.com")</f>
        <v/>
      </c>
      <c r="C743" s="2" t="inlineStr">
        <is>
          <t>Unreachable</t>
        </is>
      </c>
      <c r="D743" s="2" t="inlineStr">
        <is>
          <t>N/A</t>
        </is>
      </c>
    </row>
    <row r="744">
      <c r="A744" s="4" t="inlineStr">
        <is>
          <t>ranking-konzept.de</t>
        </is>
      </c>
      <c r="B744" s="4">
        <f>HYPERLINK("http://ranking-konzept.de", "http://ranking-konzept.de")</f>
        <v/>
      </c>
      <c r="C744" s="4" t="inlineStr">
        <is>
          <t>Reachable - No Addresses</t>
        </is>
      </c>
      <c r="D744" s="4" t="inlineStr">
        <is>
          <t>N/A</t>
        </is>
      </c>
    </row>
    <row r="745">
      <c r="A745" s="3" t="inlineStr">
        <is>
          <t>scadametrics.com</t>
        </is>
      </c>
      <c r="B745" s="3">
        <f>HYPERLINK("http://scadametrics.com", "http://scadametrics.com")</f>
        <v/>
      </c>
      <c r="C745" s="3" t="inlineStr">
        <is>
          <t>Reachable</t>
        </is>
      </c>
      <c r="D745" s="3" t="inlineStr">
        <is>
          <t>['and manufactured at our facility in St. Louis, Missouri']</t>
        </is>
      </c>
    </row>
    <row r="746">
      <c r="A746" s="2" t="inlineStr">
        <is>
          <t>joejohnstattoos.com</t>
        </is>
      </c>
      <c r="B746" s="2">
        <f>HYPERLINK("http://joejohnstattoos.com", "http://joejohnstattoos.com")</f>
        <v/>
      </c>
      <c r="C746" s="2" t="inlineStr">
        <is>
          <t>Unreachable</t>
        </is>
      </c>
      <c r="D746" s="2" t="inlineStr">
        <is>
          <t>N/A</t>
        </is>
      </c>
    </row>
    <row r="747">
      <c r="A747" s="3" t="inlineStr">
        <is>
          <t>caribbean-sea.org</t>
        </is>
      </c>
      <c r="B747" s="3">
        <f>HYPERLINK("http://caribbean-sea.org", "http://caribbean-sea.org")</f>
        <v/>
      </c>
      <c r="C747" s="3" t="inlineStr">
        <is>
          <t>Reachable</t>
        </is>
      </c>
      <c r="D747" s="3" t="inlineStr">
        <is>
          <t>['1510 Riverside Drive Chattannooga, Tennessee 37406']</t>
        </is>
      </c>
    </row>
    <row r="748">
      <c r="A748" s="4" t="inlineStr">
        <is>
          <t>rek-ins.com</t>
        </is>
      </c>
      <c r="B748" s="4">
        <f>HYPERLINK("http://rek-ins.com", "http://rek-ins.com")</f>
        <v/>
      </c>
      <c r="C748" s="4" t="inlineStr">
        <is>
          <t>Reachable - No Addresses</t>
        </is>
      </c>
      <c r="D748" s="4" t="inlineStr">
        <is>
          <t>N/A</t>
        </is>
      </c>
    </row>
    <row r="749">
      <c r="A749" s="3" t="inlineStr">
        <is>
          <t>usmrc.org</t>
        </is>
      </c>
      <c r="B749" s="3">
        <f>HYPERLINK("http://usmrc.org", "http://usmrc.org")</f>
        <v/>
      </c>
      <c r="C749" s="3" t="inlineStr">
        <is>
          <t>Reachable</t>
        </is>
      </c>
      <c r="D749" s="3" t="inlineStr">
        <is>
          <t>['344 Aquidneck Avenue Middletown, RI 02842']</t>
        </is>
      </c>
    </row>
    <row r="750">
      <c r="A750" s="2" t="inlineStr">
        <is>
          <t>accu-profile.com</t>
        </is>
      </c>
      <c r="B750" s="2">
        <f>HYPERLINK("https://accu-profile.com", "https://accu-profile.com")</f>
        <v/>
      </c>
      <c r="C750" s="2" t="inlineStr">
        <is>
          <t>Unreachable</t>
        </is>
      </c>
      <c r="D750" s="2" t="inlineStr">
        <is>
          <t>N/A</t>
        </is>
      </c>
    </row>
    <row r="751">
      <c r="A751" s="2" t="inlineStr">
        <is>
          <t>chrislowry.com</t>
        </is>
      </c>
      <c r="B751" s="2">
        <f>HYPERLINK("http://chrislowry.com", "http://chrislowry.com")</f>
        <v/>
      </c>
      <c r="C751" s="2" t="inlineStr">
        <is>
          <t>Unreachable</t>
        </is>
      </c>
      <c r="D751" s="2" t="inlineStr">
        <is>
          <t>N/A</t>
        </is>
      </c>
    </row>
    <row r="752">
      <c r="A752" s="2" t="inlineStr">
        <is>
          <t>innocon.com</t>
        </is>
      </c>
      <c r="B752" s="2">
        <f>HYPERLINK("https://innocon.com", "https://innocon.com")</f>
        <v/>
      </c>
      <c r="C752" s="2" t="inlineStr">
        <is>
          <t>Unreachable</t>
        </is>
      </c>
      <c r="D752" s="2" t="inlineStr">
        <is>
          <t>N/A</t>
        </is>
      </c>
    </row>
    <row r="753">
      <c r="A753" s="3" t="inlineStr">
        <is>
          <t>artslettersandnumbers.com</t>
        </is>
      </c>
      <c r="B753" s="3">
        <f>HYPERLINK("http://artslettersandnumbers.com", "http://artslettersandnumbers.com")</f>
        <v/>
      </c>
      <c r="C753" s="3" t="inlineStr">
        <is>
          <t>Reachable</t>
        </is>
      </c>
      <c r="D753" s="3" t="inlineStr">
        <is>
          <t>['1548 Burden Lake Rd, Averill Park, NY']</t>
        </is>
      </c>
    </row>
    <row r="754">
      <c r="A754" s="4" t="inlineStr">
        <is>
          <t>clandestinodining.com</t>
        </is>
      </c>
      <c r="B754" s="4">
        <f>HYPERLINK("http://clandestinodining.com", "http://clandestinodining.com")</f>
        <v/>
      </c>
      <c r="C754" s="4" t="inlineStr">
        <is>
          <t>Reachable - No Addresses</t>
        </is>
      </c>
      <c r="D754" s="4" t="inlineStr">
        <is>
          <t>N/A</t>
        </is>
      </c>
    </row>
    <row r="755">
      <c r="A755" s="4" t="inlineStr">
        <is>
          <t>silverlakepress.net</t>
        </is>
      </c>
      <c r="B755" s="4">
        <f>HYPERLINK("http://silverlakepress.net", "http://silverlakepress.net")</f>
        <v/>
      </c>
      <c r="C755" s="4" t="inlineStr">
        <is>
          <t>Reachable - No Addresses</t>
        </is>
      </c>
      <c r="D755" s="4" t="inlineStr">
        <is>
          <t>N/A</t>
        </is>
      </c>
    </row>
    <row r="756">
      <c r="A756" s="3" t="inlineStr">
        <is>
          <t>tri-starmechanical.com</t>
        </is>
      </c>
      <c r="B756" s="3">
        <f>HYPERLINK("http://tri-starmechanical.com", "http://tri-starmechanical.com")</f>
        <v/>
      </c>
      <c r="C756" s="3" t="inlineStr">
        <is>
          <t>Reachable</t>
        </is>
      </c>
      <c r="D756" s="3" t="inlineStr">
        <is>
          <t>['and service in the Chicago Land area.Larry GandyTHERMOK']</t>
        </is>
      </c>
    </row>
    <row r="757">
      <c r="A757" s="4" t="inlineStr">
        <is>
          <t>vbclink.com</t>
        </is>
      </c>
      <c r="B757" s="4">
        <f>HYPERLINK("http://vbclink.com", "http://vbclink.com")</f>
        <v/>
      </c>
      <c r="C757" s="4" t="inlineStr">
        <is>
          <t>Reachable - No Addresses</t>
        </is>
      </c>
      <c r="D757" s="4" t="inlineStr">
        <is>
          <t>N/A</t>
        </is>
      </c>
    </row>
    <row r="758">
      <c r="A758" s="3" t="inlineStr">
        <is>
          <t>veteransrebuildinglife.org</t>
        </is>
      </c>
      <c r="B758" s="3">
        <f>HYPERLINK("http://veteransrebuildinglife.org", "http://veteransrebuildinglife.org")</f>
        <v/>
      </c>
      <c r="C758" s="3" t="inlineStr">
        <is>
          <t>Reachable</t>
        </is>
      </c>
      <c r="D758" s="3" t="inlineStr">
        <is>
          <t>['and press enter to search WHO MISSION FAQS MEMORIAL WHAT CHIL', '2024 Veterans Rebuilding Life WHO MISSION FAQS MEMORIAL WHAT CHIL']</t>
        </is>
      </c>
    </row>
    <row r="759">
      <c r="A759" s="4" t="inlineStr">
        <is>
          <t>mimivax.com</t>
        </is>
      </c>
      <c r="B759" s="4">
        <f>HYPERLINK("http://mimivax.com", "http://mimivax.com")</f>
        <v/>
      </c>
      <c r="C759" s="4" t="inlineStr">
        <is>
          <t>Reachable - No Addresses</t>
        </is>
      </c>
      <c r="D759" s="4" t="inlineStr">
        <is>
          <t>N/A</t>
        </is>
      </c>
    </row>
    <row r="760">
      <c r="A760" s="2" t="inlineStr">
        <is>
          <t>bmbeans.com</t>
        </is>
      </c>
      <c r="B760" s="2">
        <f>HYPERLINK("https://bmbeans.com", "https://bmbeans.com")</f>
        <v/>
      </c>
      <c r="C760" s="2" t="inlineStr">
        <is>
          <t>Unreachable</t>
        </is>
      </c>
      <c r="D760" s="2" t="inlineStr">
        <is>
          <t>N/A</t>
        </is>
      </c>
    </row>
    <row r="761">
      <c r="A761" s="2" t="inlineStr">
        <is>
          <t>oregonsportshall.org</t>
        </is>
      </c>
      <c r="B761" s="2">
        <f>HYPERLINK("https://oregonsportshall.org", "https://oregonsportshall.org")</f>
        <v/>
      </c>
      <c r="C761" s="2" t="inlineStr">
        <is>
          <t>Unreachable</t>
        </is>
      </c>
      <c r="D761" s="2" t="inlineStr">
        <is>
          <t>N/A</t>
        </is>
      </c>
    </row>
    <row r="762">
      <c r="A762" s="3" t="inlineStr">
        <is>
          <t>barefootinternational.com</t>
        </is>
      </c>
      <c r="B762" s="3">
        <f>HYPERLINK("http://barefootinternational.com", "http://barefootinternational.com")</f>
        <v/>
      </c>
      <c r="C762" s="3" t="inlineStr">
        <is>
          <t>Reachable</t>
        </is>
      </c>
      <c r="D762" s="3" t="inlineStr">
        <is>
          <t>['3879 North Richards St.Milwaukee, WI53212']</t>
        </is>
      </c>
    </row>
    <row r="763">
      <c r="A763" s="3" t="inlineStr">
        <is>
          <t>airservicesco.com</t>
        </is>
      </c>
      <c r="B763" s="3">
        <f>HYPERLINK("http://airservicesco.com", "http://airservicesco.com")</f>
        <v/>
      </c>
      <c r="C763" s="3" t="inlineStr">
        <is>
          <t>Reachable</t>
        </is>
      </c>
      <c r="D763" s="3" t="inlineStr">
        <is>
          <t>['211 Seegers Avenue Elk Grove Village, IL 60007', '847 7252100 COVID19 STATEMENT 6914 Forest Hills Road Loves Park, IL 61111', '815 6333555 2467 S. 170th Street New Berlin, WI 53151']</t>
        </is>
      </c>
    </row>
    <row r="764">
      <c r="A764" s="3" t="inlineStr">
        <is>
          <t>deltaglobalinvestments.com</t>
        </is>
      </c>
      <c r="B764" s="3">
        <f>HYPERLINK("http://deltaglobalinvestments.com", "http://deltaglobalinvestments.com")</f>
        <v/>
      </c>
      <c r="C764" s="3" t="inlineStr">
        <is>
          <t>Reachable</t>
        </is>
      </c>
      <c r="D764" s="3" t="inlineStr">
        <is>
          <t>['579 Main St., Bolton, MA 01740']</t>
        </is>
      </c>
    </row>
    <row r="765">
      <c r="A765" s="2" t="inlineStr">
        <is>
          <t>aurorak12.org</t>
        </is>
      </c>
      <c r="B765" s="2">
        <f>HYPERLINK("https://aurorak12.org", "https://aurorak12.org")</f>
        <v/>
      </c>
      <c r="C765" s="2" t="inlineStr">
        <is>
          <t>Unreachable</t>
        </is>
      </c>
      <c r="D765" s="2" t="inlineStr">
        <is>
          <t>N/A</t>
        </is>
      </c>
    </row>
    <row r="766">
      <c r="A766" s="3" t="inlineStr">
        <is>
          <t>thevillahome.com</t>
        </is>
      </c>
      <c r="B766" s="3">
        <f>HYPERLINK("http://thevillahome.com", "http://thevillahome.com")</f>
        <v/>
      </c>
      <c r="C766" s="3" t="inlineStr">
        <is>
          <t>Reachable</t>
        </is>
      </c>
      <c r="D766" s="3" t="inlineStr">
        <is>
          <t>['562 2994940 12565 Downey Ave, Downey, CA 90242']</t>
        </is>
      </c>
    </row>
    <row r="767">
      <c r="A767" s="2" t="inlineStr">
        <is>
          <t>ateras.com</t>
        </is>
      </c>
      <c r="B767" s="2">
        <f>HYPERLINK("http://ateras.com", "http://ateras.com")</f>
        <v/>
      </c>
      <c r="C767" s="2" t="inlineStr">
        <is>
          <t>Unreachable</t>
        </is>
      </c>
      <c r="D767" s="2" t="inlineStr">
        <is>
          <t>N/A</t>
        </is>
      </c>
    </row>
    <row r="768">
      <c r="A768" s="4" t="inlineStr">
        <is>
          <t>shellblack.com</t>
        </is>
      </c>
      <c r="B768" s="4">
        <f>HYPERLINK("http://shellblack.com", "http://shellblack.com")</f>
        <v/>
      </c>
      <c r="C768" s="4" t="inlineStr">
        <is>
          <t>Reachable - No Addresses</t>
        </is>
      </c>
      <c r="D768" s="4" t="inlineStr">
        <is>
          <t>N/A</t>
        </is>
      </c>
    </row>
    <row r="769">
      <c r="A769" s="3" t="inlineStr">
        <is>
          <t>brooksidechapelfh.com</t>
        </is>
      </c>
      <c r="B769" s="3">
        <f>HYPERLINK("http://brooksidechapelfh.com", "http://brooksidechapelfh.com")</f>
        <v/>
      </c>
      <c r="C769" s="3" t="inlineStr">
        <is>
          <t>Reachable</t>
        </is>
      </c>
      <c r="D769" s="3" t="inlineStr">
        <is>
          <t>['116 Main Street Plaistow, New Hampshire 03865']</t>
        </is>
      </c>
    </row>
    <row r="770">
      <c r="A770" s="3" t="inlineStr">
        <is>
          <t>turntablelab.com</t>
        </is>
      </c>
      <c r="B770" s="3">
        <f>HYPERLINK("http://turntablelab.com", "http://turntablelab.com")</f>
        <v/>
      </c>
      <c r="C770" s="3" t="inlineStr">
        <is>
          <t>Reachable</t>
        </is>
      </c>
      <c r="D770" s="3" t="inlineStr">
        <is>
          <t>['2009 Girls Album Vinyl LP PREORDE', '3 extra tracks Portishead Roseland NY',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t>
        </is>
      </c>
    </row>
    <row r="771">
      <c r="A771" s="3" t="inlineStr">
        <is>
          <t>rodneyyoungphotography.com</t>
        </is>
      </c>
      <c r="B771" s="3">
        <f>HYPERLINK("http://rodneyyoungphotography.com", "http://rodneyyoungphotography.com")</f>
        <v/>
      </c>
      <c r="C771" s="3" t="inlineStr">
        <is>
          <t>Reachable</t>
        </is>
      </c>
      <c r="D771" s="3" t="inlineStr">
        <is>
          <t>['1 Zachary Ct Mansfield TX, 76063']</t>
        </is>
      </c>
    </row>
    <row r="772">
      <c r="A772" s="4" t="inlineStr">
        <is>
          <t>superiordistribution.net</t>
        </is>
      </c>
      <c r="B772" s="4">
        <f>HYPERLINK("http://superiordistribution.net", "http://superiordistribution.net")</f>
        <v/>
      </c>
      <c r="C772" s="4" t="inlineStr">
        <is>
          <t>Reachable - No Addresses</t>
        </is>
      </c>
      <c r="D772" s="4" t="inlineStr">
        <is>
          <t>N/A</t>
        </is>
      </c>
    </row>
    <row r="773">
      <c r="A773" s="2" t="inlineStr">
        <is>
          <t>curekc.org</t>
        </is>
      </c>
      <c r="B773" s="2">
        <f>HYPERLINK("http://curekc.org", "http://curekc.org")</f>
        <v/>
      </c>
      <c r="C773" s="2" t="inlineStr">
        <is>
          <t>Unreachable</t>
        </is>
      </c>
      <c r="D773" s="2" t="inlineStr">
        <is>
          <t>N/A</t>
        </is>
      </c>
    </row>
    <row r="774">
      <c r="A774" s="2" t="inlineStr">
        <is>
          <t>powertofly.com</t>
        </is>
      </c>
      <c r="B774" s="2">
        <f>HYPERLINK("https://powertofly.com", "https://powertofly.com")</f>
        <v/>
      </c>
      <c r="C774" s="2" t="inlineStr">
        <is>
          <t>Unreachable</t>
        </is>
      </c>
      <c r="D774" s="2" t="inlineStr">
        <is>
          <t>N/A</t>
        </is>
      </c>
    </row>
    <row r="775">
      <c r="A775" s="3" t="inlineStr">
        <is>
          <t>dfrealtors.com</t>
        </is>
      </c>
      <c r="B775" s="3">
        <f>HYPERLINK("http://dfrealtors.com", "http://dfrealtors.com")</f>
        <v/>
      </c>
      <c r="C775" s="3" t="inlineStr">
        <is>
          <t>Reachable</t>
        </is>
      </c>
      <c r="D775" s="3" t="inlineStr">
        <is>
          <t>['1 2 3 4 5 6 7 JUST LISTED IN STONE HARBOR AVALON NE']</t>
        </is>
      </c>
    </row>
    <row r="776">
      <c r="A776" s="4" t="inlineStr">
        <is>
          <t>counter-productions.org</t>
        </is>
      </c>
      <c r="B776" s="4">
        <f>HYPERLINK("http://counter-productions.org", "http://counter-productions.org")</f>
        <v/>
      </c>
      <c r="C776" s="4" t="inlineStr">
        <is>
          <t>Reachable - No Addresses</t>
        </is>
      </c>
      <c r="D776" s="4" t="inlineStr">
        <is>
          <t>N/A</t>
        </is>
      </c>
    </row>
    <row r="777">
      <c r="A777" s="2" t="inlineStr">
        <is>
          <t>gianellis.net</t>
        </is>
      </c>
      <c r="B777" s="2">
        <f>HYPERLINK("https://gianellis.net", "https://gianellis.net")</f>
        <v/>
      </c>
      <c r="C777" s="2" t="inlineStr">
        <is>
          <t>Unreachable</t>
        </is>
      </c>
      <c r="D777" s="2" t="inlineStr">
        <is>
          <t>N/A</t>
        </is>
      </c>
    </row>
    <row r="778">
      <c r="A778" s="3" t="inlineStr">
        <is>
          <t>alphamedaesthetics.com</t>
        </is>
      </c>
      <c r="B778" s="3">
        <f>HYPERLINK("http://alphamedaesthetics.com", "http://alphamedaesthetics.com")</f>
        <v/>
      </c>
      <c r="C778" s="3" t="inlineStr">
        <is>
          <t>Reachable</t>
        </is>
      </c>
      <c r="D778" s="3" t="inlineStr">
        <is>
          <t>['910 2213301 1819 Fort Bragg Rd. Fayetteville, NC 28303', '1819 Fort Bragg Rd. Fayetteville, NC 28303']</t>
        </is>
      </c>
    </row>
    <row r="779">
      <c r="A779" s="3" t="inlineStr">
        <is>
          <t>moviestarjacket.com</t>
        </is>
      </c>
      <c r="B779" s="3">
        <f>HYPERLINK("http://moviestarjacket.com", "http://moviestarjacket.com")</f>
        <v/>
      </c>
      <c r="C779" s="3" t="inlineStr">
        <is>
          <t>Reachable</t>
        </is>
      </c>
      <c r="D779" s="3" t="inlineStr">
        <is>
          <t>['1044 Williams Mine Road, New Providence, NJ 07974', '1044 Williams Mine Road, New Providence, NJ 07974']</t>
        </is>
      </c>
    </row>
    <row r="780">
      <c r="A780" s="2" t="inlineStr">
        <is>
          <t>ugrokit.com</t>
        </is>
      </c>
      <c r="B780" s="2">
        <f>HYPERLINK("https://ugrokit.com", "https://ugrokit.com")</f>
        <v/>
      </c>
      <c r="C780" s="2" t="inlineStr">
        <is>
          <t>Unreachable</t>
        </is>
      </c>
      <c r="D780" s="2" t="inlineStr">
        <is>
          <t>N/A</t>
        </is>
      </c>
    </row>
    <row r="781">
      <c r="A781" s="3" t="inlineStr">
        <is>
          <t>atlinkcom.com</t>
        </is>
      </c>
      <c r="B781" s="3">
        <f>HYPERLINK("http://atlinkcom.com", "http://atlinkcom.com")</f>
        <v/>
      </c>
      <c r="C781" s="3" t="inlineStr">
        <is>
          <t>Reachable</t>
        </is>
      </c>
      <c r="D781" s="3" t="inlineStr">
        <is>
          <t>['1115 Gemini St, Suite 200, Houston, TX 77058']</t>
        </is>
      </c>
    </row>
    <row r="782">
      <c r="A782" s="3" t="inlineStr">
        <is>
          <t>shadowhills.org</t>
        </is>
      </c>
      <c r="B782" s="3">
        <f>HYPERLINK("http://shadowhills.org", "http://shadowhills.org")</f>
        <v/>
      </c>
      <c r="C782" s="3" t="inlineStr">
        <is>
          <t>Reachable</t>
        </is>
      </c>
      <c r="D782" s="3" t="inlineStr">
        <is>
          <t>['7811 Vegas Dr Get Directions ONE', '7811 Vegas Dr, Las Vegas, NV 89128']</t>
        </is>
      </c>
    </row>
    <row r="783">
      <c r="A783" s="3" t="inlineStr">
        <is>
          <t>smallgirlspr.com</t>
        </is>
      </c>
      <c r="B783" s="3">
        <f>HYPERLINK("http://smallgirlspr.com", "http://smallgirlspr.com")</f>
        <v/>
      </c>
      <c r="C783" s="3" t="inlineStr">
        <is>
          <t>Reachable</t>
        </is>
      </c>
      <c r="D783" s="3" t="inlineStr">
        <is>
          <t>['One of the most successful boutique PR firms. BuzzFeed SGPR']</t>
        </is>
      </c>
    </row>
    <row r="784">
      <c r="A784" s="4" t="inlineStr">
        <is>
          <t>warsawwireless.com</t>
        </is>
      </c>
      <c r="B784" s="4">
        <f>HYPERLINK("http://warsawwireless.com", "http://warsawwireless.com")</f>
        <v/>
      </c>
      <c r="C784" s="4" t="inlineStr">
        <is>
          <t>Reachable - No Addresses</t>
        </is>
      </c>
      <c r="D784" s="4" t="inlineStr">
        <is>
          <t>N/A</t>
        </is>
      </c>
    </row>
    <row r="785">
      <c r="A785" s="2" t="inlineStr">
        <is>
          <t>murane.com</t>
        </is>
      </c>
      <c r="B785" s="2">
        <f>HYPERLINK("https://murane.com", "https://murane.com")</f>
        <v/>
      </c>
      <c r="C785" s="2" t="inlineStr">
        <is>
          <t>Unreachable</t>
        </is>
      </c>
      <c r="D785" s="2" t="inlineStr">
        <is>
          <t>N/A</t>
        </is>
      </c>
    </row>
    <row r="786">
      <c r="A786" s="4" t="inlineStr">
        <is>
          <t>complimentarycrap.com</t>
        </is>
      </c>
      <c r="B786" s="4">
        <f>HYPERLINK("http://complimentarycrap.com", "http://complimentarycrap.com")</f>
        <v/>
      </c>
      <c r="C786" s="4" t="inlineStr">
        <is>
          <t>Reachable - No Addresses</t>
        </is>
      </c>
      <c r="D786" s="4" t="inlineStr">
        <is>
          <t>N/A</t>
        </is>
      </c>
    </row>
    <row r="787">
      <c r="A787" s="3" t="inlineStr">
        <is>
          <t>pusd.us</t>
        </is>
      </c>
      <c r="B787" s="3">
        <f>HYPERLINK("http://pusd.us", "http://pusd.us")</f>
        <v/>
      </c>
      <c r="C787" s="3" t="inlineStr">
        <is>
          <t>Reachable</t>
        </is>
      </c>
      <c r="D787" s="3" t="inlineStr">
        <is>
          <t>['2024 Message from Dr. Blanco on the Georgia', '2024 Message from Dr. Blanco on the Georgia', '301 Madre St, Pasadena, CA 91107', '30 PM 351 S Hudson Ave, Pasadena, CA 91101', '00 PM 351 S Hudson Ave, Pasadena, CA 91101', '515 E Ashtabula St, Pasadena, CA 91104', '00 PM 351 S Hudson Ave, Pasadena, CA 91101', '1001 Rose Bowl Dr, Pasadena, CA 91103', '1905 Lincoln Ave, Pasadena, CA 91103', '2925 E Sierra Madre Blvd, Pasadena, CA 91107', '00 PM 351 S Hudson Ave, Pasadena, CA 91101', '351 S. Hudson Ave.PasadenaCA91109', 'rmAddressing Childrens Worries about COVID19TH', 'rforming arts education from PreK12th']</t>
        </is>
      </c>
    </row>
    <row r="788">
      <c r="A788" s="4" t="inlineStr">
        <is>
          <t>designcontractservices.com</t>
        </is>
      </c>
      <c r="B788" s="4">
        <f>HYPERLINK("http://designcontractservices.com", "http://designcontractservices.com")</f>
        <v/>
      </c>
      <c r="C788" s="4" t="inlineStr">
        <is>
          <t>Reachable - No Addresses</t>
        </is>
      </c>
      <c r="D788" s="4" t="inlineStr">
        <is>
          <t>N/A</t>
        </is>
      </c>
    </row>
    <row r="789">
      <c r="A789" s="4" t="inlineStr">
        <is>
          <t>starontheright.com</t>
        </is>
      </c>
      <c r="B789" s="4">
        <f>HYPERLINK("http://starontheright.com", "http://starontheright.com")</f>
        <v/>
      </c>
      <c r="C789" s="4" t="inlineStr">
        <is>
          <t>Reachable - No Addresses</t>
        </is>
      </c>
      <c r="D789" s="4" t="inlineStr">
        <is>
          <t>N/A</t>
        </is>
      </c>
    </row>
    <row r="790">
      <c r="A790" s="3" t="inlineStr">
        <is>
          <t>crossfitrockland.com</t>
        </is>
      </c>
      <c r="B790" s="3">
        <f>HYPERLINK("http://crossfitrockland.com", "http://crossfitrockland.com")</f>
        <v/>
      </c>
      <c r="C790" s="3" t="inlineStr">
        <is>
          <t>Reachable</t>
        </is>
      </c>
      <c r="D790" s="3" t="inlineStr">
        <is>
          <t>['17 S. Greenbush Rd Orangeburg, NY 10962']</t>
        </is>
      </c>
    </row>
    <row r="791">
      <c r="A791" s="2" t="inlineStr">
        <is>
          <t>classappliance.com</t>
        </is>
      </c>
      <c r="B791" s="2">
        <f>HYPERLINK("https://classappliance.com", "https://classappliance.com")</f>
        <v/>
      </c>
      <c r="C791" s="2" t="inlineStr">
        <is>
          <t>Unreachable</t>
        </is>
      </c>
      <c r="D791" s="2" t="inlineStr">
        <is>
          <t>N/A</t>
        </is>
      </c>
    </row>
    <row r="792">
      <c r="A792" s="4" t="inlineStr">
        <is>
          <t>goldak.com</t>
        </is>
      </c>
      <c r="B792" s="4">
        <f>HYPERLINK("http://goldak.com", "http://goldak.com")</f>
        <v/>
      </c>
      <c r="C792" s="4" t="inlineStr">
        <is>
          <t>Reachable - No Addresses</t>
        </is>
      </c>
      <c r="D792" s="4" t="inlineStr">
        <is>
          <t>N/A</t>
        </is>
      </c>
    </row>
    <row r="793">
      <c r="A793" s="2" t="inlineStr">
        <is>
          <t>visitstegen.com</t>
        </is>
      </c>
      <c r="B793" s="2">
        <f>HYPERLINK("http://visitstegen.com", "http://visitstegen.com")</f>
        <v/>
      </c>
      <c r="C793" s="2" t="inlineStr">
        <is>
          <t>Unreachable</t>
        </is>
      </c>
      <c r="D793" s="2" t="inlineStr">
        <is>
          <t>N/A</t>
        </is>
      </c>
    </row>
    <row r="794">
      <c r="A794" s="3" t="inlineStr">
        <is>
          <t>florestaurant.com</t>
        </is>
      </c>
      <c r="B794" s="3">
        <f>HYPERLINK("http://florestaurant.com", "http://florestaurant.com")</f>
        <v/>
      </c>
      <c r="C794" s="3" t="inlineStr">
        <is>
          <t>Reachable</t>
        </is>
      </c>
      <c r="D794" s="3" t="inlineStr">
        <is>
          <t>['1150 106TH AVE NE BELLEVUE WA 98004']</t>
        </is>
      </c>
    </row>
    <row r="795">
      <c r="A795" s="2" t="inlineStr">
        <is>
          <t>cebroker.com</t>
        </is>
      </c>
      <c r="B795" s="2">
        <f>HYPERLINK("https://cebroker.com", "https://cebroker.com")</f>
        <v/>
      </c>
      <c r="C795" s="2" t="inlineStr">
        <is>
          <t>Unreachable</t>
        </is>
      </c>
      <c r="D795" s="2" t="inlineStr">
        <is>
          <t>N/A</t>
        </is>
      </c>
    </row>
    <row r="796">
      <c r="A796" s="2" t="inlineStr">
        <is>
          <t>vetsource.com</t>
        </is>
      </c>
      <c r="B796" s="2">
        <f>HYPERLINK("https://vetsource.com", "https://vetsource.com")</f>
        <v/>
      </c>
      <c r="C796" s="2" t="inlineStr">
        <is>
          <t>Unreachable</t>
        </is>
      </c>
      <c r="D796" s="2" t="inlineStr">
        <is>
          <t>N/A</t>
        </is>
      </c>
    </row>
    <row r="797">
      <c r="A797" s="4" t="inlineStr">
        <is>
          <t>emsono.com</t>
        </is>
      </c>
      <c r="B797" s="4">
        <f>HYPERLINK("http://emsono.com", "http://emsono.com")</f>
        <v/>
      </c>
      <c r="C797" s="4" t="inlineStr">
        <is>
          <t>Reachable - No Addresses</t>
        </is>
      </c>
      <c r="D797" s="4" t="inlineStr">
        <is>
          <t>N/A</t>
        </is>
      </c>
    </row>
    <row r="798">
      <c r="A798" s="2" t="inlineStr">
        <is>
          <t>vcms.org</t>
        </is>
      </c>
      <c r="B798" s="2">
        <f>HYPERLINK("https://vcms.org", "https://vcms.org")</f>
        <v/>
      </c>
      <c r="C798" s="2" t="inlineStr">
        <is>
          <t>Unreachable</t>
        </is>
      </c>
      <c r="D798" s="2" t="inlineStr">
        <is>
          <t>N/A</t>
        </is>
      </c>
    </row>
    <row r="799">
      <c r="A799" s="2" t="inlineStr">
        <is>
          <t>jeffersonatplymouthapartments.com</t>
        </is>
      </c>
      <c r="B799" s="2">
        <f>HYPERLINK("http://jeffersonatplymouthapartments.com", "http://jeffersonatplymouthapartments.com")</f>
        <v/>
      </c>
      <c r="C799" s="2" t="inlineStr">
        <is>
          <t>Unreachable</t>
        </is>
      </c>
      <c r="D799" s="2" t="inlineStr">
        <is>
          <t>N/A</t>
        </is>
      </c>
    </row>
    <row r="800">
      <c r="A800" s="2" t="inlineStr">
        <is>
          <t>armstrongambulance.com</t>
        </is>
      </c>
      <c r="B800" s="2">
        <f>HYPERLINK("https://armstrongambulance.com", "https://armstrongambulance.com")</f>
        <v/>
      </c>
      <c r="C800" s="2" t="inlineStr">
        <is>
          <t>Unreachable</t>
        </is>
      </c>
      <c r="D800" s="2" t="inlineStr">
        <is>
          <t>N/A</t>
        </is>
      </c>
    </row>
    <row r="801">
      <c r="A801" s="4" t="inlineStr">
        <is>
          <t>homebrewing.org</t>
        </is>
      </c>
      <c r="B801" s="4">
        <f>HYPERLINK("http://homebrewing.org", "http://homebrewing.org")</f>
        <v/>
      </c>
      <c r="C801" s="4" t="inlineStr">
        <is>
          <t>Reachable - No Addresses</t>
        </is>
      </c>
      <c r="D801" s="4" t="inlineStr">
        <is>
          <t>N/A</t>
        </is>
      </c>
    </row>
    <row r="802">
      <c r="A802" s="4" t="inlineStr">
        <is>
          <t>photoartsmarin.com</t>
        </is>
      </c>
      <c r="B802" s="4">
        <f>HYPERLINK("http://photoartsmarin.com", "http://photoartsmarin.com")</f>
        <v/>
      </c>
      <c r="C802" s="4" t="inlineStr">
        <is>
          <t>Reachable - No Addresses</t>
        </is>
      </c>
      <c r="D802" s="4" t="inlineStr">
        <is>
          <t>N/A</t>
        </is>
      </c>
    </row>
    <row r="803">
      <c r="A803" s="2" t="inlineStr">
        <is>
          <t>trockilaw.com</t>
        </is>
      </c>
      <c r="B803" s="2">
        <f>HYPERLINK("http://trockilaw.com", "http://trockilaw.com")</f>
        <v/>
      </c>
      <c r="C803" s="2" t="inlineStr">
        <is>
          <t>Unreachable</t>
        </is>
      </c>
      <c r="D803" s="2" t="inlineStr">
        <is>
          <t>N/A</t>
        </is>
      </c>
    </row>
    <row r="804">
      <c r="A804" s="2" t="inlineStr">
        <is>
          <t>sidebysideclubhouse.org</t>
        </is>
      </c>
      <c r="B804" s="2">
        <f>HYPERLINK("https://sidebysideclubhouse.org", "https://sidebysideclubhouse.org")</f>
        <v/>
      </c>
      <c r="C804" s="2" t="inlineStr">
        <is>
          <t>Unreachable</t>
        </is>
      </c>
      <c r="D804" s="2" t="inlineStr">
        <is>
          <t>N/A</t>
        </is>
      </c>
    </row>
    <row r="805">
      <c r="A805" s="4" t="inlineStr">
        <is>
          <t>boulderbrook.com</t>
        </is>
      </c>
      <c r="B805" s="4">
        <f>HYPERLINK("http://boulderbrook.com", "http://boulderbrook.com")</f>
        <v/>
      </c>
      <c r="C805" s="4" t="inlineStr">
        <is>
          <t>Reachable - No Addresses</t>
        </is>
      </c>
      <c r="D805" s="4" t="inlineStr">
        <is>
          <t>N/A</t>
        </is>
      </c>
    </row>
    <row r="806">
      <c r="A806" s="2" t="inlineStr">
        <is>
          <t>myahbags.com</t>
        </is>
      </c>
      <c r="B806" s="2">
        <f>HYPERLINK("https://myahbags.com", "https://myahbags.com")</f>
        <v/>
      </c>
      <c r="C806" s="2" t="inlineStr">
        <is>
          <t>Unreachable</t>
        </is>
      </c>
      <c r="D806" s="2" t="inlineStr">
        <is>
          <t>N/A</t>
        </is>
      </c>
    </row>
    <row r="807">
      <c r="A807" s="3" t="inlineStr">
        <is>
          <t>camphillvillage.org</t>
        </is>
      </c>
      <c r="B807" s="3">
        <f>HYPERLINK("http://camphillvillage.org", "http://camphillvillage.org")</f>
        <v/>
      </c>
      <c r="C807" s="3" t="inlineStr">
        <is>
          <t>Reachable</t>
        </is>
      </c>
      <c r="D807" s="3" t="inlineStr">
        <is>
          <t>['84 Camp Hill Road, Copake, NY 12516', '59 pm Michaelmas 84 Camp Hill Road, Copake, NY 12516', '84 Camp Hill Road Copake, NY 12516', '2024 Camphill Village Copake EIN']</t>
        </is>
      </c>
    </row>
    <row r="808">
      <c r="A808" s="4" t="inlineStr">
        <is>
          <t>ultimaterotator.com</t>
        </is>
      </c>
      <c r="B808" s="4">
        <f>HYPERLINK("http://ultimaterotator.com", "http://ultimaterotator.com")</f>
        <v/>
      </c>
      <c r="C808" s="4" t="inlineStr">
        <is>
          <t>Reachable - No Addresses</t>
        </is>
      </c>
      <c r="D808" s="4" t="inlineStr">
        <is>
          <t>N/A</t>
        </is>
      </c>
    </row>
    <row r="809">
      <c r="A809" s="2" t="inlineStr">
        <is>
          <t>hvac-tech.com</t>
        </is>
      </c>
      <c r="B809" s="2">
        <f>HYPERLINK("https://hvac-tech.com", "https://hvac-tech.com")</f>
        <v/>
      </c>
      <c r="C809" s="2" t="inlineStr">
        <is>
          <t>Unreachable</t>
        </is>
      </c>
      <c r="D809" s="2" t="inlineStr">
        <is>
          <t>N/A</t>
        </is>
      </c>
    </row>
    <row r="810">
      <c r="A810" s="4" t="inlineStr">
        <is>
          <t>brycetech.com</t>
        </is>
      </c>
      <c r="B810" s="4">
        <f>HYPERLINK("http://brycetech.com", "http://brycetech.com")</f>
        <v/>
      </c>
      <c r="C810" s="4" t="inlineStr">
        <is>
          <t>Reachable - No Addresses</t>
        </is>
      </c>
      <c r="D810" s="4" t="inlineStr">
        <is>
          <t>N/A</t>
        </is>
      </c>
    </row>
    <row r="811">
      <c r="A811" s="2" t="inlineStr">
        <is>
          <t>parry-insurance.com</t>
        </is>
      </c>
      <c r="B811" s="2">
        <f>HYPERLINK("https://parry-insurance.com", "https://parry-insurance.com")</f>
        <v/>
      </c>
      <c r="C811" s="2" t="inlineStr">
        <is>
          <t>Unreachable</t>
        </is>
      </c>
      <c r="D811" s="2" t="inlineStr">
        <is>
          <t>N/A</t>
        </is>
      </c>
    </row>
    <row r="812">
      <c r="A812" s="2" t="inlineStr">
        <is>
          <t>wtxfoodbank.org</t>
        </is>
      </c>
      <c r="B812" s="2">
        <f>HYPERLINK("https://wtxfoodbank.org", "https://wtxfoodbank.org")</f>
        <v/>
      </c>
      <c r="C812" s="2" t="inlineStr">
        <is>
          <t>Unreachable</t>
        </is>
      </c>
      <c r="D812" s="2" t="inlineStr">
        <is>
          <t>N/A</t>
        </is>
      </c>
    </row>
    <row r="813">
      <c r="A813" s="3" t="inlineStr">
        <is>
          <t>nationalforests.org</t>
        </is>
      </c>
      <c r="B813" s="3">
        <f>HYPERLINK("http://nationalforests.org", "http://nationalforests.org")</f>
        <v/>
      </c>
      <c r="C813" s="3" t="inlineStr">
        <is>
          <t>Reachable</t>
        </is>
      </c>
      <c r="D813" s="3" t="inlineStr">
        <is>
          <t>['27 Fort Missoula Rd. Ste 3 Missoula, MT 59804']</t>
        </is>
      </c>
    </row>
    <row r="814">
      <c r="A814" s="4" t="inlineStr">
        <is>
          <t>mapsautocenter.com</t>
        </is>
      </c>
      <c r="B814" s="4">
        <f>HYPERLINK("http://mapsautocenter.com", "http://mapsautocenter.com")</f>
        <v/>
      </c>
      <c r="C814" s="4" t="inlineStr">
        <is>
          <t>Reachable - No Addresses</t>
        </is>
      </c>
      <c r="D814" s="4" t="inlineStr">
        <is>
          <t>N/A</t>
        </is>
      </c>
    </row>
    <row r="815">
      <c r="A815" s="3" t="inlineStr">
        <is>
          <t>dcsrvcenter.com</t>
        </is>
      </c>
      <c r="B815" s="3">
        <f>HYPERLINK("http://dcsrvcenter.com", "http://dcsrvcenter.com")</f>
        <v/>
      </c>
      <c r="C815" s="3" t="inlineStr">
        <is>
          <t>Reachable</t>
        </is>
      </c>
      <c r="D815" s="3" t="inlineStr">
        <is>
          <t>['610 Bailey Ave, Tehachapi, CA 93561']</t>
        </is>
      </c>
    </row>
    <row r="816">
      <c r="A816" s="2" t="inlineStr">
        <is>
          <t>fairmans.com</t>
        </is>
      </c>
      <c r="B816" s="2">
        <f>HYPERLINK("https://fairmans.com", "https://fairmans.com")</f>
        <v/>
      </c>
      <c r="C816" s="2" t="inlineStr">
        <is>
          <t>Unreachable</t>
        </is>
      </c>
      <c r="D816" s="2" t="inlineStr">
        <is>
          <t>N/A</t>
        </is>
      </c>
    </row>
    <row r="817">
      <c r="A817" s="2" t="inlineStr">
        <is>
          <t>rewinddance.org</t>
        </is>
      </c>
      <c r="B817" s="2">
        <f>HYPERLINK("http://rewinddance.org", "http://rewinddance.org")</f>
        <v/>
      </c>
      <c r="C817" s="2" t="inlineStr">
        <is>
          <t>Unreachable</t>
        </is>
      </c>
      <c r="D817" s="2" t="inlineStr">
        <is>
          <t>N/A</t>
        </is>
      </c>
    </row>
    <row r="818">
      <c r="A818" s="4" t="inlineStr">
        <is>
          <t>paintingconcepts.com</t>
        </is>
      </c>
      <c r="B818" s="4">
        <f>HYPERLINK("http://paintingconcepts.com", "http://paintingconcepts.com")</f>
        <v/>
      </c>
      <c r="C818" s="4" t="inlineStr">
        <is>
          <t>Reachable - No Addresses</t>
        </is>
      </c>
      <c r="D818" s="4" t="inlineStr">
        <is>
          <t>N/A</t>
        </is>
      </c>
    </row>
    <row r="819">
      <c r="A819" s="3" t="inlineStr">
        <is>
          <t>magnummobilesv.com</t>
        </is>
      </c>
      <c r="B819" s="3">
        <f>HYPERLINK("http://magnummobilesv.com", "http://magnummobilesv.com")</f>
        <v/>
      </c>
      <c r="C819" s="3" t="inlineStr">
        <is>
          <t>Reachable</t>
        </is>
      </c>
      <c r="D819" s="3" t="inlineStr">
        <is>
          <t>['23225 N. 19th Ave. Phoenix, AZ 85027']</t>
        </is>
      </c>
    </row>
    <row r="820">
      <c r="A820" s="3" t="inlineStr">
        <is>
          <t>endevon.com</t>
        </is>
      </c>
      <c r="B820" s="3">
        <f>HYPERLINK("http://endevon.com", "http://endevon.com")</f>
        <v/>
      </c>
      <c r="C820" s="3" t="inlineStr">
        <is>
          <t>Reachable</t>
        </is>
      </c>
      <c r="D820" s="3" t="inlineStr">
        <is>
          <t>['641 Lexington Avenue, 14th Floor New York, NY 10022']</t>
        </is>
      </c>
    </row>
    <row r="821">
      <c r="A821" s="4" t="inlineStr">
        <is>
          <t>csphotohk.com</t>
        </is>
      </c>
      <c r="B821" s="4">
        <f>HYPERLINK("http://csphotohk.com", "http://csphotohk.com")</f>
        <v/>
      </c>
      <c r="C821" s="4" t="inlineStr">
        <is>
          <t>Reachable - No Addresses</t>
        </is>
      </c>
      <c r="D821" s="4" t="inlineStr">
        <is>
          <t>N/A</t>
        </is>
      </c>
    </row>
    <row r="822">
      <c r="A822" s="3" t="inlineStr">
        <is>
          <t>lancastermennonite.org</t>
        </is>
      </c>
      <c r="B822" s="3">
        <f>HYPERLINK("http://lancastermennonite.org", "http://lancastermennonite.org")</f>
        <v/>
      </c>
      <c r="C822" s="3" t="inlineStr">
        <is>
          <t>Reachable</t>
        </is>
      </c>
      <c r="D822" s="3" t="inlineStr">
        <is>
          <t>['2176 Lincoln Hwy ELancaster, PA 17602', 'ing an Open House for grades PreK12th', 'hool is a private school for PreK12th']</t>
        </is>
      </c>
    </row>
    <row r="823">
      <c r="A823" s="3" t="inlineStr">
        <is>
          <t>canyonviewah.com</t>
        </is>
      </c>
      <c r="B823" s="3">
        <f>HYPERLINK("http://canyonviewah.com", "http://canyonviewah.com")</f>
        <v/>
      </c>
      <c r="C823" s="3" t="inlineStr">
        <is>
          <t>Reachable</t>
        </is>
      </c>
      <c r="D823" s="3" t="inlineStr">
        <is>
          <t>['and the team at Canyon View. We moved from Florida', 'and the team at Canyon View. We moved from Florida']</t>
        </is>
      </c>
    </row>
    <row r="824">
      <c r="A824" s="3" t="inlineStr">
        <is>
          <t>ewingbuildingandcabinets.com</t>
        </is>
      </c>
      <c r="B824" s="3">
        <f>HYPERLINK("http://ewingbuildingandcabinets.com", "http://ewingbuildingandcabinets.com")</f>
        <v/>
      </c>
      <c r="C824" s="3" t="inlineStr">
        <is>
          <t>Reachable</t>
        </is>
      </c>
      <c r="D824" s="3" t="inlineStr">
        <is>
          <t>['1701 S. Main Street Blacksburg, VA 24060']</t>
        </is>
      </c>
    </row>
    <row r="825">
      <c r="A825" s="3" t="inlineStr">
        <is>
          <t>teamecco.org</t>
        </is>
      </c>
      <c r="B825" s="3">
        <f>HYPERLINK("http://teamecco.org", "http://teamecco.org")</f>
        <v/>
      </c>
      <c r="C825" s="3" t="inlineStr">
        <is>
          <t>Reachable</t>
        </is>
      </c>
      <c r="D825" s="3" t="inlineStr">
        <is>
          <t>['3 Charity 511 N. Main St.Hendersonville, NC 28792']</t>
        </is>
      </c>
    </row>
    <row r="826">
      <c r="A826" s="2" t="inlineStr">
        <is>
          <t>chsoft.com</t>
        </is>
      </c>
      <c r="B826" s="2">
        <f>HYPERLINK("https://chsoft.com", "https://chsoft.com")</f>
        <v/>
      </c>
      <c r="C826" s="2" t="inlineStr">
        <is>
          <t>Unreachable</t>
        </is>
      </c>
      <c r="D826" s="2" t="inlineStr">
        <is>
          <t>N/A</t>
        </is>
      </c>
    </row>
    <row r="827">
      <c r="A827" s="3" t="inlineStr">
        <is>
          <t>cre8group.com</t>
        </is>
      </c>
      <c r="B827" s="3">
        <f>HYPERLINK("http://cre8group.com", "http://cre8group.com")</f>
        <v/>
      </c>
      <c r="C827" s="3" t="inlineStr">
        <is>
          <t>Reachable</t>
        </is>
      </c>
      <c r="D827" s="3" t="inlineStr">
        <is>
          <t>['3107 W Ballast Point Blvd Tampa, Florida 33611 USA']</t>
        </is>
      </c>
    </row>
    <row r="828">
      <c r="A828" s="3" t="inlineStr">
        <is>
          <t>outoftownclothing.com</t>
        </is>
      </c>
      <c r="B828" s="3">
        <f>HYPERLINK("http://outoftownclothing.com", "http://outoftownclothing.com")</f>
        <v/>
      </c>
      <c r="C828" s="3" t="inlineStr">
        <is>
          <t>Reachable</t>
        </is>
      </c>
      <c r="D828" s="3" t="inlineStr">
        <is>
          <t>['701 7512506THE MARKET1750 Market Drive Suite GDickinson, ND 58601']</t>
        </is>
      </c>
    </row>
    <row r="829">
      <c r="A829" s="2" t="inlineStr">
        <is>
          <t>revdemand.com</t>
        </is>
      </c>
      <c r="B829" s="2">
        <f>HYPERLINK("https://revdemand.com", "https://revdemand.com")</f>
        <v/>
      </c>
      <c r="C829" s="2" t="inlineStr">
        <is>
          <t>Unreachable</t>
        </is>
      </c>
      <c r="D829" s="2" t="inlineStr">
        <is>
          <t>N/A</t>
        </is>
      </c>
    </row>
    <row r="830">
      <c r="A830" s="3" t="inlineStr">
        <is>
          <t>theflounderfishcamp.com</t>
        </is>
      </c>
      <c r="B830" s="3">
        <f>HYPERLINK("http://theflounderfishcamp.com", "http://theflounderfishcamp.com")</f>
        <v/>
      </c>
      <c r="C830" s="3" t="inlineStr">
        <is>
          <t>Reachable</t>
        </is>
      </c>
      <c r="D830" s="3" t="inlineStr">
        <is>
          <t>['160 Barbado Lane, Spartanburg, SC 29303']</t>
        </is>
      </c>
    </row>
    <row r="831">
      <c r="A831" s="2" t="inlineStr">
        <is>
          <t>dignifiedhomeloans.com</t>
        </is>
      </c>
      <c r="B831" s="2">
        <f>HYPERLINK("https://dignifiedhomeloans.com", "https://dignifiedhomeloans.com")</f>
        <v/>
      </c>
      <c r="C831" s="2" t="inlineStr">
        <is>
          <t>Unreachable</t>
        </is>
      </c>
      <c r="D831" s="2" t="inlineStr">
        <is>
          <t>N/A</t>
        </is>
      </c>
    </row>
    <row r="832">
      <c r="A832" s="2" t="inlineStr">
        <is>
          <t>grfamilychiropractic.com</t>
        </is>
      </c>
      <c r="B832" s="2">
        <f>HYPERLINK("https://grfamilychiropractic.com", "https://grfamilychiropractic.com")</f>
        <v/>
      </c>
      <c r="C832" s="2" t="inlineStr">
        <is>
          <t>Unreachable</t>
        </is>
      </c>
      <c r="D832" s="2" t="inlineStr">
        <is>
          <t>N/A</t>
        </is>
      </c>
    </row>
    <row r="833">
      <c r="A833" s="2" t="inlineStr">
        <is>
          <t>thornefinancialpartners.com</t>
        </is>
      </c>
      <c r="B833" s="2">
        <f>HYPERLINK("https://thornefinancialpartners.com", "https://thornefinancialpartners.com")</f>
        <v/>
      </c>
      <c r="C833" s="2" t="inlineStr">
        <is>
          <t>Unreachable</t>
        </is>
      </c>
      <c r="D833" s="2" t="inlineStr">
        <is>
          <t>N/A</t>
        </is>
      </c>
    </row>
    <row r="834">
      <c r="A834" s="3" t="inlineStr">
        <is>
          <t>heritagelifestyledoors.com</t>
        </is>
      </c>
      <c r="B834" s="3">
        <f>HYPERLINK("http://heritagelifestyledoors.com", "http://heritagelifestyledoors.com")</f>
        <v/>
      </c>
      <c r="C834" s="3" t="inlineStr">
        <is>
          <t>Reachable</t>
        </is>
      </c>
      <c r="D834" s="3" t="inlineStr">
        <is>
          <t>['103 4300 W 38th Ave Denver, CO 80212', '4300 West 38th Avenue Denver, CO 80212', '4300 W 38th Ave Denver, CO 80212']</t>
        </is>
      </c>
    </row>
    <row r="835">
      <c r="A835" s="2" t="inlineStr">
        <is>
          <t>nextuptv.com</t>
        </is>
      </c>
      <c r="B835" s="2">
        <f>HYPERLINK("https://nextuptv.com", "https://nextuptv.com")</f>
        <v/>
      </c>
      <c r="C835" s="2" t="inlineStr">
        <is>
          <t>Unreachable</t>
        </is>
      </c>
      <c r="D835" s="2" t="inlineStr">
        <is>
          <t>N/A</t>
        </is>
      </c>
    </row>
    <row r="836">
      <c r="A836" s="3" t="inlineStr">
        <is>
          <t>theswag.com</t>
        </is>
      </c>
      <c r="B836" s="3">
        <f>HYPERLINK("http://theswag.com", "http://theswag.com")</f>
        <v/>
      </c>
      <c r="C836" s="3" t="inlineStr">
        <is>
          <t>Reachable</t>
        </is>
      </c>
      <c r="D836" s="3" t="inlineStr">
        <is>
          <t>['2300 Swag Road Waynesville, NC 28785']</t>
        </is>
      </c>
    </row>
    <row r="837">
      <c r="A837" s="2" t="inlineStr">
        <is>
          <t>thordieselclub.org</t>
        </is>
      </c>
      <c r="B837" s="2">
        <f>HYPERLINK("http://thordieselclub.org", "http://thordieselclub.org")</f>
        <v/>
      </c>
      <c r="C837" s="2" t="inlineStr">
        <is>
          <t>Unreachable</t>
        </is>
      </c>
      <c r="D837" s="2" t="inlineStr">
        <is>
          <t>N/A</t>
        </is>
      </c>
    </row>
    <row r="838">
      <c r="A838" s="4" t="inlineStr">
        <is>
          <t>haightvineyards.com</t>
        </is>
      </c>
      <c r="B838" s="4">
        <f>HYPERLINK("http://haightvineyards.com", "http://haightvineyards.com")</f>
        <v/>
      </c>
      <c r="C838" s="4" t="inlineStr">
        <is>
          <t>Reachable - No Addresses</t>
        </is>
      </c>
      <c r="D838" s="4" t="inlineStr">
        <is>
          <t>N/A</t>
        </is>
      </c>
    </row>
    <row r="839">
      <c r="A839" s="4" t="inlineStr">
        <is>
          <t>eastbaypreschools.com</t>
        </is>
      </c>
      <c r="B839" s="4">
        <f>HYPERLINK("http://eastbaypreschools.com", "http://eastbaypreschools.com")</f>
        <v/>
      </c>
      <c r="C839" s="4" t="inlineStr">
        <is>
          <t>Reachable - No Addresses</t>
        </is>
      </c>
      <c r="D839" s="4" t="inlineStr">
        <is>
          <t>N/A</t>
        </is>
      </c>
    </row>
    <row r="840">
      <c r="A840" s="3" t="inlineStr">
        <is>
          <t>milehightattoo.com</t>
        </is>
      </c>
      <c r="B840" s="3">
        <f>HYPERLINK("http://milehightattoo.com", "http://milehightattoo.com")</f>
        <v/>
      </c>
      <c r="C840" s="3" t="inlineStr">
        <is>
          <t>Reachable</t>
        </is>
      </c>
      <c r="D840" s="3" t="inlineStr">
        <is>
          <t>['10351 Grant Street, Denver, Colorado 80229']</t>
        </is>
      </c>
    </row>
    <row r="841">
      <c r="A841" s="2" t="inlineStr">
        <is>
          <t>cornerstone-mosinee.com</t>
        </is>
      </c>
      <c r="B841" s="2">
        <f>HYPERLINK("https://cornerstone-mosinee.com", "https://cornerstone-mosinee.com")</f>
        <v/>
      </c>
      <c r="C841" s="2" t="inlineStr">
        <is>
          <t>Unreachable</t>
        </is>
      </c>
      <c r="D841" s="2" t="inlineStr">
        <is>
          <t>N/A</t>
        </is>
      </c>
    </row>
    <row r="842">
      <c r="A842" s="4" t="inlineStr">
        <is>
          <t>drinkmebeverages.com</t>
        </is>
      </c>
      <c r="B842" s="4">
        <f>HYPERLINK("http://drinkmebeverages.com", "http://drinkmebeverages.com")</f>
        <v/>
      </c>
      <c r="C842" s="4" t="inlineStr">
        <is>
          <t>Reachable - No Addresses</t>
        </is>
      </c>
      <c r="D842" s="4" t="inlineStr">
        <is>
          <t>N/A</t>
        </is>
      </c>
    </row>
    <row r="843">
      <c r="A843" s="3" t="inlineStr">
        <is>
          <t>greatstatetransmissions.com</t>
        </is>
      </c>
      <c r="B843" s="3">
        <f>HYPERLINK("http://greatstatetransmissions.com", "http://greatstatetransmissions.com")</f>
        <v/>
      </c>
      <c r="C843" s="3" t="inlineStr">
        <is>
          <t>Reachable</t>
        </is>
      </c>
      <c r="D843" s="3" t="inlineStr">
        <is>
          <t>['361 8554637 3487 S. Padre Island Dr. Corpus Christi, TX']</t>
        </is>
      </c>
    </row>
    <row r="844">
      <c r="A844" s="4" t="inlineStr">
        <is>
          <t>renderplus.com</t>
        </is>
      </c>
      <c r="B844" s="4">
        <f>HYPERLINK("http://renderplus.com", "http://renderplus.com")</f>
        <v/>
      </c>
      <c r="C844" s="4" t="inlineStr">
        <is>
          <t>Reachable - No Addresses</t>
        </is>
      </c>
      <c r="D844" s="4" t="inlineStr">
        <is>
          <t>N/A</t>
        </is>
      </c>
    </row>
    <row r="845">
      <c r="A845" s="4" t="inlineStr">
        <is>
          <t>upswing.com</t>
        </is>
      </c>
      <c r="B845" s="4">
        <f>HYPERLINK("http://upswing.com", "http://upswing.com")</f>
        <v/>
      </c>
      <c r="C845" s="4" t="inlineStr">
        <is>
          <t>Reachable - No Addresses</t>
        </is>
      </c>
      <c r="D845" s="4" t="inlineStr">
        <is>
          <t>N/A</t>
        </is>
      </c>
    </row>
    <row r="846">
      <c r="A846" s="4" t="inlineStr">
        <is>
          <t>theorganicbutcher.com</t>
        </is>
      </c>
      <c r="B846" s="4">
        <f>HYPERLINK("http://theorganicbutcher.com", "http://theorganicbutcher.com")</f>
        <v/>
      </c>
      <c r="C846" s="4" t="inlineStr">
        <is>
          <t>Reachable - No Addresses</t>
        </is>
      </c>
      <c r="D846" s="4" t="inlineStr">
        <is>
          <t>N/A</t>
        </is>
      </c>
    </row>
    <row r="847">
      <c r="A847" s="4" t="inlineStr">
        <is>
          <t>joylux.com</t>
        </is>
      </c>
      <c r="B847" s="4">
        <f>HYPERLINK("http://joylux.com", "http://joylux.com")</f>
        <v/>
      </c>
      <c r="C847" s="4" t="inlineStr">
        <is>
          <t>Reachable - No Addresses</t>
        </is>
      </c>
      <c r="D847" s="4" t="inlineStr">
        <is>
          <t>N/A</t>
        </is>
      </c>
    </row>
    <row r="848">
      <c r="A848" s="3" t="inlineStr">
        <is>
          <t>kupferbergcenter.org</t>
        </is>
      </c>
      <c r="B848" s="3">
        <f>HYPERLINK("http://kupferbergcenter.org", "http://kupferbergcenter.org")</f>
        <v/>
      </c>
      <c r="C848" s="3" t="inlineStr">
        <is>
          <t>Reachable</t>
        </is>
      </c>
      <c r="D848" s="3" t="inlineStr">
        <is>
          <t>['6530 Kissena Blvd. Flushing, NY 11367', '15349 Reeves Ave. Flushing, NY 11367']</t>
        </is>
      </c>
    </row>
    <row r="849">
      <c r="A849" s="4" t="inlineStr">
        <is>
          <t>flstatewideinsurance.com</t>
        </is>
      </c>
      <c r="B849" s="4">
        <f>HYPERLINK("http://flstatewideinsurance.com", "http://flstatewideinsurance.com")</f>
        <v/>
      </c>
      <c r="C849" s="4" t="inlineStr">
        <is>
          <t>Reachable - No Addresses</t>
        </is>
      </c>
      <c r="D849" s="4" t="inlineStr">
        <is>
          <t>N/A</t>
        </is>
      </c>
    </row>
    <row r="850">
      <c r="A850" s="3" t="inlineStr">
        <is>
          <t>solarlightsandmore.com</t>
        </is>
      </c>
      <c r="B850" s="3">
        <f>HYPERLINK("http://solarlightsandmore.com", "http://solarlightsandmore.com")</f>
        <v/>
      </c>
      <c r="C850" s="3" t="inlineStr">
        <is>
          <t>Reachable</t>
        </is>
      </c>
      <c r="D850" s="3" t="inlineStr">
        <is>
          <t>['5640 SW 6th Pl, Ocala, FL 34474']</t>
        </is>
      </c>
    </row>
    <row r="851">
      <c r="A851" s="4" t="inlineStr">
        <is>
          <t>mysticalpoodles.com</t>
        </is>
      </c>
      <c r="B851" s="4">
        <f>HYPERLINK("http://mysticalpoodles.com", "http://mysticalpoodles.com")</f>
        <v/>
      </c>
      <c r="C851" s="4" t="inlineStr">
        <is>
          <t>Reachable - No Addresses</t>
        </is>
      </c>
      <c r="D851" s="4" t="inlineStr">
        <is>
          <t>N/A</t>
        </is>
      </c>
    </row>
    <row r="852">
      <c r="A852" s="4" t="inlineStr">
        <is>
          <t>kuk24.de</t>
        </is>
      </c>
      <c r="B852" s="4">
        <f>HYPERLINK("http://kuk24.de", "http://kuk24.de")</f>
        <v/>
      </c>
      <c r="C852" s="4" t="inlineStr">
        <is>
          <t>Reachable - No Addresses</t>
        </is>
      </c>
      <c r="D852" s="4" t="inlineStr">
        <is>
          <t>N/A</t>
        </is>
      </c>
    </row>
    <row r="853">
      <c r="A853" s="4" t="inlineStr">
        <is>
          <t>tremco-illbruck.com</t>
        </is>
      </c>
      <c r="B853" s="4">
        <f>HYPERLINK("http://tremco-illbruck.com", "http://tremco-illbruck.com")</f>
        <v/>
      </c>
      <c r="C853" s="4" t="inlineStr">
        <is>
          <t>Reachable - No Addresses</t>
        </is>
      </c>
      <c r="D853" s="4" t="inlineStr">
        <is>
          <t>N/A</t>
        </is>
      </c>
    </row>
    <row r="854">
      <c r="A854" s="4" t="inlineStr">
        <is>
          <t>cantus-bahn.de</t>
        </is>
      </c>
      <c r="B854" s="4">
        <f>HYPERLINK("http://cantus-bahn.de", "http://cantus-bahn.de")</f>
        <v/>
      </c>
      <c r="C854" s="4" t="inlineStr">
        <is>
          <t>Reachable - No Addresses</t>
        </is>
      </c>
      <c r="D854" s="4" t="inlineStr">
        <is>
          <t>N/A</t>
        </is>
      </c>
    </row>
    <row r="855">
      <c r="A855" s="4" t="inlineStr">
        <is>
          <t>pastisani.com</t>
        </is>
      </c>
      <c r="B855" s="4">
        <f>HYPERLINK("http://pastisani.com", "http://pastisani.com")</f>
        <v/>
      </c>
      <c r="C855" s="4" t="inlineStr">
        <is>
          <t>Reachable - No Addresses</t>
        </is>
      </c>
      <c r="D855" s="4" t="inlineStr">
        <is>
          <t>N/A</t>
        </is>
      </c>
    </row>
    <row r="856">
      <c r="A856" s="4" t="inlineStr">
        <is>
          <t>akzent-personal.de</t>
        </is>
      </c>
      <c r="B856" s="4">
        <f>HYPERLINK("http://akzent-personal.de", "http://akzent-personal.de")</f>
        <v/>
      </c>
      <c r="C856" s="4" t="inlineStr">
        <is>
          <t>Reachable - No Addresses</t>
        </is>
      </c>
      <c r="D856" s="4" t="inlineStr">
        <is>
          <t>N/A</t>
        </is>
      </c>
    </row>
    <row r="857">
      <c r="A857" s="4" t="inlineStr">
        <is>
          <t>eurofighter.com</t>
        </is>
      </c>
      <c r="B857" s="4">
        <f>HYPERLINK("http://eurofighter.com", "http://eurofighter.com")</f>
        <v/>
      </c>
      <c r="C857" s="4" t="inlineStr">
        <is>
          <t>Reachable - No Addresses</t>
        </is>
      </c>
      <c r="D857" s="4" t="inlineStr">
        <is>
          <t>N/A</t>
        </is>
      </c>
    </row>
    <row r="858">
      <c r="A858" s="3" t="inlineStr">
        <is>
          <t>marry-jim.com</t>
        </is>
      </c>
      <c r="B858" s="3">
        <f>HYPERLINK("http://marry-jim.com", "http://marry-jim.com")</f>
        <v/>
      </c>
      <c r="C858" s="3" t="inlineStr">
        <is>
          <t>Reachable</t>
        </is>
      </c>
      <c r="D858" s="3" t="inlineStr">
        <is>
          <t>['11 monthsThis cookie is set by GDPR', '11 monthsThe cookie is set by GDPR', '11 monthsThis cookie is set by GDPR', '11 monthsThis cookie is set by GDPR', '11 monthsThis cookie is set by GDPR', '11 monthsThe cookie is set by the GDPR']</t>
        </is>
      </c>
    </row>
    <row r="859">
      <c r="A859" s="4" t="inlineStr">
        <is>
          <t>weinanzeiger.com</t>
        </is>
      </c>
      <c r="B859" s="4">
        <f>HYPERLINK("http://weinanzeiger.com", "http://weinanzeiger.com")</f>
        <v/>
      </c>
      <c r="C859" s="4" t="inlineStr">
        <is>
          <t>Reachable - No Addresses</t>
        </is>
      </c>
      <c r="D859" s="4" t="inlineStr">
        <is>
          <t>N/A</t>
        </is>
      </c>
    </row>
    <row r="860">
      <c r="A860" s="4" t="inlineStr">
        <is>
          <t>teleclinic.com</t>
        </is>
      </c>
      <c r="B860" s="4">
        <f>HYPERLINK("http://teleclinic.com", "http://teleclinic.com")</f>
        <v/>
      </c>
      <c r="C860" s="4" t="inlineStr">
        <is>
          <t>Reachable - No Addresses</t>
        </is>
      </c>
      <c r="D860" s="4" t="inlineStr">
        <is>
          <t>N/A</t>
        </is>
      </c>
    </row>
    <row r="861">
      <c r="A861" s="2" t="inlineStr">
        <is>
          <t>infinity-reisen.com</t>
        </is>
      </c>
      <c r="B861" s="2">
        <f>HYPERLINK("http://infinity-reisen.com", "http://infinity-reisen.com")</f>
        <v/>
      </c>
      <c r="C861" s="2" t="inlineStr">
        <is>
          <t>Unreachable</t>
        </is>
      </c>
      <c r="D861" s="2" t="inlineStr">
        <is>
          <t>N/A</t>
        </is>
      </c>
    </row>
    <row r="862">
      <c r="A862" s="4" t="inlineStr">
        <is>
          <t>rtc-c.com</t>
        </is>
      </c>
      <c r="B862" s="4">
        <f>HYPERLINK("http://rtc-c.com", "http://rtc-c.com")</f>
        <v/>
      </c>
      <c r="C862" s="4" t="inlineStr">
        <is>
          <t>Reachable - No Addresses</t>
        </is>
      </c>
      <c r="D862" s="4" t="inlineStr">
        <is>
          <t>N/A</t>
        </is>
      </c>
    </row>
    <row r="863">
      <c r="A863" s="4" t="inlineStr">
        <is>
          <t>freiberuflervermittlung.de</t>
        </is>
      </c>
      <c r="B863" s="4">
        <f>HYPERLINK("http://freiberuflervermittlung.de", "http://freiberuflervermittlung.de")</f>
        <v/>
      </c>
      <c r="C863" s="4" t="inlineStr">
        <is>
          <t>Reachable - No Addresses</t>
        </is>
      </c>
      <c r="D863" s="4" t="inlineStr">
        <is>
          <t>N/A</t>
        </is>
      </c>
    </row>
    <row r="864">
      <c r="A864" s="4" t="inlineStr">
        <is>
          <t>scheurer-arbeitsbuehnen.de</t>
        </is>
      </c>
      <c r="B864" s="4">
        <f>HYPERLINK("http://scheurer-arbeitsbuehnen.de", "http://scheurer-arbeitsbuehnen.de")</f>
        <v/>
      </c>
      <c r="C864" s="4" t="inlineStr">
        <is>
          <t>Reachable - No Addresses</t>
        </is>
      </c>
      <c r="D864" s="4" t="inlineStr">
        <is>
          <t>N/A</t>
        </is>
      </c>
    </row>
    <row r="865">
      <c r="A865" s="4" t="inlineStr">
        <is>
          <t>aycan.de</t>
        </is>
      </c>
      <c r="B865" s="4">
        <f>HYPERLINK("http://aycan.de", "http://aycan.de")</f>
        <v/>
      </c>
      <c r="C865" s="4" t="inlineStr">
        <is>
          <t>Reachable - No Addresses</t>
        </is>
      </c>
      <c r="D865" s="4" t="inlineStr">
        <is>
          <t>N/A</t>
        </is>
      </c>
    </row>
    <row r="866">
      <c r="A866" s="3" t="inlineStr">
        <is>
          <t>cimt.eu</t>
        </is>
      </c>
      <c r="B866" s="3">
        <f>HYPERLINK("http://cimt.eu", "http://cimt.eu")</f>
        <v/>
      </c>
      <c r="C866" s="3" t="inlineStr">
        <is>
          <t>Reachable</t>
        </is>
      </c>
      <c r="D866" s="3" t="inlineStr">
        <is>
          <t>['and Convention Center in National Harbor, Maryland']</t>
        </is>
      </c>
    </row>
    <row r="867">
      <c r="A867" s="4" t="inlineStr">
        <is>
          <t>hopegala.de</t>
        </is>
      </c>
      <c r="B867" s="4">
        <f>HYPERLINK("http://hopegala.de", "http://hopegala.de")</f>
        <v/>
      </c>
      <c r="C867" s="4" t="inlineStr">
        <is>
          <t>Reachable - No Addresses</t>
        </is>
      </c>
      <c r="D867" s="4" t="inlineStr">
        <is>
          <t>N/A</t>
        </is>
      </c>
    </row>
    <row r="868">
      <c r="A868" s="4" t="inlineStr">
        <is>
          <t>binect.de</t>
        </is>
      </c>
      <c r="B868" s="4">
        <f>HYPERLINK("http://binect.de", "http://binect.de")</f>
        <v/>
      </c>
      <c r="C868" s="4" t="inlineStr">
        <is>
          <t>Reachable - No Addresses</t>
        </is>
      </c>
      <c r="D868" s="4" t="inlineStr">
        <is>
          <t>N/A</t>
        </is>
      </c>
    </row>
    <row r="869">
      <c r="A869" s="4" t="inlineStr">
        <is>
          <t>antenne-bethel.de</t>
        </is>
      </c>
      <c r="B869" s="4">
        <f>HYPERLINK("http://antenne-bethel.de", "http://antenne-bethel.de")</f>
        <v/>
      </c>
      <c r="C869" s="4" t="inlineStr">
        <is>
          <t>Reachable - No Addresses</t>
        </is>
      </c>
      <c r="D869" s="4" t="inlineStr">
        <is>
          <t>N/A</t>
        </is>
      </c>
    </row>
    <row r="870">
      <c r="A870" s="4" t="inlineStr">
        <is>
          <t>gross-fuchs.com</t>
        </is>
      </c>
      <c r="B870" s="4">
        <f>HYPERLINK("http://gross-fuchs.com", "http://gross-fuchs.com")</f>
        <v/>
      </c>
      <c r="C870" s="4" t="inlineStr">
        <is>
          <t>Reachable - No Addresses</t>
        </is>
      </c>
      <c r="D870" s="4" t="inlineStr">
        <is>
          <t>N/A</t>
        </is>
      </c>
    </row>
    <row r="871">
      <c r="A871" s="4" t="inlineStr">
        <is>
          <t>cortec-neuro.com</t>
        </is>
      </c>
      <c r="B871" s="4">
        <f>HYPERLINK("http://cortec-neuro.com", "http://cortec-neuro.com")</f>
        <v/>
      </c>
      <c r="C871" s="4" t="inlineStr">
        <is>
          <t>Reachable - No Addresses</t>
        </is>
      </c>
      <c r="D871" s="4" t="inlineStr">
        <is>
          <t>N/A</t>
        </is>
      </c>
    </row>
    <row r="872">
      <c r="A872" s="4" t="inlineStr">
        <is>
          <t>schuhhause.de</t>
        </is>
      </c>
      <c r="B872" s="4">
        <f>HYPERLINK("http://schuhhause.de", "http://schuhhause.de")</f>
        <v/>
      </c>
      <c r="C872" s="4" t="inlineStr">
        <is>
          <t>Reachable - No Addresses</t>
        </is>
      </c>
      <c r="D872" s="4" t="inlineStr">
        <is>
          <t>N/A</t>
        </is>
      </c>
    </row>
    <row r="873">
      <c r="A873" s="4" t="inlineStr">
        <is>
          <t>biosicherheit.de</t>
        </is>
      </c>
      <c r="B873" s="4">
        <f>HYPERLINK("http://biosicherheit.de", "http://biosicherheit.de")</f>
        <v/>
      </c>
      <c r="C873" s="4" t="inlineStr">
        <is>
          <t>Reachable - No Addresses</t>
        </is>
      </c>
      <c r="D873" s="4" t="inlineStr">
        <is>
          <t>N/A</t>
        </is>
      </c>
    </row>
    <row r="874">
      <c r="A874" s="4" t="inlineStr">
        <is>
          <t>twt-online-marketing.de</t>
        </is>
      </c>
      <c r="B874" s="4">
        <f>HYPERLINK("http://twt-online-marketing.de", "http://twt-online-marketing.de")</f>
        <v/>
      </c>
      <c r="C874" s="4" t="inlineStr">
        <is>
          <t>Reachable - No Addresses</t>
        </is>
      </c>
      <c r="D874" s="4" t="inlineStr">
        <is>
          <t>N/A</t>
        </is>
      </c>
    </row>
    <row r="875">
      <c r="A875" s="3" t="inlineStr">
        <is>
          <t>audiopro.de</t>
        </is>
      </c>
      <c r="B875" s="3">
        <f>HYPERLINK("http://audiopro.de", "http://audiopro.de")</f>
        <v/>
      </c>
      <c r="C875" s="3" t="inlineStr">
        <is>
          <t>Reachable</t>
        </is>
      </c>
      <c r="D875" s="3" t="inlineStr">
        <is>
          <t>['XLF und PRX918XL']</t>
        </is>
      </c>
    </row>
    <row r="876">
      <c r="A876" s="4" t="inlineStr">
        <is>
          <t>globalsuccess-club.net</t>
        </is>
      </c>
      <c r="B876" s="4">
        <f>HYPERLINK("http://globalsuccess-club.net", "http://globalsuccess-club.net")</f>
        <v/>
      </c>
      <c r="C876" s="4" t="inlineStr">
        <is>
          <t>Reachable - No Addresses</t>
        </is>
      </c>
      <c r="D876" s="4" t="inlineStr">
        <is>
          <t>N/A</t>
        </is>
      </c>
    </row>
    <row r="877">
      <c r="A877" s="4" t="inlineStr">
        <is>
          <t>hostnet.de</t>
        </is>
      </c>
      <c r="B877" s="4">
        <f>HYPERLINK("http://hostnet.de", "http://hostnet.de")</f>
        <v/>
      </c>
      <c r="C877" s="4" t="inlineStr">
        <is>
          <t>Reachable - No Addresses</t>
        </is>
      </c>
      <c r="D877" s="4" t="inlineStr">
        <is>
          <t>N/A</t>
        </is>
      </c>
    </row>
    <row r="878">
      <c r="A878" s="4" t="inlineStr">
        <is>
          <t>wissensschule.de</t>
        </is>
      </c>
      <c r="B878" s="4">
        <f>HYPERLINK("http://wissensschule.de", "http://wissensschule.de")</f>
        <v/>
      </c>
      <c r="C878" s="4" t="inlineStr">
        <is>
          <t>Reachable - No Addresses</t>
        </is>
      </c>
      <c r="D878" s="4" t="inlineStr">
        <is>
          <t>N/A</t>
        </is>
      </c>
    </row>
    <row r="879">
      <c r="A879" s="4" t="inlineStr">
        <is>
          <t>bdia.de</t>
        </is>
      </c>
      <c r="B879" s="4">
        <f>HYPERLINK("http://bdia.de", "http://bdia.de")</f>
        <v/>
      </c>
      <c r="C879" s="4" t="inlineStr">
        <is>
          <t>Reachable - No Addresses</t>
        </is>
      </c>
      <c r="D879" s="4" t="inlineStr">
        <is>
          <t>N/A</t>
        </is>
      </c>
    </row>
    <row r="880">
      <c r="A880" s="2" t="inlineStr">
        <is>
          <t>projektadler.com</t>
        </is>
      </c>
      <c r="B880" s="2">
        <f>HYPERLINK("http://projektadler.com", "http://projektadler.com")</f>
        <v/>
      </c>
      <c r="C880" s="2" t="inlineStr">
        <is>
          <t>Unreachable</t>
        </is>
      </c>
      <c r="D880" s="2" t="inlineStr">
        <is>
          <t>N/A</t>
        </is>
      </c>
    </row>
    <row r="881">
      <c r="A881" s="4" t="inlineStr">
        <is>
          <t>deutscheip.de</t>
        </is>
      </c>
      <c r="B881" s="4">
        <f>HYPERLINK("http://deutscheip.de", "http://deutscheip.de")</f>
        <v/>
      </c>
      <c r="C881" s="4" t="inlineStr">
        <is>
          <t>Reachable - No Addresses</t>
        </is>
      </c>
      <c r="D881" s="4" t="inlineStr">
        <is>
          <t>N/A</t>
        </is>
      </c>
    </row>
    <row r="882">
      <c r="A882" s="4" t="inlineStr">
        <is>
          <t>echt-leben.com</t>
        </is>
      </c>
      <c r="B882" s="4">
        <f>HYPERLINK("http://echt-leben.com", "http://echt-leben.com")</f>
        <v/>
      </c>
      <c r="C882" s="4" t="inlineStr">
        <is>
          <t>Reachable - No Addresses</t>
        </is>
      </c>
      <c r="D882" s="4" t="inlineStr">
        <is>
          <t>N/A</t>
        </is>
      </c>
    </row>
    <row r="883">
      <c r="A883" s="4" t="inlineStr">
        <is>
          <t>spectra.de</t>
        </is>
      </c>
      <c r="B883" s="4">
        <f>HYPERLINK("http://spectra.de", "http://spectra.de")</f>
        <v/>
      </c>
      <c r="C883" s="4" t="inlineStr">
        <is>
          <t>Reachable - No Addresses</t>
        </is>
      </c>
      <c r="D883" s="4" t="inlineStr">
        <is>
          <t>N/A</t>
        </is>
      </c>
    </row>
    <row r="884">
      <c r="A884" s="4" t="inlineStr">
        <is>
          <t>infuu.de</t>
        </is>
      </c>
      <c r="B884" s="4">
        <f>HYPERLINK("http://infuu.de", "http://infuu.de")</f>
        <v/>
      </c>
      <c r="C884" s="4" t="inlineStr">
        <is>
          <t>Reachable - No Addresses</t>
        </is>
      </c>
      <c r="D884" s="4" t="inlineStr">
        <is>
          <t>N/A</t>
        </is>
      </c>
    </row>
    <row r="885">
      <c r="A885" s="4" t="inlineStr">
        <is>
          <t>app-smart.com</t>
        </is>
      </c>
      <c r="B885" s="4">
        <f>HYPERLINK("http://app-smart.com", "http://app-smart.com")</f>
        <v/>
      </c>
      <c r="C885" s="4" t="inlineStr">
        <is>
          <t>Reachable - No Addresses</t>
        </is>
      </c>
      <c r="D885" s="4" t="inlineStr">
        <is>
          <t>N/A</t>
        </is>
      </c>
    </row>
    <row r="886">
      <c r="A886" s="4" t="inlineStr">
        <is>
          <t>tanztheater-hanke.de</t>
        </is>
      </c>
      <c r="B886" s="4">
        <f>HYPERLINK("http://tanztheater-hanke.de", "http://tanztheater-hanke.de")</f>
        <v/>
      </c>
      <c r="C886" s="4" t="inlineStr">
        <is>
          <t>Reachable - No Addresses</t>
        </is>
      </c>
      <c r="D886" s="4" t="inlineStr">
        <is>
          <t>N/A</t>
        </is>
      </c>
    </row>
    <row r="887">
      <c r="A887" s="4" t="inlineStr">
        <is>
          <t>erci-fanprojekt.de</t>
        </is>
      </c>
      <c r="B887" s="4">
        <f>HYPERLINK("http://erci-fanprojekt.de", "http://erci-fanprojekt.de")</f>
        <v/>
      </c>
      <c r="C887" s="4" t="inlineStr">
        <is>
          <t>Reachable - No Addresses</t>
        </is>
      </c>
      <c r="D887" s="4" t="inlineStr">
        <is>
          <t>N/A</t>
        </is>
      </c>
    </row>
    <row r="888">
      <c r="A888" s="3" t="inlineStr">
        <is>
          <t>winnerbatterien.de</t>
        </is>
      </c>
      <c r="B888" s="3">
        <f>HYPERLINK("http://winnerbatterien.de", "http://winnerbatterien.de")</f>
        <v/>
      </c>
      <c r="C888" s="3" t="inlineStr">
        <is>
          <t>Reachable</t>
        </is>
      </c>
      <c r="D888" s="3" t="inlineStr">
        <is>
          <t>['Langzeit Gel Motorradbatterie YTX12BS', 'Langzeit Gel Motorradbatterie YTX14BS']</t>
        </is>
      </c>
    </row>
    <row r="889">
      <c r="A889" s="4" t="inlineStr">
        <is>
          <t>itsmgroup.com</t>
        </is>
      </c>
      <c r="B889" s="4">
        <f>HYPERLINK("http://itsmgroup.com", "http://itsmgroup.com")</f>
        <v/>
      </c>
      <c r="C889" s="4" t="inlineStr">
        <is>
          <t>Reachable - No Addresses</t>
        </is>
      </c>
      <c r="D889" s="4" t="inlineStr">
        <is>
          <t>N/A</t>
        </is>
      </c>
    </row>
    <row r="890">
      <c r="A890" s="2" t="inlineStr">
        <is>
          <t>sweet-n-low.de</t>
        </is>
      </c>
      <c r="B890" s="2">
        <f>HYPERLINK("https://sweet-n-low.de", "https://sweet-n-low.de")</f>
        <v/>
      </c>
      <c r="C890" s="2" t="inlineStr">
        <is>
          <t>Unreachable</t>
        </is>
      </c>
      <c r="D890" s="2" t="inlineStr">
        <is>
          <t>N/A</t>
        </is>
      </c>
    </row>
    <row r="891">
      <c r="A891" s="4" t="inlineStr">
        <is>
          <t>usa-amerika.com</t>
        </is>
      </c>
      <c r="B891" s="4">
        <f>HYPERLINK("http://usa-amerika.com", "http://usa-amerika.com")</f>
        <v/>
      </c>
      <c r="C891" s="4" t="inlineStr">
        <is>
          <t>Reachable - No Addresses</t>
        </is>
      </c>
      <c r="D891" s="4" t="inlineStr">
        <is>
          <t>N/A</t>
        </is>
      </c>
    </row>
    <row r="892">
      <c r="A892" s="4" t="inlineStr">
        <is>
          <t>kessel.de</t>
        </is>
      </c>
      <c r="B892" s="4">
        <f>HYPERLINK("http://kessel.de", "http://kessel.de")</f>
        <v/>
      </c>
      <c r="C892" s="4" t="inlineStr">
        <is>
          <t>Reachable - No Addresses</t>
        </is>
      </c>
      <c r="D892" s="4" t="inlineStr">
        <is>
          <t>N/A</t>
        </is>
      </c>
    </row>
    <row r="893">
      <c r="A893" s="2" t="inlineStr">
        <is>
          <t>sommerwiewinter.com</t>
        </is>
      </c>
      <c r="B893" s="2">
        <f>HYPERLINK("http://sommerwiewinter.com", "http://sommerwiewinter.com")</f>
        <v/>
      </c>
      <c r="C893" s="2" t="inlineStr">
        <is>
          <t>Unreachable</t>
        </is>
      </c>
      <c r="D893" s="2" t="inlineStr">
        <is>
          <t>N/A</t>
        </is>
      </c>
    </row>
    <row r="894">
      <c r="A894" s="3" t="inlineStr">
        <is>
          <t>ixenso.com</t>
        </is>
      </c>
      <c r="B894" s="3">
        <f>HYPERLINK("http://ixenso.com", "http://ixenso.com")</f>
        <v/>
      </c>
      <c r="C894" s="3" t="inlineStr">
        <is>
          <t>Reachable</t>
        </is>
      </c>
      <c r="D894" s="3" t="inlineStr">
        <is>
          <t>['and flexibility are key factors for CONV']</t>
        </is>
      </c>
    </row>
    <row r="895">
      <c r="A895" s="4" t="inlineStr">
        <is>
          <t>alegria-seminare.de</t>
        </is>
      </c>
      <c r="B895" s="4">
        <f>HYPERLINK("http://alegria-seminare.de", "http://alegria-seminare.de")</f>
        <v/>
      </c>
      <c r="C895" s="4" t="inlineStr">
        <is>
          <t>Reachable - No Addresses</t>
        </is>
      </c>
      <c r="D895" s="4" t="inlineStr">
        <is>
          <t>N/A</t>
        </is>
      </c>
    </row>
    <row r="896">
      <c r="A896" s="4" t="inlineStr">
        <is>
          <t>scheu-group.com</t>
        </is>
      </c>
      <c r="B896" s="4">
        <f>HYPERLINK("http://scheu-group.com", "http://scheu-group.com")</f>
        <v/>
      </c>
      <c r="C896" s="4" t="inlineStr">
        <is>
          <t>Reachable - No Addresses</t>
        </is>
      </c>
      <c r="D896" s="4" t="inlineStr">
        <is>
          <t>N/A</t>
        </is>
      </c>
    </row>
    <row r="897">
      <c r="A897" s="4" t="inlineStr">
        <is>
          <t>youngtimertrophy.de</t>
        </is>
      </c>
      <c r="B897" s="4">
        <f>HYPERLINK("http://youngtimertrophy.de", "http://youngtimertrophy.de")</f>
        <v/>
      </c>
      <c r="C897" s="4" t="inlineStr">
        <is>
          <t>Reachable - No Addresses</t>
        </is>
      </c>
      <c r="D897" s="4" t="inlineStr">
        <is>
          <t>N/A</t>
        </is>
      </c>
    </row>
    <row r="898">
      <c r="A898" s="4" t="inlineStr">
        <is>
          <t>hotel-sprenz.de</t>
        </is>
      </c>
      <c r="B898" s="4">
        <f>HYPERLINK("http://hotel-sprenz.de", "http://hotel-sprenz.de")</f>
        <v/>
      </c>
      <c r="C898" s="4" t="inlineStr">
        <is>
          <t>Reachable - No Addresses</t>
        </is>
      </c>
      <c r="D898" s="4" t="inlineStr">
        <is>
          <t>N/A</t>
        </is>
      </c>
    </row>
    <row r="899">
      <c r="A899" s="4" t="inlineStr">
        <is>
          <t>bad-harzburg.de</t>
        </is>
      </c>
      <c r="B899" s="4">
        <f>HYPERLINK("http://bad-harzburg.de", "http://bad-harzburg.de")</f>
        <v/>
      </c>
      <c r="C899" s="4" t="inlineStr">
        <is>
          <t>Reachable - No Addresses</t>
        </is>
      </c>
      <c r="D899" s="4" t="inlineStr">
        <is>
          <t>N/A</t>
        </is>
      </c>
    </row>
    <row r="900">
      <c r="A900" s="4" t="inlineStr">
        <is>
          <t>begehbares-glas.com</t>
        </is>
      </c>
      <c r="B900" s="4">
        <f>HYPERLINK("http://begehbares-glas.com", "http://begehbares-glas.com")</f>
        <v/>
      </c>
      <c r="C900" s="4" t="inlineStr">
        <is>
          <t>Reachable - No Addresses</t>
        </is>
      </c>
      <c r="D900" s="4" t="inlineStr">
        <is>
          <t>N/A</t>
        </is>
      </c>
    </row>
    <row r="901">
      <c r="A901" s="2" t="inlineStr">
        <is>
          <t>maessorrstructorr.com</t>
        </is>
      </c>
      <c r="B901" s="2">
        <f>HYPERLINK("https://maessorrstructorr.com", "https://maessorrstructorr.com")</f>
        <v/>
      </c>
      <c r="C901" s="2" t="inlineStr">
        <is>
          <t>Unreachable</t>
        </is>
      </c>
      <c r="D901" s="2" t="inlineStr">
        <is>
          <t>N/A</t>
        </is>
      </c>
    </row>
    <row r="902">
      <c r="A902" s="2" t="inlineStr">
        <is>
          <t>startupsucht.com</t>
        </is>
      </c>
      <c r="B902" s="2">
        <f>HYPERLINK("https://startupsucht.com", "https://startupsucht.com")</f>
        <v/>
      </c>
      <c r="C902" s="2" t="inlineStr">
        <is>
          <t>Unreachable</t>
        </is>
      </c>
      <c r="D902" s="2" t="inlineStr">
        <is>
          <t>N/A</t>
        </is>
      </c>
    </row>
    <row r="903">
      <c r="A903" s="2" t="inlineStr">
        <is>
          <t>cbk.de</t>
        </is>
      </c>
      <c r="B903" s="2">
        <f>HYPERLINK("http://cbk.de", "http://cbk.de")</f>
        <v/>
      </c>
      <c r="C903" s="2" t="inlineStr">
        <is>
          <t>Unreachable</t>
        </is>
      </c>
      <c r="D903" s="2" t="inlineStr">
        <is>
          <t>N/A</t>
        </is>
      </c>
    </row>
    <row r="904">
      <c r="A904" s="4" t="inlineStr">
        <is>
          <t>quorion.de</t>
        </is>
      </c>
      <c r="B904" s="4">
        <f>HYPERLINK("http://quorion.de", "http://quorion.de")</f>
        <v/>
      </c>
      <c r="C904" s="4" t="inlineStr">
        <is>
          <t>Reachable - No Addresses</t>
        </is>
      </c>
      <c r="D904" s="4" t="inlineStr">
        <is>
          <t>N/A</t>
        </is>
      </c>
    </row>
    <row r="905">
      <c r="A905" s="4" t="inlineStr">
        <is>
          <t>trademachines.com</t>
        </is>
      </c>
      <c r="B905" s="4">
        <f>HYPERLINK("http://trademachines.com", "http://trademachines.com")</f>
        <v/>
      </c>
      <c r="C905" s="4" t="inlineStr">
        <is>
          <t>Reachable - No Addresses</t>
        </is>
      </c>
      <c r="D905" s="4" t="inlineStr">
        <is>
          <t>N/A</t>
        </is>
      </c>
    </row>
    <row r="906">
      <c r="A906" s="2" t="inlineStr">
        <is>
          <t>mcon.net</t>
        </is>
      </c>
      <c r="B906" s="2">
        <f>HYPERLINK("http://mcon.net", "http://mcon.net")</f>
        <v/>
      </c>
      <c r="C906" s="2" t="inlineStr">
        <is>
          <t>Unreachable</t>
        </is>
      </c>
      <c r="D906" s="2" t="inlineStr">
        <is>
          <t>N/A</t>
        </is>
      </c>
    </row>
    <row r="907">
      <c r="A907" s="4" t="inlineStr">
        <is>
          <t>ekiem.de</t>
        </is>
      </c>
      <c r="B907" s="4">
        <f>HYPERLINK("http://ekiem.de", "http://ekiem.de")</f>
        <v/>
      </c>
      <c r="C907" s="4" t="inlineStr">
        <is>
          <t>Reachable - No Addresses</t>
        </is>
      </c>
      <c r="D907" s="4" t="inlineStr">
        <is>
          <t>N/A</t>
        </is>
      </c>
    </row>
    <row r="908">
      <c r="A908" s="4" t="inlineStr">
        <is>
          <t>rapidminer.com</t>
        </is>
      </c>
      <c r="B908" s="4">
        <f>HYPERLINK("http://rapidminer.com", "http://rapidminer.com")</f>
        <v/>
      </c>
      <c r="C908" s="4" t="inlineStr">
        <is>
          <t>Reachable - No Addresses</t>
        </is>
      </c>
      <c r="D908" s="4" t="inlineStr">
        <is>
          <t>N/A</t>
        </is>
      </c>
    </row>
    <row r="909">
      <c r="A909" s="4" t="inlineStr">
        <is>
          <t>portraitbox.com</t>
        </is>
      </c>
      <c r="B909" s="4">
        <f>HYPERLINK("http://portraitbox.com", "http://portraitbox.com")</f>
        <v/>
      </c>
      <c r="C909" s="4" t="inlineStr">
        <is>
          <t>Reachable - No Addresses</t>
        </is>
      </c>
      <c r="D909" s="4" t="inlineStr">
        <is>
          <t>N/A</t>
        </is>
      </c>
    </row>
    <row r="910">
      <c r="A910" s="4" t="inlineStr">
        <is>
          <t>eventflotte.de</t>
        </is>
      </c>
      <c r="B910" s="4">
        <f>HYPERLINK("http://eventflotte.de", "http://eventflotte.de")</f>
        <v/>
      </c>
      <c r="C910" s="4" t="inlineStr">
        <is>
          <t>Reachable - No Addresses</t>
        </is>
      </c>
      <c r="D910" s="4" t="inlineStr">
        <is>
          <t>N/A</t>
        </is>
      </c>
    </row>
    <row r="911">
      <c r="A911" s="3" t="inlineStr">
        <is>
          <t>westpharma.com</t>
        </is>
      </c>
      <c r="B911" s="3">
        <f>HYPERLINK("http://westpharma.com", "http://westpharma.com")</f>
        <v/>
      </c>
      <c r="C911" s="3" t="inlineStr">
        <is>
          <t>Reachable</t>
        </is>
      </c>
      <c r="D911" s="3" t="inlineStr">
        <is>
          <t>['bers.See Current Opportunities F160EF']</t>
        </is>
      </c>
    </row>
    <row r="912">
      <c r="A912" s="3" t="inlineStr">
        <is>
          <t>tdh.de</t>
        </is>
      </c>
      <c r="B912" s="3">
        <f>HYPERLINK("http://tdh.de", "http://tdh.de")</f>
        <v/>
      </c>
      <c r="C912" s="3" t="inlineStr">
        <is>
          <t>Reachable</t>
        </is>
      </c>
      <c r="D912" s="3" t="inlineStr">
        <is>
          <t>['34 2655 0105 0000 0111 22 BIC NOLADE22XX']</t>
        </is>
      </c>
    </row>
    <row r="913">
      <c r="A913" s="3" t="inlineStr">
        <is>
          <t>rs-torsysteme.de</t>
        </is>
      </c>
      <c r="B913" s="3">
        <f>HYPERLINK("http://rs-torsysteme.de", "http://rs-torsysteme.de")</f>
        <v/>
      </c>
      <c r="C913" s="3" t="inlineStr">
        <is>
          <t>Reachable</t>
        </is>
      </c>
      <c r="D913" s="3" t="inlineStr">
        <is>
          <t>['Kunden100Zu']</t>
        </is>
      </c>
    </row>
    <row r="914">
      <c r="A914" s="4" t="inlineStr">
        <is>
          <t>jovoto.com</t>
        </is>
      </c>
      <c r="B914" s="4">
        <f>HYPERLINK("http://jovoto.com", "http://jovoto.com")</f>
        <v/>
      </c>
      <c r="C914" s="4" t="inlineStr">
        <is>
          <t>Reachable - No Addresses</t>
        </is>
      </c>
      <c r="D914" s="4" t="inlineStr">
        <is>
          <t>N/A</t>
        </is>
      </c>
    </row>
    <row r="915">
      <c r="A915" s="2" t="inlineStr">
        <is>
          <t>gelbeseiten.de</t>
        </is>
      </c>
      <c r="B915" s="2">
        <f>HYPERLINK("http://gelbeseiten.de", "http://gelbeseiten.de")</f>
        <v/>
      </c>
      <c r="C915" s="2" t="inlineStr">
        <is>
          <t>Unreachable</t>
        </is>
      </c>
      <c r="D915" s="2" t="inlineStr">
        <is>
          <t>N/A</t>
        </is>
      </c>
    </row>
    <row r="916">
      <c r="A916" s="4" t="inlineStr">
        <is>
          <t>the-wedding-brothers.com</t>
        </is>
      </c>
      <c r="B916" s="4">
        <f>HYPERLINK("http://the-wedding-brothers.com", "http://the-wedding-brothers.com")</f>
        <v/>
      </c>
      <c r="C916" s="4" t="inlineStr">
        <is>
          <t>Reachable - No Addresses</t>
        </is>
      </c>
      <c r="D916" s="4" t="inlineStr">
        <is>
          <t>N/A</t>
        </is>
      </c>
    </row>
    <row r="917">
      <c r="A917" s="4" t="inlineStr">
        <is>
          <t>meinldrumfestival.com</t>
        </is>
      </c>
      <c r="B917" s="4">
        <f>HYPERLINK("http://meinldrumfestival.com", "http://meinldrumfestival.com")</f>
        <v/>
      </c>
      <c r="C917" s="4" t="inlineStr">
        <is>
          <t>Reachable - No Addresses</t>
        </is>
      </c>
      <c r="D917" s="4" t="inlineStr">
        <is>
          <t>N/A</t>
        </is>
      </c>
    </row>
    <row r="918">
      <c r="A918" s="3" t="inlineStr">
        <is>
          <t>fau.eu</t>
        </is>
      </c>
      <c r="B918" s="3">
        <f>HYPERLINK("http://fau.eu", "http://fau.eu")</f>
        <v/>
      </c>
      <c r="C918" s="3" t="inlineStr">
        <is>
          <t>Reachable</t>
        </is>
      </c>
      <c r="D918" s="3" t="inlineStr">
        <is>
          <t>['turefree before Christmas closure07Fe']</t>
        </is>
      </c>
    </row>
    <row r="919">
      <c r="A919" s="4" t="inlineStr">
        <is>
          <t>polizeioldtimer.de</t>
        </is>
      </c>
      <c r="B919" s="4">
        <f>HYPERLINK("http://polizeioldtimer.de", "http://polizeioldtimer.de")</f>
        <v/>
      </c>
      <c r="C919" s="4" t="inlineStr">
        <is>
          <t>Reachable - No Addresses</t>
        </is>
      </c>
      <c r="D919" s="4" t="inlineStr">
        <is>
          <t>N/A</t>
        </is>
      </c>
    </row>
    <row r="920">
      <c r="A920" s="4" t="inlineStr">
        <is>
          <t>robertwilsonstiftung.com</t>
        </is>
      </c>
      <c r="B920" s="4">
        <f>HYPERLINK("http://robertwilsonstiftung.com", "http://robertwilsonstiftung.com")</f>
        <v/>
      </c>
      <c r="C920" s="4" t="inlineStr">
        <is>
          <t>Reachable - No Addresses</t>
        </is>
      </c>
      <c r="D920" s="4" t="inlineStr">
        <is>
          <t>N/A</t>
        </is>
      </c>
    </row>
    <row r="921">
      <c r="A921" s="4" t="inlineStr">
        <is>
          <t>service-design-network.org</t>
        </is>
      </c>
      <c r="B921" s="4">
        <f>HYPERLINK("http://service-design-network.org", "http://service-design-network.org")</f>
        <v/>
      </c>
      <c r="C921" s="4" t="inlineStr">
        <is>
          <t>Reachable - No Addresses</t>
        </is>
      </c>
      <c r="D921" s="4" t="inlineStr">
        <is>
          <t>N/A</t>
        </is>
      </c>
    </row>
    <row r="922">
      <c r="A922" s="4" t="inlineStr">
        <is>
          <t>kmweg.com</t>
        </is>
      </c>
      <c r="B922" s="4">
        <f>HYPERLINK("http://kmweg.com", "http://kmweg.com")</f>
        <v/>
      </c>
      <c r="C922" s="4" t="inlineStr">
        <is>
          <t>Reachable - No Addresses</t>
        </is>
      </c>
      <c r="D922" s="4" t="inlineStr">
        <is>
          <t>N/A</t>
        </is>
      </c>
    </row>
    <row r="923">
      <c r="A923" s="4" t="inlineStr">
        <is>
          <t>go-east.de</t>
        </is>
      </c>
      <c r="B923" s="4">
        <f>HYPERLINK("http://go-east.de", "http://go-east.de")</f>
        <v/>
      </c>
      <c r="C923" s="4" t="inlineStr">
        <is>
          <t>Reachable - No Addresses</t>
        </is>
      </c>
      <c r="D923" s="4" t="inlineStr">
        <is>
          <t>N/A</t>
        </is>
      </c>
    </row>
    <row r="924">
      <c r="A924" s="2" t="inlineStr">
        <is>
          <t>reichweite.de</t>
        </is>
      </c>
      <c r="B924" s="2">
        <f>HYPERLINK("https://reichweite.de", "https://reichweite.de")</f>
        <v/>
      </c>
      <c r="C924" s="2" t="inlineStr">
        <is>
          <t>Unreachable</t>
        </is>
      </c>
      <c r="D924" s="2" t="inlineStr">
        <is>
          <t>N/A</t>
        </is>
      </c>
    </row>
    <row r="925">
      <c r="A925" s="3" t="inlineStr">
        <is>
          <t>pixupmedia.com</t>
        </is>
      </c>
      <c r="B925" s="3">
        <f>HYPERLINK("http://pixupmedia.com", "http://pixupmedia.com")</f>
        <v/>
      </c>
      <c r="C925" s="3" t="inlineStr">
        <is>
          <t>Reachable</t>
        </is>
      </c>
      <c r="D925" s="3" t="inlineStr">
        <is>
          <t>['ECommerce Spezialisten100Er']</t>
        </is>
      </c>
    </row>
    <row r="926">
      <c r="A926" s="3" t="inlineStr">
        <is>
          <t>innovative-pixel.de</t>
        </is>
      </c>
      <c r="B926" s="3">
        <f>HYPERLINK("http://innovative-pixel.de", "http://innovative-pixel.de")</f>
        <v/>
      </c>
      <c r="C926" s="3" t="inlineStr">
        <is>
          <t>Reachable</t>
        </is>
      </c>
      <c r="D926" s="3" t="inlineStr">
        <is>
          <t>['and easy way. And with the FinalDC', 'and play out perfect results via the FinalDC']</t>
        </is>
      </c>
    </row>
    <row r="927">
      <c r="A927" s="4" t="inlineStr">
        <is>
          <t>inkota.de</t>
        </is>
      </c>
      <c r="B927" s="4">
        <f>HYPERLINK("http://inkota.de", "http://inkota.de")</f>
        <v/>
      </c>
      <c r="C927" s="4" t="inlineStr">
        <is>
          <t>Reachable - No Addresses</t>
        </is>
      </c>
      <c r="D927" s="4" t="inlineStr">
        <is>
          <t>N/A</t>
        </is>
      </c>
    </row>
    <row r="928">
      <c r="A928" s="4" t="inlineStr">
        <is>
          <t>fogra.org</t>
        </is>
      </c>
      <c r="B928" s="4">
        <f>HYPERLINK("http://fogra.org", "http://fogra.org")</f>
        <v/>
      </c>
      <c r="C928" s="4" t="inlineStr">
        <is>
          <t>Reachable - No Addresses</t>
        </is>
      </c>
      <c r="D928" s="4" t="inlineStr">
        <is>
          <t>N/A</t>
        </is>
      </c>
    </row>
    <row r="929">
      <c r="A929" s="4" t="inlineStr">
        <is>
          <t>klickrent.de</t>
        </is>
      </c>
      <c r="B929" s="4">
        <f>HYPERLINK("http://klickrent.de", "http://klickrent.de")</f>
        <v/>
      </c>
      <c r="C929" s="4" t="inlineStr">
        <is>
          <t>Reachable - No Addresses</t>
        </is>
      </c>
      <c r="D929" s="4" t="inlineStr">
        <is>
          <t>N/A</t>
        </is>
      </c>
    </row>
    <row r="930">
      <c r="A930" s="4" t="inlineStr">
        <is>
          <t>shalom-israel-reisen.de</t>
        </is>
      </c>
      <c r="B930" s="4">
        <f>HYPERLINK("http://shalom-israel-reisen.de", "http://shalom-israel-reisen.de")</f>
        <v/>
      </c>
      <c r="C930" s="4" t="inlineStr">
        <is>
          <t>Reachable - No Addresses</t>
        </is>
      </c>
      <c r="D930" s="4" t="inlineStr">
        <is>
          <t>N/A</t>
        </is>
      </c>
    </row>
    <row r="931">
      <c r="A931" s="2" t="inlineStr">
        <is>
          <t>isdera.com</t>
        </is>
      </c>
      <c r="B931" s="2">
        <f>HYPERLINK("https://isdera.com", "https://isdera.com")</f>
        <v/>
      </c>
      <c r="C931" s="2" t="inlineStr">
        <is>
          <t>Unreachable</t>
        </is>
      </c>
      <c r="D931" s="2" t="inlineStr">
        <is>
          <t>N/A</t>
        </is>
      </c>
    </row>
    <row r="932">
      <c r="A932" s="4" t="inlineStr">
        <is>
          <t>wahretabelle.de</t>
        </is>
      </c>
      <c r="B932" s="4">
        <f>HYPERLINK("http://wahretabelle.de", "http://wahretabelle.de")</f>
        <v/>
      </c>
      <c r="C932" s="4" t="inlineStr">
        <is>
          <t>Reachable - No Addresses</t>
        </is>
      </c>
      <c r="D932" s="4" t="inlineStr">
        <is>
          <t>N/A</t>
        </is>
      </c>
    </row>
    <row r="933">
      <c r="A933" s="4" t="inlineStr">
        <is>
          <t>malteserjugend-speyer.de</t>
        </is>
      </c>
      <c r="B933" s="4">
        <f>HYPERLINK("http://malteserjugend-speyer.de", "http://malteserjugend-speyer.de")</f>
        <v/>
      </c>
      <c r="C933" s="4" t="inlineStr">
        <is>
          <t>Reachable - No Addresses</t>
        </is>
      </c>
      <c r="D933" s="4" t="inlineStr">
        <is>
          <t>N/A</t>
        </is>
      </c>
    </row>
    <row r="934">
      <c r="A934" s="4" t="inlineStr">
        <is>
          <t>uds-beratung.de</t>
        </is>
      </c>
      <c r="B934" s="4">
        <f>HYPERLINK("http://uds-beratung.de", "http://uds-beratung.de")</f>
        <v/>
      </c>
      <c r="C934" s="4" t="inlineStr">
        <is>
          <t>Reachable - No Addresses</t>
        </is>
      </c>
      <c r="D934" s="4" t="inlineStr">
        <is>
          <t>N/A</t>
        </is>
      </c>
    </row>
    <row r="935">
      <c r="A935" s="3" t="inlineStr">
        <is>
          <t>joest-racing.de</t>
        </is>
      </c>
      <c r="B935" s="3">
        <f>HYPERLINK("http://joest-racing.de", "http://joest-racing.de")</f>
        <v/>
      </c>
      <c r="C935" s="3" t="inlineStr">
        <is>
          <t>Reachable</t>
        </is>
      </c>
      <c r="D935" s="3" t="inlineStr">
        <is>
          <t>['nrekord und Poleposition beide RT24Ps']</t>
        </is>
      </c>
    </row>
    <row r="936">
      <c r="A936" s="4" t="inlineStr">
        <is>
          <t>gini.net</t>
        </is>
      </c>
      <c r="B936" s="4">
        <f>HYPERLINK("http://gini.net", "http://gini.net")</f>
        <v/>
      </c>
      <c r="C936" s="4" t="inlineStr">
        <is>
          <t>Reachable - No Addresses</t>
        </is>
      </c>
      <c r="D936" s="4" t="inlineStr">
        <is>
          <t>N/A</t>
        </is>
      </c>
    </row>
    <row r="937">
      <c r="A937" s="2" t="inlineStr">
        <is>
          <t>bfacademy.com</t>
        </is>
      </c>
      <c r="B937" s="2">
        <f>HYPERLINK("https://bfacademy.com", "https://bfacademy.com")</f>
        <v/>
      </c>
      <c r="C937" s="2" t="inlineStr">
        <is>
          <t>Unreachable</t>
        </is>
      </c>
      <c r="D937" s="2" t="inlineStr">
        <is>
          <t>N/A</t>
        </is>
      </c>
    </row>
    <row r="938">
      <c r="A938" s="3" t="inlineStr">
        <is>
          <t>hk-bs.de</t>
        </is>
      </c>
      <c r="B938" s="3">
        <f>HYPERLINK("http://hk-bs.de", "http://hk-bs.de")</f>
        <v/>
      </c>
      <c r="C938" s="3" t="inlineStr">
        <is>
          <t>Reachable</t>
        </is>
      </c>
      <c r="D938" s="3" t="inlineStr">
        <is>
          <t>['2024 Besuchen Sie uns auf der IT.CO']</t>
        </is>
      </c>
    </row>
    <row r="939">
      <c r="A939" s="3" t="inlineStr">
        <is>
          <t>englishendurance.com</t>
        </is>
      </c>
      <c r="B939" s="3">
        <f>HYPERLINK("http://englishendurance.com", "http://englishendurance.com")</f>
        <v/>
      </c>
      <c r="C939" s="3" t="inlineStr">
        <is>
          <t>Reachable</t>
        </is>
      </c>
      <c r="D939" s="3" t="inlineStr">
        <is>
          <t>['and California State Road Race Champion NATES CO']</t>
        </is>
      </c>
    </row>
    <row r="940">
      <c r="A940" s="2" t="inlineStr">
        <is>
          <t>teampenta.eu</t>
        </is>
      </c>
      <c r="B940" s="2">
        <f>HYPERLINK("https://teampenta.eu", "https://teampenta.eu")</f>
        <v/>
      </c>
      <c r="C940" s="2" t="inlineStr">
        <is>
          <t>Unreachable</t>
        </is>
      </c>
      <c r="D940" s="2" t="inlineStr">
        <is>
          <t>N/A</t>
        </is>
      </c>
    </row>
    <row r="941">
      <c r="A941" s="4" t="inlineStr">
        <is>
          <t>kamps.de</t>
        </is>
      </c>
      <c r="B941" s="4">
        <f>HYPERLINK("http://kamps.de", "http://kamps.de")</f>
        <v/>
      </c>
      <c r="C941" s="4" t="inlineStr">
        <is>
          <t>Reachable - No Addresses</t>
        </is>
      </c>
      <c r="D941" s="4" t="inlineStr">
        <is>
          <t>N/A</t>
        </is>
      </c>
    </row>
    <row r="942">
      <c r="A942" s="2" t="inlineStr">
        <is>
          <t>kinderturnstiftung-bw.de</t>
        </is>
      </c>
      <c r="B942" s="2">
        <f>HYPERLINK("https://kinderturnstiftung-bw.de", "https://kinderturnstiftung-bw.de")</f>
        <v/>
      </c>
      <c r="C942" s="2" t="inlineStr">
        <is>
          <t>Unreachable</t>
        </is>
      </c>
      <c r="D942" s="2" t="inlineStr">
        <is>
          <t>N/A</t>
        </is>
      </c>
    </row>
    <row r="943">
      <c r="A943" s="2" t="inlineStr">
        <is>
          <t>fuseroom.com</t>
        </is>
      </c>
      <c r="B943" s="2">
        <f>HYPERLINK("http://fuseroom.com", "http://fuseroom.com")</f>
        <v/>
      </c>
      <c r="C943" s="2" t="inlineStr">
        <is>
          <t>Unreachable</t>
        </is>
      </c>
      <c r="D943" s="2" t="inlineStr">
        <is>
          <t>N/A</t>
        </is>
      </c>
    </row>
    <row r="944">
      <c r="A944" s="4" t="inlineStr">
        <is>
          <t>esta-pro.org</t>
        </is>
      </c>
      <c r="B944" s="4">
        <f>HYPERLINK("http://esta-pro.org", "http://esta-pro.org")</f>
        <v/>
      </c>
      <c r="C944" s="4" t="inlineStr">
        <is>
          <t>Reachable - No Addresses</t>
        </is>
      </c>
      <c r="D944" s="4" t="inlineStr">
        <is>
          <t>N/A</t>
        </is>
      </c>
    </row>
    <row r="945">
      <c r="A945" s="4" t="inlineStr">
        <is>
          <t>data2fact.de</t>
        </is>
      </c>
      <c r="B945" s="4">
        <f>HYPERLINK("http://data2fact.de", "http://data2fact.de")</f>
        <v/>
      </c>
      <c r="C945" s="4" t="inlineStr">
        <is>
          <t>Reachable - No Addresses</t>
        </is>
      </c>
      <c r="D945" s="4" t="inlineStr">
        <is>
          <t>N/A</t>
        </is>
      </c>
    </row>
    <row r="946">
      <c r="A946" s="4" t="inlineStr">
        <is>
          <t>dirigent-gesucht.de</t>
        </is>
      </c>
      <c r="B946" s="4">
        <f>HYPERLINK("http://dirigent-gesucht.de", "http://dirigent-gesucht.de")</f>
        <v/>
      </c>
      <c r="C946" s="4" t="inlineStr">
        <is>
          <t>Reachable - No Addresses</t>
        </is>
      </c>
      <c r="D946" s="4" t="inlineStr">
        <is>
          <t>N/A</t>
        </is>
      </c>
    </row>
    <row r="947">
      <c r="A947" s="2" t="inlineStr">
        <is>
          <t>ad-vanced.de</t>
        </is>
      </c>
      <c r="B947" s="2">
        <f>HYPERLINK("http://ad-vanced.de", "http://ad-vanced.de")</f>
        <v/>
      </c>
      <c r="C947" s="2" t="inlineStr">
        <is>
          <t>Unreachable</t>
        </is>
      </c>
      <c r="D947" s="2" t="inlineStr">
        <is>
          <t>N/A</t>
        </is>
      </c>
    </row>
    <row r="948">
      <c r="A948" s="2" t="inlineStr">
        <is>
          <t>nextim.de</t>
        </is>
      </c>
      <c r="B948" s="2">
        <f>HYPERLINK("https://nextim.de", "https://nextim.de")</f>
        <v/>
      </c>
      <c r="C948" s="2" t="inlineStr">
        <is>
          <t>Unreachable</t>
        </is>
      </c>
      <c r="D948" s="2" t="inlineStr">
        <is>
          <t>N/A</t>
        </is>
      </c>
    </row>
    <row r="949">
      <c r="A949" s="4" t="inlineStr">
        <is>
          <t>dedeso.com</t>
        </is>
      </c>
      <c r="B949" s="4">
        <f>HYPERLINK("http://dedeso.com", "http://dedeso.com")</f>
        <v/>
      </c>
      <c r="C949" s="4" t="inlineStr">
        <is>
          <t>Reachable - No Addresses</t>
        </is>
      </c>
      <c r="D949" s="4" t="inlineStr">
        <is>
          <t>N/A</t>
        </is>
      </c>
    </row>
    <row r="950">
      <c r="A950" s="4" t="inlineStr">
        <is>
          <t>bmw-z1.club</t>
        </is>
      </c>
      <c r="B950" s="4">
        <f>HYPERLINK("http://bmw-z1.club", "http://bmw-z1.club")</f>
        <v/>
      </c>
      <c r="C950" s="4" t="inlineStr">
        <is>
          <t>Reachable - No Addresses</t>
        </is>
      </c>
      <c r="D950" s="4" t="inlineStr">
        <is>
          <t>N/A</t>
        </is>
      </c>
    </row>
    <row r="951">
      <c r="A951" s="2" t="inlineStr">
        <is>
          <t>flyermaschine.de</t>
        </is>
      </c>
      <c r="B951" s="2">
        <f>HYPERLINK("http://flyermaschine.de", "http://flyermaschine.de")</f>
        <v/>
      </c>
      <c r="C951" s="2" t="inlineStr">
        <is>
          <t>Unreachable</t>
        </is>
      </c>
      <c r="D951" s="2" t="inlineStr">
        <is>
          <t>N/A</t>
        </is>
      </c>
    </row>
    <row r="952">
      <c r="A952" s="2" t="inlineStr">
        <is>
          <t>net-toys.de</t>
        </is>
      </c>
      <c r="B952" s="2">
        <f>HYPERLINK("https://net-toys.de", "https://net-toys.de")</f>
        <v/>
      </c>
      <c r="C952" s="2" t="inlineStr">
        <is>
          <t>Unreachable</t>
        </is>
      </c>
      <c r="D952" s="2" t="inlineStr">
        <is>
          <t>N/A</t>
        </is>
      </c>
    </row>
    <row r="953">
      <c r="A953" s="4" t="inlineStr">
        <is>
          <t>ebozon-verlag.com</t>
        </is>
      </c>
      <c r="B953" s="4">
        <f>HYPERLINK("http://ebozon-verlag.com", "http://ebozon-verlag.com")</f>
        <v/>
      </c>
      <c r="C953" s="4" t="inlineStr">
        <is>
          <t>Reachable - No Addresses</t>
        </is>
      </c>
      <c r="D953" s="4" t="inlineStr">
        <is>
          <t>N/A</t>
        </is>
      </c>
    </row>
    <row r="954">
      <c r="A954" s="2" t="inlineStr">
        <is>
          <t>meininger.de</t>
        </is>
      </c>
      <c r="B954" s="2">
        <f>HYPERLINK("https://meininger.de", "https://meininger.de")</f>
        <v/>
      </c>
      <c r="C954" s="2" t="inlineStr">
        <is>
          <t>Unreachable</t>
        </is>
      </c>
      <c r="D954" s="2" t="inlineStr">
        <is>
          <t>N/A</t>
        </is>
      </c>
    </row>
    <row r="955">
      <c r="A955" s="4" t="inlineStr">
        <is>
          <t>talesfromtheinside.com</t>
        </is>
      </c>
      <c r="B955" s="4">
        <f>HYPERLINK("http://talesfromtheinside.com", "http://talesfromtheinside.com")</f>
        <v/>
      </c>
      <c r="C955" s="4" t="inlineStr">
        <is>
          <t>Reachable - No Addresses</t>
        </is>
      </c>
      <c r="D955" s="4" t="inlineStr">
        <is>
          <t>N/A</t>
        </is>
      </c>
    </row>
    <row r="956">
      <c r="A956" s="4" t="inlineStr">
        <is>
          <t>academyconsult.de</t>
        </is>
      </c>
      <c r="B956" s="4">
        <f>HYPERLINK("http://academyconsult.de", "http://academyconsult.de")</f>
        <v/>
      </c>
      <c r="C956" s="4" t="inlineStr">
        <is>
          <t>Reachable - No Addresses</t>
        </is>
      </c>
      <c r="D956" s="4" t="inlineStr">
        <is>
          <t>N/A</t>
        </is>
      </c>
    </row>
    <row r="957">
      <c r="A957" s="4" t="inlineStr">
        <is>
          <t>checkdomain.de</t>
        </is>
      </c>
      <c r="B957" s="4">
        <f>HYPERLINK("http://checkdomain.de", "http://checkdomain.de")</f>
        <v/>
      </c>
      <c r="C957" s="4" t="inlineStr">
        <is>
          <t>Reachable - No Addresses</t>
        </is>
      </c>
      <c r="D957" s="4" t="inlineStr">
        <is>
          <t>N/A</t>
        </is>
      </c>
    </row>
    <row r="958">
      <c r="A958" s="4" t="inlineStr">
        <is>
          <t>mobexo.de</t>
        </is>
      </c>
      <c r="B958" s="4">
        <f>HYPERLINK("http://mobexo.de", "http://mobexo.de")</f>
        <v/>
      </c>
      <c r="C958" s="4" t="inlineStr">
        <is>
          <t>Reachable - No Addresses</t>
        </is>
      </c>
      <c r="D958" s="4" t="inlineStr">
        <is>
          <t>N/A</t>
        </is>
      </c>
    </row>
    <row r="959">
      <c r="A959" s="4" t="inlineStr">
        <is>
          <t>nuvitababy.com</t>
        </is>
      </c>
      <c r="B959" s="4">
        <f>HYPERLINK("http://nuvitababy.com", "http://nuvitababy.com")</f>
        <v/>
      </c>
      <c r="C959" s="4" t="inlineStr">
        <is>
          <t>Reachable - No Addresses</t>
        </is>
      </c>
      <c r="D959" s="4" t="inlineStr">
        <is>
          <t>N/A</t>
        </is>
      </c>
    </row>
    <row r="960">
      <c r="A960" s="4" t="inlineStr">
        <is>
          <t>refund.me</t>
        </is>
      </c>
      <c r="B960" s="4">
        <f>HYPERLINK("http://refund.me", "http://refund.me")</f>
        <v/>
      </c>
      <c r="C960" s="4" t="inlineStr">
        <is>
          <t>Reachable - No Addresses</t>
        </is>
      </c>
      <c r="D960" s="4" t="inlineStr">
        <is>
          <t>N/A</t>
        </is>
      </c>
    </row>
    <row r="961">
      <c r="A961" s="4" t="inlineStr">
        <is>
          <t>nabu.de</t>
        </is>
      </c>
      <c r="B961" s="4">
        <f>HYPERLINK("http://nabu.de", "http://nabu.de")</f>
        <v/>
      </c>
      <c r="C961" s="4" t="inlineStr">
        <is>
          <t>Reachable - No Addresses</t>
        </is>
      </c>
      <c r="D961" s="4" t="inlineStr">
        <is>
          <t>N/A</t>
        </is>
      </c>
    </row>
    <row r="962">
      <c r="A962" s="4" t="inlineStr">
        <is>
          <t>systeme24.de</t>
        </is>
      </c>
      <c r="B962" s="4">
        <f>HYPERLINK("http://systeme24.de", "http://systeme24.de")</f>
        <v/>
      </c>
      <c r="C962" s="4" t="inlineStr">
        <is>
          <t>Reachable - No Addresses</t>
        </is>
      </c>
      <c r="D962" s="4" t="inlineStr">
        <is>
          <t>N/A</t>
        </is>
      </c>
    </row>
    <row r="963">
      <c r="A963" s="2" t="inlineStr">
        <is>
          <t>rainer-spiering.de</t>
        </is>
      </c>
      <c r="B963" s="2">
        <f>HYPERLINK("https://rainer-spiering.de", "https://rainer-spiering.de")</f>
        <v/>
      </c>
      <c r="C963" s="2" t="inlineStr">
        <is>
          <t>Unreachable</t>
        </is>
      </c>
      <c r="D963" s="2" t="inlineStr">
        <is>
          <t>N/A</t>
        </is>
      </c>
    </row>
    <row r="964">
      <c r="A964" s="3" t="inlineStr">
        <is>
          <t>famastiltaurus.com</t>
        </is>
      </c>
      <c r="B964" s="3">
        <f>HYPERLINK("http://famastiltaurus.com", "http://famastiltaurus.com")</f>
        <v/>
      </c>
      <c r="C964" s="3" t="inlineStr">
        <is>
          <t>Reachable</t>
        </is>
      </c>
      <c r="D964" s="3" t="inlineStr">
        <is>
          <t>['and wayfinding signs. Our Fort Worth, TX', '990 Haltom Rd Fort Worth, TX 76117', '990 Haltom Rd Fort Worth, TX 76117']</t>
        </is>
      </c>
    </row>
    <row r="965">
      <c r="A965" s="4" t="inlineStr">
        <is>
          <t>cbm.org</t>
        </is>
      </c>
      <c r="B965" s="4">
        <f>HYPERLINK("http://cbm.org", "http://cbm.org")</f>
        <v/>
      </c>
      <c r="C965" s="4" t="inlineStr">
        <is>
          <t>Reachable - No Addresses</t>
        </is>
      </c>
      <c r="D965" s="4" t="inlineStr">
        <is>
          <t>N/A</t>
        </is>
      </c>
    </row>
    <row r="966">
      <c r="A966" s="4" t="inlineStr">
        <is>
          <t>science-on-stage.eu</t>
        </is>
      </c>
      <c r="B966" s="4">
        <f>HYPERLINK("http://science-on-stage.eu", "http://science-on-stage.eu")</f>
        <v/>
      </c>
      <c r="C966" s="4" t="inlineStr">
        <is>
          <t>Reachable - No Addresses</t>
        </is>
      </c>
      <c r="D966" s="4" t="inlineStr">
        <is>
          <t>N/A</t>
        </is>
      </c>
    </row>
    <row r="967">
      <c r="A967" s="4" t="inlineStr">
        <is>
          <t>solaranlagen-portal.de</t>
        </is>
      </c>
      <c r="B967" s="4">
        <f>HYPERLINK("http://solaranlagen-portal.de", "http://solaranlagen-portal.de")</f>
        <v/>
      </c>
      <c r="C967" s="4" t="inlineStr">
        <is>
          <t>Reachable - No Addresses</t>
        </is>
      </c>
      <c r="D967" s="4" t="inlineStr">
        <is>
          <t>N/A</t>
        </is>
      </c>
    </row>
    <row r="968">
      <c r="A968" s="4" t="inlineStr">
        <is>
          <t>minespider.com</t>
        </is>
      </c>
      <c r="B968" s="4">
        <f>HYPERLINK("http://minespider.com", "http://minespider.com")</f>
        <v/>
      </c>
      <c r="C968" s="4" t="inlineStr">
        <is>
          <t>Reachable - No Addresses</t>
        </is>
      </c>
      <c r="D968" s="4" t="inlineStr">
        <is>
          <t>N/A</t>
        </is>
      </c>
    </row>
    <row r="969">
      <c r="A969" s="2" t="inlineStr">
        <is>
          <t>musicals-4-you.de</t>
        </is>
      </c>
      <c r="B969" s="2">
        <f>HYPERLINK("https://musicals-4-you.de", "https://musicals-4-you.de")</f>
        <v/>
      </c>
      <c r="C969" s="2" t="inlineStr">
        <is>
          <t>Unreachable</t>
        </is>
      </c>
      <c r="D969" s="2" t="inlineStr">
        <is>
          <t>N/A</t>
        </is>
      </c>
    </row>
    <row r="970">
      <c r="A970" s="4" t="inlineStr">
        <is>
          <t>big-picture.com</t>
        </is>
      </c>
      <c r="B970" s="4">
        <f>HYPERLINK("http://big-picture.com", "http://big-picture.com")</f>
        <v/>
      </c>
      <c r="C970" s="4" t="inlineStr">
        <is>
          <t>Reachable - No Addresses</t>
        </is>
      </c>
      <c r="D970" s="4" t="inlineStr">
        <is>
          <t>N/A</t>
        </is>
      </c>
    </row>
    <row r="971">
      <c r="A971" s="4" t="inlineStr">
        <is>
          <t>mdrconsulting.com</t>
        </is>
      </c>
      <c r="B971" s="4">
        <f>HYPERLINK("http://mdrconsulting.com", "http://mdrconsulting.com")</f>
        <v/>
      </c>
      <c r="C971" s="4" t="inlineStr">
        <is>
          <t>Reachable - No Addresses</t>
        </is>
      </c>
      <c r="D971" s="4" t="inlineStr">
        <is>
          <t>N/A</t>
        </is>
      </c>
    </row>
    <row r="972">
      <c r="A972" s="4" t="inlineStr">
        <is>
          <t>landmark-fine-travel.de</t>
        </is>
      </c>
      <c r="B972" s="4">
        <f>HYPERLINK("http://landmark-fine-travel.de", "http://landmark-fine-travel.de")</f>
        <v/>
      </c>
      <c r="C972" s="4" t="inlineStr">
        <is>
          <t>Reachable - No Addresses</t>
        </is>
      </c>
      <c r="D972" s="4" t="inlineStr">
        <is>
          <t>N/A</t>
        </is>
      </c>
    </row>
    <row r="973">
      <c r="A973" s="4" t="inlineStr">
        <is>
          <t>helloclue.com</t>
        </is>
      </c>
      <c r="B973" s="4">
        <f>HYPERLINK("http://helloclue.com", "http://helloclue.com")</f>
        <v/>
      </c>
      <c r="C973" s="4" t="inlineStr">
        <is>
          <t>Reachable - No Addresses</t>
        </is>
      </c>
      <c r="D973" s="4" t="inlineStr">
        <is>
          <t>N/A</t>
        </is>
      </c>
    </row>
    <row r="974">
      <c r="A974" s="4" t="inlineStr">
        <is>
          <t>franken-consulting.org</t>
        </is>
      </c>
      <c r="B974" s="4">
        <f>HYPERLINK("http://franken-consulting.org", "http://franken-consulting.org")</f>
        <v/>
      </c>
      <c r="C974" s="4" t="inlineStr">
        <is>
          <t>Reachable - No Addresses</t>
        </is>
      </c>
      <c r="D974" s="4" t="inlineStr">
        <is>
          <t>N/A</t>
        </is>
      </c>
    </row>
    <row r="975">
      <c r="A975" s="4" t="inlineStr">
        <is>
          <t>skalar.marketing</t>
        </is>
      </c>
      <c r="B975" s="4">
        <f>HYPERLINK("http://skalar.marketing", "http://skalar.marketing")</f>
        <v/>
      </c>
      <c r="C975" s="4" t="inlineStr">
        <is>
          <t>Reachable - No Addresses</t>
        </is>
      </c>
      <c r="D975" s="4" t="inlineStr">
        <is>
          <t>N/A</t>
        </is>
      </c>
    </row>
    <row r="976">
      <c r="A976" s="2" t="inlineStr">
        <is>
          <t>bioanalyt.com</t>
        </is>
      </c>
      <c r="B976" s="2">
        <f>HYPERLINK("http://bioanalyt.com", "http://bioanalyt.com")</f>
        <v/>
      </c>
      <c r="C976" s="2" t="inlineStr">
        <is>
          <t>Unreachable</t>
        </is>
      </c>
      <c r="D976" s="2" t="inlineStr">
        <is>
          <t>N/A</t>
        </is>
      </c>
    </row>
    <row r="977">
      <c r="A977" s="4" t="inlineStr">
        <is>
          <t>rowiak.de</t>
        </is>
      </c>
      <c r="B977" s="4">
        <f>HYPERLINK("http://rowiak.de", "http://rowiak.de")</f>
        <v/>
      </c>
      <c r="C977" s="4" t="inlineStr">
        <is>
          <t>Reachable - No Addresses</t>
        </is>
      </c>
      <c r="D977" s="4" t="inlineStr">
        <is>
          <t>N/A</t>
        </is>
      </c>
    </row>
    <row r="978">
      <c r="A978" s="4" t="inlineStr">
        <is>
          <t>golocal.de</t>
        </is>
      </c>
      <c r="B978" s="4">
        <f>HYPERLINK("http://golocal.de", "http://golocal.de")</f>
        <v/>
      </c>
      <c r="C978" s="4" t="inlineStr">
        <is>
          <t>Reachable - No Addresses</t>
        </is>
      </c>
      <c r="D978" s="4" t="inlineStr">
        <is>
          <t>N/A</t>
        </is>
      </c>
    </row>
    <row r="979">
      <c r="A979" s="4" t="inlineStr">
        <is>
          <t>ammt.com</t>
        </is>
      </c>
      <c r="B979" s="4">
        <f>HYPERLINK("http://ammt.com", "http://ammt.com")</f>
        <v/>
      </c>
      <c r="C979" s="4" t="inlineStr">
        <is>
          <t>Reachable - No Addresses</t>
        </is>
      </c>
      <c r="D979" s="4" t="inlineStr">
        <is>
          <t>N/A</t>
        </is>
      </c>
    </row>
    <row r="980">
      <c r="A980" s="4" t="inlineStr">
        <is>
          <t>fusionchef.de</t>
        </is>
      </c>
      <c r="B980" s="4">
        <f>HYPERLINK("http://fusionchef.de", "http://fusionchef.de")</f>
        <v/>
      </c>
      <c r="C980" s="4" t="inlineStr">
        <is>
          <t>Reachable - No Addresses</t>
        </is>
      </c>
      <c r="D980" s="4" t="inlineStr">
        <is>
          <t>N/A</t>
        </is>
      </c>
    </row>
    <row r="981">
      <c r="A981" s="4" t="inlineStr">
        <is>
          <t>internetx.com</t>
        </is>
      </c>
      <c r="B981" s="4">
        <f>HYPERLINK("http://internetx.com", "http://internetx.com")</f>
        <v/>
      </c>
      <c r="C981" s="4" t="inlineStr">
        <is>
          <t>Reachable - No Addresses</t>
        </is>
      </c>
      <c r="D981" s="4" t="inlineStr">
        <is>
          <t>N/A</t>
        </is>
      </c>
    </row>
    <row r="982">
      <c r="A982" s="3" t="inlineStr">
        <is>
          <t>campingshop-24.de</t>
        </is>
      </c>
      <c r="B982" s="3">
        <f>HYPERLINK("http://campingshop-24.de", "http://campingshop-24.de")</f>
        <v/>
      </c>
      <c r="C982" s="3" t="inlineStr">
        <is>
          <t>Reachable</t>
        </is>
      </c>
      <c r="D982" s="3" t="inlineStr">
        <is>
          <t>['mpingstuhl Air Elegant Compact AA213AE']</t>
        </is>
      </c>
    </row>
    <row r="983">
      <c r="A983" s="4" t="inlineStr">
        <is>
          <t>salz-mischer.de</t>
        </is>
      </c>
      <c r="B983" s="4">
        <f>HYPERLINK("http://salz-mischer.de", "http://salz-mischer.de")</f>
        <v/>
      </c>
      <c r="C983" s="4" t="inlineStr">
        <is>
          <t>Reachable - No Addresses</t>
        </is>
      </c>
      <c r="D983" s="4" t="inlineStr">
        <is>
          <t>N/A</t>
        </is>
      </c>
    </row>
    <row r="984">
      <c r="A984" s="4" t="inlineStr">
        <is>
          <t>inbalance-yoga.net</t>
        </is>
      </c>
      <c r="B984" s="4">
        <f>HYPERLINK("http://inbalance-yoga.net", "http://inbalance-yoga.net")</f>
        <v/>
      </c>
      <c r="C984" s="4" t="inlineStr">
        <is>
          <t>Reachable - No Addresses</t>
        </is>
      </c>
      <c r="D984" s="4" t="inlineStr">
        <is>
          <t>N/A</t>
        </is>
      </c>
    </row>
    <row r="985">
      <c r="A985" s="4" t="inlineStr">
        <is>
          <t>bettmer.de</t>
        </is>
      </c>
      <c r="B985" s="4">
        <f>HYPERLINK("http://bettmer.de", "http://bettmer.de")</f>
        <v/>
      </c>
      <c r="C985" s="4" t="inlineStr">
        <is>
          <t>Reachable - No Addresses</t>
        </is>
      </c>
      <c r="D985" s="4" t="inlineStr">
        <is>
          <t>N/A</t>
        </is>
      </c>
    </row>
    <row r="986">
      <c r="A986" s="4" t="inlineStr">
        <is>
          <t>devk.de</t>
        </is>
      </c>
      <c r="B986" s="4">
        <f>HYPERLINK("http://devk.de", "http://devk.de")</f>
        <v/>
      </c>
      <c r="C986" s="4" t="inlineStr">
        <is>
          <t>Reachable - No Addresses</t>
        </is>
      </c>
      <c r="D986" s="4" t="inlineStr">
        <is>
          <t>N/A</t>
        </is>
      </c>
    </row>
    <row r="987">
      <c r="A987" s="4" t="inlineStr">
        <is>
          <t>teamwire.eu</t>
        </is>
      </c>
      <c r="B987" s="4">
        <f>HYPERLINK("http://teamwire.eu", "http://teamwire.eu")</f>
        <v/>
      </c>
      <c r="C987" s="4" t="inlineStr">
        <is>
          <t>Reachable - No Addresses</t>
        </is>
      </c>
      <c r="D987" s="4" t="inlineStr">
        <is>
          <t>N/A</t>
        </is>
      </c>
    </row>
    <row r="988">
      <c r="A988" s="2" t="inlineStr">
        <is>
          <t>erfolgx.de</t>
        </is>
      </c>
      <c r="B988" s="2">
        <f>HYPERLINK("http://erfolgx.de", "http://erfolgx.de")</f>
        <v/>
      </c>
      <c r="C988" s="2" t="inlineStr">
        <is>
          <t>Unreachable</t>
        </is>
      </c>
      <c r="D988" s="2" t="inlineStr">
        <is>
          <t>N/A</t>
        </is>
      </c>
    </row>
    <row r="989">
      <c r="A989" s="4" t="inlineStr">
        <is>
          <t>running-wild.de</t>
        </is>
      </c>
      <c r="B989" s="4">
        <f>HYPERLINK("http://running-wild.de", "http://running-wild.de")</f>
        <v/>
      </c>
      <c r="C989" s="4" t="inlineStr">
        <is>
          <t>Reachable - No Addresses</t>
        </is>
      </c>
      <c r="D989" s="4" t="inlineStr">
        <is>
          <t>N/A</t>
        </is>
      </c>
    </row>
    <row r="990">
      <c r="A990" s="4" t="inlineStr">
        <is>
          <t>intergral.com</t>
        </is>
      </c>
      <c r="B990" s="4">
        <f>HYPERLINK("http://intergral.com", "http://intergral.com")</f>
        <v/>
      </c>
      <c r="C990" s="4" t="inlineStr">
        <is>
          <t>Reachable - No Addresses</t>
        </is>
      </c>
      <c r="D990" s="4" t="inlineStr">
        <is>
          <t>N/A</t>
        </is>
      </c>
    </row>
    <row r="991">
      <c r="A991" s="2" t="inlineStr">
        <is>
          <t>brotfabrik-berlin.de</t>
        </is>
      </c>
      <c r="B991" s="2">
        <f>HYPERLINK("https://brotfabrik-berlin.de", "https://brotfabrik-berlin.de")</f>
        <v/>
      </c>
      <c r="C991" s="2" t="inlineStr">
        <is>
          <t>Unreachable</t>
        </is>
      </c>
      <c r="D991" s="2" t="inlineStr">
        <is>
          <t>N/A</t>
        </is>
      </c>
    </row>
    <row r="992">
      <c r="A992" s="4" t="inlineStr">
        <is>
          <t>dailyme.de</t>
        </is>
      </c>
      <c r="B992" s="4">
        <f>HYPERLINK("http://dailyme.de", "http://dailyme.de")</f>
        <v/>
      </c>
      <c r="C992" s="4" t="inlineStr">
        <is>
          <t>Reachable - No Addresses</t>
        </is>
      </c>
      <c r="D992" s="4" t="inlineStr">
        <is>
          <t>N/A</t>
        </is>
      </c>
    </row>
    <row r="993">
      <c r="A993" s="4" t="inlineStr">
        <is>
          <t>wordifyapp.com</t>
        </is>
      </c>
      <c r="B993" s="4">
        <f>HYPERLINK("http://wordifyapp.com", "http://wordifyapp.com")</f>
        <v/>
      </c>
      <c r="C993" s="4" t="inlineStr">
        <is>
          <t>Reachable - No Addresses</t>
        </is>
      </c>
      <c r="D993" s="4" t="inlineStr">
        <is>
          <t>N/A</t>
        </is>
      </c>
    </row>
    <row r="994">
      <c r="A994" s="3" t="inlineStr">
        <is>
          <t>vermes.com</t>
        </is>
      </c>
      <c r="B994" s="3">
        <f>HYPERLINK("http://vermes.com", "http://vermes.com")</f>
        <v/>
      </c>
      <c r="C994" s="3" t="inlineStr">
        <is>
          <t>Reachable</t>
        </is>
      </c>
      <c r="D994" s="3" t="inlineStr">
        <is>
          <t>['8510 Warner Road, Suite 100, Plain City, OH 43064', '2226 Ringwood Ave San Jose, CA 95131 USA']</t>
        </is>
      </c>
    </row>
    <row r="995">
      <c r="A995" s="4" t="inlineStr">
        <is>
          <t>sebastian-klammer.de</t>
        </is>
      </c>
      <c r="B995" s="4">
        <f>HYPERLINK("http://sebastian-klammer.de", "http://sebastian-klammer.de")</f>
        <v/>
      </c>
      <c r="C995" s="4" t="inlineStr">
        <is>
          <t>Reachable - No Addresses</t>
        </is>
      </c>
      <c r="D995" s="4" t="inlineStr">
        <is>
          <t>N/A</t>
        </is>
      </c>
    </row>
    <row r="996">
      <c r="A996" s="4" t="inlineStr">
        <is>
          <t>rapidmail.de</t>
        </is>
      </c>
      <c r="B996" s="4">
        <f>HYPERLINK("http://rapidmail.de", "http://rapidmail.de")</f>
        <v/>
      </c>
      <c r="C996" s="4" t="inlineStr">
        <is>
          <t>Reachable - No Addresses</t>
        </is>
      </c>
      <c r="D996" s="4" t="inlineStr">
        <is>
          <t>N/A</t>
        </is>
      </c>
    </row>
    <row r="997">
      <c r="A997" s="4" t="inlineStr">
        <is>
          <t>nittardi.com</t>
        </is>
      </c>
      <c r="B997" s="4">
        <f>HYPERLINK("http://nittardi.com", "http://nittardi.com")</f>
        <v/>
      </c>
      <c r="C997" s="4" t="inlineStr">
        <is>
          <t>Reachable - No Addresses</t>
        </is>
      </c>
      <c r="D997" s="4" t="inlineStr">
        <is>
          <t>N/A</t>
        </is>
      </c>
    </row>
    <row r="998">
      <c r="A998" s="4" t="inlineStr">
        <is>
          <t>realcube.com</t>
        </is>
      </c>
      <c r="B998" s="4">
        <f>HYPERLINK("http://realcube.com", "http://realcube.com")</f>
        <v/>
      </c>
      <c r="C998" s="4" t="inlineStr">
        <is>
          <t>Reachable - No Addresses</t>
        </is>
      </c>
      <c r="D998" s="4" t="inlineStr">
        <is>
          <t>N/A</t>
        </is>
      </c>
    </row>
    <row r="999">
      <c r="A999" s="4" t="inlineStr">
        <is>
          <t>strateco.group</t>
        </is>
      </c>
      <c r="B999" s="4">
        <f>HYPERLINK("http://strateco.group", "http://strateco.group")</f>
        <v/>
      </c>
      <c r="C999" s="4" t="inlineStr">
        <is>
          <t>Reachable - No Addresses</t>
        </is>
      </c>
      <c r="D999" s="4" t="inlineStr">
        <is>
          <t>N/A</t>
        </is>
      </c>
    </row>
    <row r="1000">
      <c r="A1000" s="4" t="inlineStr">
        <is>
          <t>stadionwelt.de</t>
        </is>
      </c>
      <c r="B1000" s="4">
        <f>HYPERLINK("http://stadionwelt.de", "http://stadionwelt.de")</f>
        <v/>
      </c>
      <c r="C1000" s="4" t="inlineStr">
        <is>
          <t>Reachable - No Addresses</t>
        </is>
      </c>
      <c r="D1000" s="4" t="inlineStr">
        <is>
          <t>N/A</t>
        </is>
      </c>
    </row>
    <row r="1001">
      <c r="A1001" s="4" t="inlineStr">
        <is>
          <t>partitions-musicales.net</t>
        </is>
      </c>
      <c r="B1001" s="4">
        <f>HYPERLINK("http://partitions-musicales.net", "http://partitions-musicales.net")</f>
        <v/>
      </c>
      <c r="C1001" s="4" t="inlineStr">
        <is>
          <t>Reachable - No Addresses</t>
        </is>
      </c>
      <c r="D1001" s="4" t="inlineStr">
        <is>
          <t>N/A</t>
        </is>
      </c>
    </row>
    <row r="1002">
      <c r="A1002" s="4" t="inlineStr">
        <is>
          <t>decaconnect.com</t>
        </is>
      </c>
      <c r="B1002" s="4">
        <f>HYPERLINK("http://decaconnect.com", "http://decaconnect.com")</f>
        <v/>
      </c>
      <c r="C1002" s="4" t="inlineStr">
        <is>
          <t>Reachable - No Addresses</t>
        </is>
      </c>
      <c r="D1002" s="4" t="inlineStr">
        <is>
          <t>N/A</t>
        </is>
      </c>
    </row>
    <row r="1003">
      <c r="A1003" s="4" t="inlineStr">
        <is>
          <t>jkstein.de</t>
        </is>
      </c>
      <c r="B1003" s="4">
        <f>HYPERLINK("http://jkstein.de", "http://jkstein.de")</f>
        <v/>
      </c>
      <c r="C1003" s="4" t="inlineStr">
        <is>
          <t>Reachable - No Addresses</t>
        </is>
      </c>
      <c r="D1003" s="4" t="inlineStr">
        <is>
          <t>N/A</t>
        </is>
      </c>
    </row>
    <row r="1004">
      <c r="A1004" s="2" t="inlineStr">
        <is>
          <t>skoobe.de</t>
        </is>
      </c>
      <c r="B1004" s="2">
        <f>HYPERLINK("http://skoobe.de", "http://skoobe.de")</f>
        <v/>
      </c>
      <c r="C1004" s="2" t="inlineStr">
        <is>
          <t>Unreachable</t>
        </is>
      </c>
      <c r="D1004" s="2" t="inlineStr">
        <is>
          <t>N/A</t>
        </is>
      </c>
    </row>
    <row r="1005">
      <c r="A1005" s="4" t="inlineStr">
        <is>
          <t>cheatbook.de</t>
        </is>
      </c>
      <c r="B1005" s="4">
        <f>HYPERLINK("http://cheatbook.de", "http://cheatbook.de")</f>
        <v/>
      </c>
      <c r="C1005" s="4" t="inlineStr">
        <is>
          <t>Reachable - No Addresses</t>
        </is>
      </c>
      <c r="D1005" s="4" t="inlineStr">
        <is>
          <t>N/A</t>
        </is>
      </c>
    </row>
    <row r="1006">
      <c r="A1006" s="4" t="inlineStr">
        <is>
          <t>bundesjugend.de</t>
        </is>
      </c>
      <c r="B1006" s="4">
        <f>HYPERLINK("http://bundesjugend.de", "http://bundesjugend.de")</f>
        <v/>
      </c>
      <c r="C1006" s="4" t="inlineStr">
        <is>
          <t>Reachable - No Addresses</t>
        </is>
      </c>
      <c r="D1006" s="4" t="inlineStr">
        <is>
          <t>N/A</t>
        </is>
      </c>
    </row>
    <row r="1007">
      <c r="A1007" s="2" t="inlineStr">
        <is>
          <t>youperience.com</t>
        </is>
      </c>
      <c r="B1007" s="2">
        <f>HYPERLINK("http://youperience.com", "http://youperience.com")</f>
        <v/>
      </c>
      <c r="C1007" s="2" t="inlineStr">
        <is>
          <t>Unreachable</t>
        </is>
      </c>
      <c r="D1007" s="2" t="inlineStr">
        <is>
          <t>N/A</t>
        </is>
      </c>
    </row>
    <row r="1008">
      <c r="A1008" s="4" t="inlineStr">
        <is>
          <t>g-m-m.de</t>
        </is>
      </c>
      <c r="B1008" s="4">
        <f>HYPERLINK("http://g-m-m.de", "http://g-m-m.de")</f>
        <v/>
      </c>
      <c r="C1008" s="4" t="inlineStr">
        <is>
          <t>Reachable - No Addresses</t>
        </is>
      </c>
      <c r="D1008" s="4" t="inlineStr">
        <is>
          <t>N/A</t>
        </is>
      </c>
    </row>
    <row r="1009">
      <c r="A1009" s="2" t="inlineStr">
        <is>
          <t>werhatoffen.de</t>
        </is>
      </c>
      <c r="B1009" s="2">
        <f>HYPERLINK("http://werhatoffen.de", "http://werhatoffen.de")</f>
        <v/>
      </c>
      <c r="C1009" s="2" t="inlineStr">
        <is>
          <t>Unreachable</t>
        </is>
      </c>
      <c r="D1009" s="2" t="inlineStr">
        <is>
          <t>N/A</t>
        </is>
      </c>
    </row>
    <row r="1010">
      <c r="A1010" s="4" t="inlineStr">
        <is>
          <t>twintecgroup.com</t>
        </is>
      </c>
      <c r="B1010" s="4">
        <f>HYPERLINK("http://twintecgroup.com", "http://twintecgroup.com")</f>
        <v/>
      </c>
      <c r="C1010" s="4" t="inlineStr">
        <is>
          <t>Reachable - No Addresses</t>
        </is>
      </c>
      <c r="D1010" s="4" t="inlineStr">
        <is>
          <t>N/A</t>
        </is>
      </c>
    </row>
    <row r="1011">
      <c r="A1011" s="4" t="inlineStr">
        <is>
          <t>frankfurt-holm.de</t>
        </is>
      </c>
      <c r="B1011" s="4">
        <f>HYPERLINK("http://frankfurt-holm.de", "http://frankfurt-holm.de")</f>
        <v/>
      </c>
      <c r="C1011" s="4" t="inlineStr">
        <is>
          <t>Reachable - No Addresses</t>
        </is>
      </c>
      <c r="D1011" s="4" t="inlineStr">
        <is>
          <t>N/A</t>
        </is>
      </c>
    </row>
    <row r="1012">
      <c r="A1012" s="4" t="inlineStr">
        <is>
          <t>eve-images.com</t>
        </is>
      </c>
      <c r="B1012" s="4">
        <f>HYPERLINK("http://eve-images.com", "http://eve-images.com")</f>
        <v/>
      </c>
      <c r="C1012" s="4" t="inlineStr">
        <is>
          <t>Reachable - No Addresses</t>
        </is>
      </c>
      <c r="D1012" s="4" t="inlineStr">
        <is>
          <t>N/A</t>
        </is>
      </c>
    </row>
    <row r="1013">
      <c r="A1013" s="4" t="inlineStr">
        <is>
          <t>trankvile.com</t>
        </is>
      </c>
      <c r="B1013" s="4">
        <f>HYPERLINK("http://trankvile.com", "http://trankvile.com")</f>
        <v/>
      </c>
      <c r="C1013" s="4" t="inlineStr">
        <is>
          <t>Reachable - No Addresses</t>
        </is>
      </c>
      <c r="D1013" s="4" t="inlineStr">
        <is>
          <t>N/A</t>
        </is>
      </c>
    </row>
    <row r="1014">
      <c r="A1014" s="4" t="inlineStr">
        <is>
          <t>kiwi-consulting.de</t>
        </is>
      </c>
      <c r="B1014" s="4">
        <f>HYPERLINK("http://kiwi-consulting.de", "http://kiwi-consulting.de")</f>
        <v/>
      </c>
      <c r="C1014" s="4" t="inlineStr">
        <is>
          <t>Reachable - No Addresses</t>
        </is>
      </c>
      <c r="D1014" s="4" t="inlineStr">
        <is>
          <t>N/A</t>
        </is>
      </c>
    </row>
    <row r="1015">
      <c r="A1015" s="4" t="inlineStr">
        <is>
          <t>schuberth.com</t>
        </is>
      </c>
      <c r="B1015" s="4">
        <f>HYPERLINK("http://schuberth.com", "http://schuberth.com")</f>
        <v/>
      </c>
      <c r="C1015" s="4" t="inlineStr">
        <is>
          <t>Reachable - No Addresses</t>
        </is>
      </c>
      <c r="D1015" s="4" t="inlineStr">
        <is>
          <t>N/A</t>
        </is>
      </c>
    </row>
    <row r="1016">
      <c r="A1016" s="4" t="inlineStr">
        <is>
          <t>smartray.com</t>
        </is>
      </c>
      <c r="B1016" s="4">
        <f>HYPERLINK("http://smartray.com", "http://smartray.com")</f>
        <v/>
      </c>
      <c r="C1016" s="4" t="inlineStr">
        <is>
          <t>Reachable - No Addresses</t>
        </is>
      </c>
      <c r="D1016" s="4" t="inlineStr">
        <is>
          <t>N/A</t>
        </is>
      </c>
    </row>
    <row r="1017">
      <c r="A1017" s="4" t="inlineStr">
        <is>
          <t>sinoian.com</t>
        </is>
      </c>
      <c r="B1017" s="4">
        <f>HYPERLINK("http://sinoian.com", "http://sinoian.com")</f>
        <v/>
      </c>
      <c r="C1017" s="4" t="inlineStr">
        <is>
          <t>Reachable - No Addresses</t>
        </is>
      </c>
      <c r="D1017" s="4" t="inlineStr">
        <is>
          <t>N/A</t>
        </is>
      </c>
    </row>
    <row r="1018">
      <c r="A1018" s="4" t="inlineStr">
        <is>
          <t>dus.com</t>
        </is>
      </c>
      <c r="B1018" s="4">
        <f>HYPERLINK("http://dus.com", "http://dus.com")</f>
        <v/>
      </c>
      <c r="C1018" s="4" t="inlineStr">
        <is>
          <t>Reachable - No Addresses</t>
        </is>
      </c>
      <c r="D1018" s="4" t="inlineStr">
        <is>
          <t>N/A</t>
        </is>
      </c>
    </row>
    <row r="1019">
      <c r="A1019" s="4" t="inlineStr">
        <is>
          <t>digitalcoregraphics.de</t>
        </is>
      </c>
      <c r="B1019" s="4">
        <f>HYPERLINK("http://digitalcoregraphics.de", "http://digitalcoregraphics.de")</f>
        <v/>
      </c>
      <c r="C1019" s="4" t="inlineStr">
        <is>
          <t>Reachable - No Addresses</t>
        </is>
      </c>
      <c r="D1019" s="4" t="inlineStr">
        <is>
          <t>N/A</t>
        </is>
      </c>
    </row>
    <row r="1020">
      <c r="A1020" s="4" t="inlineStr">
        <is>
          <t>postproductions.de</t>
        </is>
      </c>
      <c r="B1020" s="4">
        <f>HYPERLINK("http://postproductions.de", "http://postproductions.de")</f>
        <v/>
      </c>
      <c r="C1020" s="4" t="inlineStr">
        <is>
          <t>Reachable - No Addresses</t>
        </is>
      </c>
      <c r="D1020" s="4" t="inlineStr">
        <is>
          <t>N/A</t>
        </is>
      </c>
    </row>
    <row r="1021">
      <c r="A1021" s="2" t="inlineStr">
        <is>
          <t>dualinnovation.com</t>
        </is>
      </c>
      <c r="B1021" s="2">
        <f>HYPERLINK("https://dualinnovation.com", "https://dualinnovation.com")</f>
        <v/>
      </c>
      <c r="C1021" s="2" t="inlineStr">
        <is>
          <t>Unreachable</t>
        </is>
      </c>
      <c r="D1021" s="2" t="inlineStr">
        <is>
          <t>N/A</t>
        </is>
      </c>
    </row>
    <row r="1022">
      <c r="A1022" s="4" t="inlineStr">
        <is>
          <t>quattrocelli.de</t>
        </is>
      </c>
      <c r="B1022" s="4">
        <f>HYPERLINK("http://quattrocelli.de", "http://quattrocelli.de")</f>
        <v/>
      </c>
      <c r="C1022" s="4" t="inlineStr">
        <is>
          <t>Reachable - No Addresses</t>
        </is>
      </c>
      <c r="D1022" s="4" t="inlineStr">
        <is>
          <t>N/A</t>
        </is>
      </c>
    </row>
    <row r="1023">
      <c r="A1023" s="4" t="inlineStr">
        <is>
          <t>appclouds.de</t>
        </is>
      </c>
      <c r="B1023" s="4">
        <f>HYPERLINK("http://appclouds.de", "http://appclouds.de")</f>
        <v/>
      </c>
      <c r="C1023" s="4" t="inlineStr">
        <is>
          <t>Reachable - No Addresses</t>
        </is>
      </c>
      <c r="D1023" s="4" t="inlineStr">
        <is>
          <t>N/A</t>
        </is>
      </c>
    </row>
    <row r="1024">
      <c r="A1024" s="3" t="inlineStr">
        <is>
          <t>daa-wirtschaftsakademie.de</t>
        </is>
      </c>
      <c r="B1024" s="3">
        <f>HYPERLINK("http://daa-wirtschaftsakademie.de", "http://daa-wirtschaftsakademie.de")</f>
        <v/>
      </c>
      <c r="C1024" s="3" t="inlineStr">
        <is>
          <t>Reachable</t>
        </is>
      </c>
      <c r="D1024" s="3" t="inlineStr">
        <is>
          <t>['orBACHELORplusZertifikateSAP Terp10Au']</t>
        </is>
      </c>
    </row>
    <row r="1025">
      <c r="A1025" s="3" t="inlineStr">
        <is>
          <t>onventis.de</t>
        </is>
      </c>
      <c r="B1025" s="3">
        <f>HYPERLINK("http://onventis.de", "http://onventis.de")</f>
        <v/>
      </c>
      <c r="C1025" s="3" t="inlineStr">
        <is>
          <t>Reachable</t>
        </is>
      </c>
      <c r="D1025" s="3" t="inlineStr">
        <is>
          <t>['inkaufsexperten von Hydro Systems29Ju']</t>
        </is>
      </c>
    </row>
    <row r="1026">
      <c r="A1026" s="4" t="inlineStr">
        <is>
          <t>krups.com</t>
        </is>
      </c>
      <c r="B1026" s="4">
        <f>HYPERLINK("http://krups.com", "http://krups.com")</f>
        <v/>
      </c>
      <c r="C1026" s="4" t="inlineStr">
        <is>
          <t>Reachable - No Addresses</t>
        </is>
      </c>
      <c r="D1026" s="4" t="inlineStr">
        <is>
          <t>N/A</t>
        </is>
      </c>
    </row>
    <row r="1027">
      <c r="A1027" s="4" t="inlineStr">
        <is>
          <t>voon.de</t>
        </is>
      </c>
      <c r="B1027" s="4">
        <f>HYPERLINK("http://voon.de", "http://voon.de")</f>
        <v/>
      </c>
      <c r="C1027" s="4" t="inlineStr">
        <is>
          <t>Reachable - No Addresses</t>
        </is>
      </c>
      <c r="D1027" s="4" t="inlineStr">
        <is>
          <t>N/A</t>
        </is>
      </c>
    </row>
    <row r="1028">
      <c r="A1028" s="4" t="inlineStr">
        <is>
          <t>malteser-wetzlar.de</t>
        </is>
      </c>
      <c r="B1028" s="4">
        <f>HYPERLINK("http://malteser-wetzlar.de", "http://malteser-wetzlar.de")</f>
        <v/>
      </c>
      <c r="C1028" s="4" t="inlineStr">
        <is>
          <t>Reachable - No Addresses</t>
        </is>
      </c>
      <c r="D1028" s="4" t="inlineStr">
        <is>
          <t>N/A</t>
        </is>
      </c>
    </row>
    <row r="1029">
      <c r="A1029" s="4" t="inlineStr">
        <is>
          <t>ifw-dresden.de</t>
        </is>
      </c>
      <c r="B1029" s="4">
        <f>HYPERLINK("http://ifw-dresden.de", "http://ifw-dresden.de")</f>
        <v/>
      </c>
      <c r="C1029" s="4" t="inlineStr">
        <is>
          <t>Reachable - No Addresses</t>
        </is>
      </c>
      <c r="D1029" s="4" t="inlineStr">
        <is>
          <t>N/A</t>
        </is>
      </c>
    </row>
    <row r="1030">
      <c r="A1030" s="4" t="inlineStr">
        <is>
          <t>lisekruegerbarth.com</t>
        </is>
      </c>
      <c r="B1030" s="4">
        <f>HYPERLINK("http://lisekruegerbarth.com", "http://lisekruegerbarth.com")</f>
        <v/>
      </c>
      <c r="C1030" s="4" t="inlineStr">
        <is>
          <t>Reachable - No Addresses</t>
        </is>
      </c>
      <c r="D1030" s="4" t="inlineStr">
        <is>
          <t>N/A</t>
        </is>
      </c>
    </row>
    <row r="1031">
      <c r="A1031" s="4" t="inlineStr">
        <is>
          <t>enablesecurity.com</t>
        </is>
      </c>
      <c r="B1031" s="4">
        <f>HYPERLINK("http://enablesecurity.com", "http://enablesecurity.com")</f>
        <v/>
      </c>
      <c r="C1031" s="4" t="inlineStr">
        <is>
          <t>Reachable - No Addresses</t>
        </is>
      </c>
      <c r="D1031" s="4" t="inlineStr">
        <is>
          <t>N/A</t>
        </is>
      </c>
    </row>
    <row r="1032">
      <c r="A1032" s="4" t="inlineStr">
        <is>
          <t>sams-think-special.de</t>
        </is>
      </c>
      <c r="B1032" s="4">
        <f>HYPERLINK("http://sams-think-special.de", "http://sams-think-special.de")</f>
        <v/>
      </c>
      <c r="C1032" s="4" t="inlineStr">
        <is>
          <t>Reachable - No Addresses</t>
        </is>
      </c>
      <c r="D1032" s="4" t="inlineStr">
        <is>
          <t>N/A</t>
        </is>
      </c>
    </row>
    <row r="1033">
      <c r="A1033" s="4" t="inlineStr">
        <is>
          <t>franzel.de</t>
        </is>
      </c>
      <c r="B1033" s="4">
        <f>HYPERLINK("http://franzel.de", "http://franzel.de")</f>
        <v/>
      </c>
      <c r="C1033" s="4" t="inlineStr">
        <is>
          <t>Reachable - No Addresses</t>
        </is>
      </c>
      <c r="D1033" s="4" t="inlineStr">
        <is>
          <t>N/A</t>
        </is>
      </c>
    </row>
    <row r="1034">
      <c r="A1034" s="2" t="inlineStr">
        <is>
          <t>leanport.de</t>
        </is>
      </c>
      <c r="B1034" s="2">
        <f>HYPERLINK("https://leanport.de", "https://leanport.de")</f>
        <v/>
      </c>
      <c r="C1034" s="2" t="inlineStr">
        <is>
          <t>Unreachable</t>
        </is>
      </c>
      <c r="D1034" s="2" t="inlineStr">
        <is>
          <t>N/A</t>
        </is>
      </c>
    </row>
    <row r="1035">
      <c r="A1035" s="4" t="inlineStr">
        <is>
          <t>invesdor.de</t>
        </is>
      </c>
      <c r="B1035" s="4">
        <f>HYPERLINK("http://invesdor.de", "http://invesdor.de")</f>
        <v/>
      </c>
      <c r="C1035" s="4" t="inlineStr">
        <is>
          <t>Reachable - No Addresses</t>
        </is>
      </c>
      <c r="D1035" s="4" t="inlineStr">
        <is>
          <t>N/A</t>
        </is>
      </c>
    </row>
    <row r="1036">
      <c r="A1036" s="2" t="inlineStr">
        <is>
          <t>berliner-filmfestivals.de</t>
        </is>
      </c>
      <c r="B1036" s="2">
        <f>HYPERLINK("https://berliner-filmfestivals.de", "https://berliner-filmfestivals.de")</f>
        <v/>
      </c>
      <c r="C1036" s="2" t="inlineStr">
        <is>
          <t>Unreachable</t>
        </is>
      </c>
      <c r="D1036" s="2" t="inlineStr">
        <is>
          <t>N/A</t>
        </is>
      </c>
    </row>
    <row r="1037">
      <c r="A1037" s="4" t="inlineStr">
        <is>
          <t>dresden-onlineshop.de</t>
        </is>
      </c>
      <c r="B1037" s="4">
        <f>HYPERLINK("http://dresden-onlineshop.de", "http://dresden-onlineshop.de")</f>
        <v/>
      </c>
      <c r="C1037" s="4" t="inlineStr">
        <is>
          <t>Reachable - No Addresses</t>
        </is>
      </c>
      <c r="D1037" s="4" t="inlineStr">
        <is>
          <t>N/A</t>
        </is>
      </c>
    </row>
    <row r="1038">
      <c r="A1038" s="4" t="inlineStr">
        <is>
          <t>typo.cz</t>
        </is>
      </c>
      <c r="B1038" s="4">
        <f>HYPERLINK("http://typo.cz", "http://typo.cz")</f>
        <v/>
      </c>
      <c r="C1038" s="4" t="inlineStr">
        <is>
          <t>Reachable - No Addresses</t>
        </is>
      </c>
      <c r="D1038" s="4" t="inlineStr">
        <is>
          <t>N/A</t>
        </is>
      </c>
    </row>
    <row r="1039">
      <c r="A1039" s="4" t="inlineStr">
        <is>
          <t>frings.com</t>
        </is>
      </c>
      <c r="B1039" s="4">
        <f>HYPERLINK("http://frings.com", "http://frings.com")</f>
        <v/>
      </c>
      <c r="C1039" s="4" t="inlineStr">
        <is>
          <t>Reachable - No Addresses</t>
        </is>
      </c>
      <c r="D1039" s="4" t="inlineStr">
        <is>
          <t>N/A</t>
        </is>
      </c>
    </row>
    <row r="1040">
      <c r="A1040" s="4" t="inlineStr">
        <is>
          <t>neuhauspartners.com</t>
        </is>
      </c>
      <c r="B1040" s="4">
        <f>HYPERLINK("http://neuhauspartners.com", "http://neuhauspartners.com")</f>
        <v/>
      </c>
      <c r="C1040" s="4" t="inlineStr">
        <is>
          <t>Reachable - No Addresses</t>
        </is>
      </c>
      <c r="D1040" s="4" t="inlineStr">
        <is>
          <t>N/A</t>
        </is>
      </c>
    </row>
    <row r="1041">
      <c r="A1041" s="3" t="inlineStr">
        <is>
          <t>inside-digital.de</t>
        </is>
      </c>
      <c r="B1041" s="3">
        <f>HYPERLINK("http://inside-digital.de", "http://inside-digital.de")</f>
        <v/>
      </c>
      <c r="C1041" s="3" t="inlineStr">
        <is>
          <t>Reachable</t>
        </is>
      </c>
      <c r="D1041" s="3" t="inlineStr">
        <is>
          <t>['Two jetzt startet er im Stream FILMT']</t>
        </is>
      </c>
    </row>
    <row r="1042">
      <c r="A1042" s="4" t="inlineStr">
        <is>
          <t>mowaii.com</t>
        </is>
      </c>
      <c r="B1042" s="4">
        <f>HYPERLINK("http://mowaii.com", "http://mowaii.com")</f>
        <v/>
      </c>
      <c r="C1042" s="4" t="inlineStr">
        <is>
          <t>Reachable - No Addresses</t>
        </is>
      </c>
      <c r="D1042" s="4" t="inlineStr">
        <is>
          <t>N/A</t>
        </is>
      </c>
    </row>
    <row r="1043">
      <c r="A1043" s="4" t="inlineStr">
        <is>
          <t>wiverndigital.com</t>
        </is>
      </c>
      <c r="B1043" s="4">
        <f>HYPERLINK("http://wiverndigital.com", "http://wiverndigital.com")</f>
        <v/>
      </c>
      <c r="C1043" s="4" t="inlineStr">
        <is>
          <t>Reachable - No Addresses</t>
        </is>
      </c>
      <c r="D1043" s="4" t="inlineStr">
        <is>
          <t>N/A</t>
        </is>
      </c>
    </row>
    <row r="1044">
      <c r="A1044" s="4" t="inlineStr">
        <is>
          <t>berliner-unterwelten.de</t>
        </is>
      </c>
      <c r="B1044" s="4">
        <f>HYPERLINK("http://berliner-unterwelten.de", "http://berliner-unterwelten.de")</f>
        <v/>
      </c>
      <c r="C1044" s="4" t="inlineStr">
        <is>
          <t>Reachable - No Addresses</t>
        </is>
      </c>
      <c r="D1044" s="4" t="inlineStr">
        <is>
          <t>N/A</t>
        </is>
      </c>
    </row>
    <row r="1045">
      <c r="A1045" s="4" t="inlineStr">
        <is>
          <t>aopn.com</t>
        </is>
      </c>
      <c r="B1045" s="4">
        <f>HYPERLINK("http://aopn.com", "http://aopn.com")</f>
        <v/>
      </c>
      <c r="C1045" s="4" t="inlineStr">
        <is>
          <t>Reachable - No Addresses</t>
        </is>
      </c>
      <c r="D1045" s="4" t="inlineStr">
        <is>
          <t>N/A</t>
        </is>
      </c>
    </row>
    <row r="1046">
      <c r="A1046" s="4" t="inlineStr">
        <is>
          <t>stefanhobmaier.com</t>
        </is>
      </c>
      <c r="B1046" s="4">
        <f>HYPERLINK("http://stefanhobmaier.com", "http://stefanhobmaier.com")</f>
        <v/>
      </c>
      <c r="C1046" s="4" t="inlineStr">
        <is>
          <t>Reachable - No Addresses</t>
        </is>
      </c>
      <c r="D1046" s="4" t="inlineStr">
        <is>
          <t>N/A</t>
        </is>
      </c>
    </row>
    <row r="1047">
      <c r="A1047" s="4" t="inlineStr">
        <is>
          <t>kuechenstud.io</t>
        </is>
      </c>
      <c r="B1047" s="4">
        <f>HYPERLINK("http://kuechenstud.io", "http://kuechenstud.io")</f>
        <v/>
      </c>
      <c r="C1047" s="4" t="inlineStr">
        <is>
          <t>Reachable - No Addresses</t>
        </is>
      </c>
      <c r="D1047" s="4" t="inlineStr">
        <is>
          <t>N/A</t>
        </is>
      </c>
    </row>
    <row r="1048">
      <c r="A1048" s="4" t="inlineStr">
        <is>
          <t>drehmoment-gmbh.de</t>
        </is>
      </c>
      <c r="B1048" s="4">
        <f>HYPERLINK("http://drehmoment-gmbh.de", "http://drehmoment-gmbh.de")</f>
        <v/>
      </c>
      <c r="C1048" s="4" t="inlineStr">
        <is>
          <t>Reachable - No Addresses</t>
        </is>
      </c>
      <c r="D1048" s="4" t="inlineStr">
        <is>
          <t>N/A</t>
        </is>
      </c>
    </row>
    <row r="1049">
      <c r="A1049" s="4" t="inlineStr">
        <is>
          <t>oezgen-senol.de</t>
        </is>
      </c>
      <c r="B1049" s="4">
        <f>HYPERLINK("http://oezgen-senol.de", "http://oezgen-senol.de")</f>
        <v/>
      </c>
      <c r="C1049" s="4" t="inlineStr">
        <is>
          <t>Reachable - No Addresses</t>
        </is>
      </c>
      <c r="D1049" s="4" t="inlineStr">
        <is>
          <t>N/A</t>
        </is>
      </c>
    </row>
    <row r="1050">
      <c r="A1050" s="2" t="inlineStr">
        <is>
          <t>wotechsolar.com</t>
        </is>
      </c>
      <c r="B1050" s="2">
        <f>HYPERLINK("http://wotechsolar.com", "http://wotechsolar.com")</f>
        <v/>
      </c>
      <c r="C1050" s="2" t="inlineStr">
        <is>
          <t>Unreachable</t>
        </is>
      </c>
      <c r="D1050" s="2" t="inlineStr">
        <is>
          <t>N/A</t>
        </is>
      </c>
    </row>
    <row r="1051">
      <c r="A1051" s="4" t="inlineStr">
        <is>
          <t>horze.eu</t>
        </is>
      </c>
      <c r="B1051" s="4">
        <f>HYPERLINK("http://horze.eu", "http://horze.eu")</f>
        <v/>
      </c>
      <c r="C1051" s="4" t="inlineStr">
        <is>
          <t>Reachable - No Addresses</t>
        </is>
      </c>
      <c r="D1051" s="4" t="inlineStr">
        <is>
          <t>N/A</t>
        </is>
      </c>
    </row>
    <row r="1052">
      <c r="A1052" s="4" t="inlineStr">
        <is>
          <t>aesir-interactive.com</t>
        </is>
      </c>
      <c r="B1052" s="4">
        <f>HYPERLINK("http://aesir-interactive.com", "http://aesir-interactive.com")</f>
        <v/>
      </c>
      <c r="C1052" s="4" t="inlineStr">
        <is>
          <t>Reachable - No Addresses</t>
        </is>
      </c>
      <c r="D1052" s="4" t="inlineStr">
        <is>
          <t>N/A</t>
        </is>
      </c>
    </row>
    <row r="1053">
      <c r="A1053" s="4" t="inlineStr">
        <is>
          <t>hirschberg-sauerland.de</t>
        </is>
      </c>
      <c r="B1053" s="4">
        <f>HYPERLINK("http://hirschberg-sauerland.de", "http://hirschberg-sauerland.de")</f>
        <v/>
      </c>
      <c r="C1053" s="4" t="inlineStr">
        <is>
          <t>Reachable - No Addresses</t>
        </is>
      </c>
      <c r="D1053" s="4" t="inlineStr">
        <is>
          <t>N/A</t>
        </is>
      </c>
    </row>
    <row r="1054">
      <c r="A1054" s="2" t="inlineStr">
        <is>
          <t>bespoky.com</t>
        </is>
      </c>
      <c r="B1054" s="2">
        <f>HYPERLINK("http://bespoky.com", "http://bespoky.com")</f>
        <v/>
      </c>
      <c r="C1054" s="2" t="inlineStr">
        <is>
          <t>Unreachable</t>
        </is>
      </c>
      <c r="D1054" s="2" t="inlineStr">
        <is>
          <t>N/A</t>
        </is>
      </c>
    </row>
    <row r="1055">
      <c r="A1055" s="4" t="inlineStr">
        <is>
          <t>gpmoto.de</t>
        </is>
      </c>
      <c r="B1055" s="4">
        <f>HYPERLINK("http://gpmoto.de", "http://gpmoto.de")</f>
        <v/>
      </c>
      <c r="C1055" s="4" t="inlineStr">
        <is>
          <t>Reachable - No Addresses</t>
        </is>
      </c>
      <c r="D1055" s="4" t="inlineStr">
        <is>
          <t>N/A</t>
        </is>
      </c>
    </row>
    <row r="1056">
      <c r="A1056" s="4" t="inlineStr">
        <is>
          <t>weddingcam.de</t>
        </is>
      </c>
      <c r="B1056" s="4">
        <f>HYPERLINK("http://weddingcam.de", "http://weddingcam.de")</f>
        <v/>
      </c>
      <c r="C1056" s="4" t="inlineStr">
        <is>
          <t>Reachable - No Addresses</t>
        </is>
      </c>
      <c r="D1056" s="4" t="inlineStr">
        <is>
          <t>N/A</t>
        </is>
      </c>
    </row>
    <row r="1057">
      <c r="A1057" s="2" t="inlineStr">
        <is>
          <t>laguiole-laguiole.de</t>
        </is>
      </c>
      <c r="B1057" s="2">
        <f>HYPERLINK("http://laguiole-laguiole.de", "http://laguiole-laguiole.de")</f>
        <v/>
      </c>
      <c r="C1057" s="2" t="inlineStr">
        <is>
          <t>Unreachable</t>
        </is>
      </c>
      <c r="D1057" s="2" t="inlineStr">
        <is>
          <t>N/A</t>
        </is>
      </c>
    </row>
    <row r="1058">
      <c r="A1058" s="4" t="inlineStr">
        <is>
          <t>basic.de</t>
        </is>
      </c>
      <c r="B1058" s="4">
        <f>HYPERLINK("http://basic.de", "http://basic.de")</f>
        <v/>
      </c>
      <c r="C1058" s="4" t="inlineStr">
        <is>
          <t>Reachable - No Addresses</t>
        </is>
      </c>
      <c r="D1058" s="4" t="inlineStr">
        <is>
          <t>N/A</t>
        </is>
      </c>
    </row>
    <row r="1059">
      <c r="A1059" s="4" t="inlineStr">
        <is>
          <t>igo-werbeartikel.de</t>
        </is>
      </c>
      <c r="B1059" s="4">
        <f>HYPERLINK("http://igo-werbeartikel.de", "http://igo-werbeartikel.de")</f>
        <v/>
      </c>
      <c r="C1059" s="4" t="inlineStr">
        <is>
          <t>Reachable - No Addresses</t>
        </is>
      </c>
      <c r="D1059" s="4" t="inlineStr">
        <is>
          <t>N/A</t>
        </is>
      </c>
    </row>
    <row r="1060">
      <c r="A1060" s="3" t="inlineStr">
        <is>
          <t>fct-akademie.com</t>
        </is>
      </c>
      <c r="B1060" s="3">
        <f>HYPERLINK("http://fct-akademie.com", "http://fct-akademie.com")</f>
        <v/>
      </c>
      <c r="C1060" s="3" t="inlineStr">
        <is>
          <t>Reachable</t>
        </is>
      </c>
      <c r="D1060" s="3" t="inlineStr">
        <is>
          <t>['2 Tage980De', '4 Wochen890De', '3 Wochen880De', 'Tag189De']</t>
        </is>
      </c>
    </row>
    <row r="1061">
      <c r="A1061" s="4" t="inlineStr">
        <is>
          <t>reiten-in-mv.de</t>
        </is>
      </c>
      <c r="B1061" s="4">
        <f>HYPERLINK("http://reiten-in-mv.de", "http://reiten-in-mv.de")</f>
        <v/>
      </c>
      <c r="C1061" s="4" t="inlineStr">
        <is>
          <t>Reachable - No Addresses</t>
        </is>
      </c>
      <c r="D1061" s="4" t="inlineStr">
        <is>
          <t>N/A</t>
        </is>
      </c>
    </row>
    <row r="1062">
      <c r="A1062" s="4" t="inlineStr">
        <is>
          <t>zahlungsvereinbarung.com</t>
        </is>
      </c>
      <c r="B1062" s="4">
        <f>HYPERLINK("http://zahlungsvereinbarung.com", "http://zahlungsvereinbarung.com")</f>
        <v/>
      </c>
      <c r="C1062" s="4" t="inlineStr">
        <is>
          <t>Reachable - No Addresses</t>
        </is>
      </c>
      <c r="D1062" s="4" t="inlineStr">
        <is>
          <t>N/A</t>
        </is>
      </c>
    </row>
    <row r="1063">
      <c r="A1063" s="4" t="inlineStr">
        <is>
          <t>theatermakeup.de</t>
        </is>
      </c>
      <c r="B1063" s="4">
        <f>HYPERLINK("http://theatermakeup.de", "http://theatermakeup.de")</f>
        <v/>
      </c>
      <c r="C1063" s="4" t="inlineStr">
        <is>
          <t>Reachable - No Addresses</t>
        </is>
      </c>
      <c r="D1063" s="4" t="inlineStr">
        <is>
          <t>N/A</t>
        </is>
      </c>
    </row>
    <row r="1064">
      <c r="A1064" s="4" t="inlineStr">
        <is>
          <t>ackee.cz</t>
        </is>
      </c>
      <c r="B1064" s="4">
        <f>HYPERLINK("http://ackee.cz", "http://ackee.cz")</f>
        <v/>
      </c>
      <c r="C1064" s="4" t="inlineStr">
        <is>
          <t>Reachable - No Addresses</t>
        </is>
      </c>
      <c r="D1064" s="4" t="inlineStr">
        <is>
          <t>N/A</t>
        </is>
      </c>
    </row>
    <row r="1065">
      <c r="A1065" s="4" t="inlineStr">
        <is>
          <t>haasehof.de</t>
        </is>
      </c>
      <c r="B1065" s="4">
        <f>HYPERLINK("http://haasehof.de", "http://haasehof.de")</f>
        <v/>
      </c>
      <c r="C1065" s="4" t="inlineStr">
        <is>
          <t>Reachable - No Addresses</t>
        </is>
      </c>
      <c r="D1065" s="4" t="inlineStr">
        <is>
          <t>N/A</t>
        </is>
      </c>
    </row>
    <row r="1066">
      <c r="A1066" s="4" t="inlineStr">
        <is>
          <t>element.de</t>
        </is>
      </c>
      <c r="B1066" s="4">
        <f>HYPERLINK("http://element.de", "http://element.de")</f>
        <v/>
      </c>
      <c r="C1066" s="4" t="inlineStr">
        <is>
          <t>Reachable - No Addresses</t>
        </is>
      </c>
      <c r="D1066" s="4" t="inlineStr">
        <is>
          <t>N/A</t>
        </is>
      </c>
    </row>
    <row r="1067">
      <c r="A1067" s="4" t="inlineStr">
        <is>
          <t>jazzradio.net</t>
        </is>
      </c>
      <c r="B1067" s="4">
        <f>HYPERLINK("http://jazzradio.net", "http://jazzradio.net")</f>
        <v/>
      </c>
      <c r="C1067" s="4" t="inlineStr">
        <is>
          <t>Reachable - No Addresses</t>
        </is>
      </c>
      <c r="D1067" s="4" t="inlineStr">
        <is>
          <t>N/A</t>
        </is>
      </c>
    </row>
    <row r="1068">
      <c r="A1068" s="3" t="inlineStr">
        <is>
          <t>eps-personal.org</t>
        </is>
      </c>
      <c r="B1068" s="3">
        <f>HYPERLINK("http://eps-personal.org", "http://eps-personal.org")</f>
        <v/>
      </c>
      <c r="C1068" s="3" t="inlineStr">
        <is>
          <t>Reachable</t>
        </is>
      </c>
      <c r="D1068" s="3" t="inlineStr">
        <is>
          <t>['ewerbungEPSBlog fileadmintemplate01he']</t>
        </is>
      </c>
    </row>
    <row r="1069">
      <c r="A1069" s="4" t="inlineStr">
        <is>
          <t>renereif.de</t>
        </is>
      </c>
      <c r="B1069" s="4">
        <f>HYPERLINK("http://renereif.de", "http://renereif.de")</f>
        <v/>
      </c>
      <c r="C1069" s="4" t="inlineStr">
        <is>
          <t>Reachable - No Addresses</t>
        </is>
      </c>
      <c r="D1069" s="4" t="inlineStr">
        <is>
          <t>N/A</t>
        </is>
      </c>
    </row>
    <row r="1070">
      <c r="A1070" s="4" t="inlineStr">
        <is>
          <t>stein-automation.de</t>
        </is>
      </c>
      <c r="B1070" s="4">
        <f>HYPERLINK("http://stein-automation.de", "http://stein-automation.de")</f>
        <v/>
      </c>
      <c r="C1070" s="4" t="inlineStr">
        <is>
          <t>Reachable - No Addresses</t>
        </is>
      </c>
      <c r="D1070" s="4" t="inlineStr">
        <is>
          <t>N/A</t>
        </is>
      </c>
    </row>
    <row r="1071">
      <c r="A1071" s="4" t="inlineStr">
        <is>
          <t>mp-gruppe.de</t>
        </is>
      </c>
      <c r="B1071" s="4">
        <f>HYPERLINK("http://mp-gruppe.de", "http://mp-gruppe.de")</f>
        <v/>
      </c>
      <c r="C1071" s="4" t="inlineStr">
        <is>
          <t>Reachable - No Addresses</t>
        </is>
      </c>
      <c r="D1071" s="4" t="inlineStr">
        <is>
          <t>N/A</t>
        </is>
      </c>
    </row>
    <row r="1072">
      <c r="A1072" s="4" t="inlineStr">
        <is>
          <t>gargiulo.de</t>
        </is>
      </c>
      <c r="B1072" s="4">
        <f>HYPERLINK("http://gargiulo.de", "http://gargiulo.de")</f>
        <v/>
      </c>
      <c r="C1072" s="4" t="inlineStr">
        <is>
          <t>Reachable - No Addresses</t>
        </is>
      </c>
      <c r="D1072" s="4" t="inlineStr">
        <is>
          <t>N/A</t>
        </is>
      </c>
    </row>
    <row r="1073">
      <c r="A1073" s="4" t="inlineStr">
        <is>
          <t>aetka.de</t>
        </is>
      </c>
      <c r="B1073" s="4">
        <f>HYPERLINK("http://aetka.de", "http://aetka.de")</f>
        <v/>
      </c>
      <c r="C1073" s="4" t="inlineStr">
        <is>
          <t>Reachable - No Addresses</t>
        </is>
      </c>
      <c r="D1073" s="4" t="inlineStr">
        <is>
          <t>N/A</t>
        </is>
      </c>
    </row>
    <row r="1074">
      <c r="A1074" s="4" t="inlineStr">
        <is>
          <t>dkou.org</t>
        </is>
      </c>
      <c r="B1074" s="4">
        <f>HYPERLINK("http://dkou.org", "http://dkou.org")</f>
        <v/>
      </c>
      <c r="C1074" s="4" t="inlineStr">
        <is>
          <t>Reachable - No Addresses</t>
        </is>
      </c>
      <c r="D1074" s="4" t="inlineStr">
        <is>
          <t>N/A</t>
        </is>
      </c>
    </row>
    <row r="1075">
      <c r="A1075" s="4" t="inlineStr">
        <is>
          <t>pixelboxx.com</t>
        </is>
      </c>
      <c r="B1075" s="4">
        <f>HYPERLINK("http://pixelboxx.com", "http://pixelboxx.com")</f>
        <v/>
      </c>
      <c r="C1075" s="4" t="inlineStr">
        <is>
          <t>Reachable - No Addresses</t>
        </is>
      </c>
      <c r="D1075" s="4" t="inlineStr">
        <is>
          <t>N/A</t>
        </is>
      </c>
    </row>
    <row r="1076">
      <c r="A1076" s="4" t="inlineStr">
        <is>
          <t>goettfert.de</t>
        </is>
      </c>
      <c r="B1076" s="4">
        <f>HYPERLINK("http://goettfert.de", "http://goettfert.de")</f>
        <v/>
      </c>
      <c r="C1076" s="4" t="inlineStr">
        <is>
          <t>Reachable - No Addresses</t>
        </is>
      </c>
      <c r="D1076" s="4" t="inlineStr">
        <is>
          <t>N/A</t>
        </is>
      </c>
    </row>
    <row r="1077">
      <c r="A1077" s="3" t="inlineStr">
        <is>
          <t>delphin.com</t>
        </is>
      </c>
      <c r="B1077" s="3">
        <f>HYPERLINK("http://delphin.com", "http://delphin.com")</f>
        <v/>
      </c>
      <c r="C1077" s="3" t="inlineStr">
        <is>
          <t>Reachable</t>
        </is>
      </c>
      <c r="D1077" s="3" t="inlineStr">
        <is>
          <t>['and transferred automatically via USB or LA']</t>
        </is>
      </c>
    </row>
    <row r="1078">
      <c r="A1078" s="4" t="inlineStr">
        <is>
          <t>studio-ahoi.de</t>
        </is>
      </c>
      <c r="B1078" s="4">
        <f>HYPERLINK("http://studio-ahoi.de", "http://studio-ahoi.de")</f>
        <v/>
      </c>
      <c r="C1078" s="4" t="inlineStr">
        <is>
          <t>Reachable - No Addresses</t>
        </is>
      </c>
      <c r="D1078" s="4" t="inlineStr">
        <is>
          <t>N/A</t>
        </is>
      </c>
    </row>
    <row r="1079">
      <c r="A1079" s="4" t="inlineStr">
        <is>
          <t>dectomusic.com</t>
        </is>
      </c>
      <c r="B1079" s="4">
        <f>HYPERLINK("http://dectomusic.com", "http://dectomusic.com")</f>
        <v/>
      </c>
      <c r="C1079" s="4" t="inlineStr">
        <is>
          <t>Reachable - No Addresses</t>
        </is>
      </c>
      <c r="D1079" s="4" t="inlineStr">
        <is>
          <t>N/A</t>
        </is>
      </c>
    </row>
    <row r="1080">
      <c r="A1080" s="3" t="inlineStr">
        <is>
          <t>ctr-fahrzeuge.de</t>
        </is>
      </c>
      <c r="B1080" s="3">
        <f>HYPERLINK("http://ctr-fahrzeuge.de", "http://ctr-fahrzeuge.de")</f>
        <v/>
      </c>
      <c r="C1080" s="3" t="inlineStr">
        <is>
          <t>Reachable</t>
        </is>
      </c>
      <c r="D1080" s="3" t="inlineStr">
        <is>
          <t>['ronomie und Veranstaltungsbranche33Ja', 'Zufriedene Kunden57Pa']</t>
        </is>
      </c>
    </row>
    <row r="1081">
      <c r="A1081" s="4" t="inlineStr">
        <is>
          <t>wunderstudios.com</t>
        </is>
      </c>
      <c r="B1081" s="4">
        <f>HYPERLINK("http://wunderstudios.com", "http://wunderstudios.com")</f>
        <v/>
      </c>
      <c r="C1081" s="4" t="inlineStr">
        <is>
          <t>Reachable - No Addresses</t>
        </is>
      </c>
      <c r="D1081" s="4" t="inlineStr">
        <is>
          <t>N/A</t>
        </is>
      </c>
    </row>
    <row r="1082">
      <c r="A1082" s="4" t="inlineStr">
        <is>
          <t>gmx.net</t>
        </is>
      </c>
      <c r="B1082" s="4">
        <f>HYPERLINK("http://gmx.net", "http://gmx.net")</f>
        <v/>
      </c>
      <c r="C1082" s="4" t="inlineStr">
        <is>
          <t>Reachable - No Addresses</t>
        </is>
      </c>
      <c r="D1082" s="4" t="inlineStr">
        <is>
          <t>N/A</t>
        </is>
      </c>
    </row>
    <row r="1083">
      <c r="A1083" s="4" t="inlineStr">
        <is>
          <t>swfr.de</t>
        </is>
      </c>
      <c r="B1083" s="4">
        <f>HYPERLINK("http://swfr.de", "http://swfr.de")</f>
        <v/>
      </c>
      <c r="C1083" s="4" t="inlineStr">
        <is>
          <t>Reachable - No Addresses</t>
        </is>
      </c>
      <c r="D1083" s="4" t="inlineStr">
        <is>
          <t>N/A</t>
        </is>
      </c>
    </row>
    <row r="1084">
      <c r="A1084" s="3" t="inlineStr">
        <is>
          <t>tophotelprojects.com</t>
        </is>
      </c>
      <c r="B1084" s="3">
        <f>HYPERLINK("http://tophotelprojects.com", "http://tophotelprojects.com")</f>
        <v/>
      </c>
      <c r="C1084" s="3" t="inlineStr">
        <is>
          <t>Reachable</t>
        </is>
      </c>
      <c r="D1084" s="3" t="inlineStr">
        <is>
          <t>['THP15SU', 'THP20SU', 'THP15SU', 'THP20SU']</t>
        </is>
      </c>
    </row>
    <row r="1085">
      <c r="A1085" s="2" t="inlineStr">
        <is>
          <t>co2-meter.net</t>
        </is>
      </c>
      <c r="B1085" s="2">
        <f>HYPERLINK("http://co2-meter.net", "http://co2-meter.net")</f>
        <v/>
      </c>
      <c r="C1085" s="2" t="inlineStr">
        <is>
          <t>Unreachable</t>
        </is>
      </c>
      <c r="D1085" s="2" t="inlineStr">
        <is>
          <t>N/A</t>
        </is>
      </c>
    </row>
    <row r="1086">
      <c r="A1086" s="3" t="inlineStr">
        <is>
          <t>billiger-mietwagen.de</t>
        </is>
      </c>
      <c r="B1086" s="3">
        <f>HYPERLINK("http://billiger-mietwagen.de", "http://billiger-mietwagen.de")</f>
        <v/>
      </c>
      <c r="C1086" s="3" t="inlineStr">
        <is>
          <t>Reachable</t>
        </is>
      </c>
      <c r="D1086" s="3" t="inlineStr">
        <is>
          <t>['00 TagMercedes EQB Electric424Au']</t>
        </is>
      </c>
    </row>
    <row r="1087">
      <c r="A1087" s="4" t="inlineStr">
        <is>
          <t>orbitlog.com</t>
        </is>
      </c>
      <c r="B1087" s="4">
        <f>HYPERLINK("http://orbitlog.com", "http://orbitlog.com")</f>
        <v/>
      </c>
      <c r="C1087" s="4" t="inlineStr">
        <is>
          <t>Reachable - No Addresses</t>
        </is>
      </c>
      <c r="D1087" s="4" t="inlineStr">
        <is>
          <t>N/A</t>
        </is>
      </c>
    </row>
    <row r="1088">
      <c r="A1088" s="4" t="inlineStr">
        <is>
          <t>sync.blue</t>
        </is>
      </c>
      <c r="B1088" s="4">
        <f>HYPERLINK("http://sync.blue", "http://sync.blue")</f>
        <v/>
      </c>
      <c r="C1088" s="4" t="inlineStr">
        <is>
          <t>Reachable - No Addresses</t>
        </is>
      </c>
      <c r="D1088" s="4" t="inlineStr">
        <is>
          <t>N/A</t>
        </is>
      </c>
    </row>
    <row r="1089">
      <c r="A1089" s="4" t="inlineStr">
        <is>
          <t>kunstverein-bielefeld.de</t>
        </is>
      </c>
      <c r="B1089" s="4">
        <f>HYPERLINK("http://kunstverein-bielefeld.de", "http://kunstverein-bielefeld.de")</f>
        <v/>
      </c>
      <c r="C1089" s="4" t="inlineStr">
        <is>
          <t>Reachable - No Addresses</t>
        </is>
      </c>
      <c r="D1089" s="4" t="inlineStr">
        <is>
          <t>N/A</t>
        </is>
      </c>
    </row>
    <row r="1090">
      <c r="A1090" s="2" t="inlineStr">
        <is>
          <t>cliffstevens.com</t>
        </is>
      </c>
      <c r="B1090" s="2">
        <f>HYPERLINK("https://cliffstevens.com", "https://cliffstevens.com")</f>
        <v/>
      </c>
      <c r="C1090" s="2" t="inlineStr">
        <is>
          <t>Unreachable</t>
        </is>
      </c>
      <c r="D1090" s="2" t="inlineStr">
        <is>
          <t>N/A</t>
        </is>
      </c>
    </row>
    <row r="1091">
      <c r="A1091" s="2" t="inlineStr">
        <is>
          <t>himmelhochjauchzend.com</t>
        </is>
      </c>
      <c r="B1091" s="2">
        <f>HYPERLINK("https://himmelhochjauchzend.com", "https://himmelhochjauchzend.com")</f>
        <v/>
      </c>
      <c r="C1091" s="2" t="inlineStr">
        <is>
          <t>Unreachable</t>
        </is>
      </c>
      <c r="D1091" s="2" t="inlineStr">
        <is>
          <t>N/A</t>
        </is>
      </c>
    </row>
    <row r="1092">
      <c r="A1092" s="4" t="inlineStr">
        <is>
          <t>perfekt-dienstleistungen.com</t>
        </is>
      </c>
      <c r="B1092" s="4">
        <f>HYPERLINK("http://perfekt-dienstleistungen.com", "http://perfekt-dienstleistungen.com")</f>
        <v/>
      </c>
      <c r="C1092" s="4" t="inlineStr">
        <is>
          <t>Reachable - No Addresses</t>
        </is>
      </c>
      <c r="D1092" s="4" t="inlineStr">
        <is>
          <t>N/A</t>
        </is>
      </c>
    </row>
    <row r="1093">
      <c r="A1093" s="4" t="inlineStr">
        <is>
          <t>ralphjo.com</t>
        </is>
      </c>
      <c r="B1093" s="4">
        <f>HYPERLINK("http://ralphjo.com", "http://ralphjo.com")</f>
        <v/>
      </c>
      <c r="C1093" s="4" t="inlineStr">
        <is>
          <t>Reachable - No Addresses</t>
        </is>
      </c>
      <c r="D1093" s="4" t="inlineStr">
        <is>
          <t>N/A</t>
        </is>
      </c>
    </row>
    <row r="1094">
      <c r="A1094" s="2" t="inlineStr">
        <is>
          <t>csu.de</t>
        </is>
      </c>
      <c r="B1094" s="2">
        <f>HYPERLINK("http://csu.de", "http://csu.de")</f>
        <v/>
      </c>
      <c r="C1094" s="2" t="inlineStr">
        <is>
          <t>Unreachable</t>
        </is>
      </c>
      <c r="D1094" s="2" t="inlineStr">
        <is>
          <t>N/A</t>
        </is>
      </c>
    </row>
    <row r="1095">
      <c r="A1095" s="2" t="inlineStr">
        <is>
          <t>garnetbag.com</t>
        </is>
      </c>
      <c r="B1095" s="2">
        <f>HYPERLINK("http://garnetbag.com", "http://garnetbag.com")</f>
        <v/>
      </c>
      <c r="C1095" s="2" t="inlineStr">
        <is>
          <t>Unreachable</t>
        </is>
      </c>
      <c r="D1095" s="2" t="inlineStr">
        <is>
          <t>N/A</t>
        </is>
      </c>
    </row>
    <row r="1096">
      <c r="A1096" s="4" t="inlineStr">
        <is>
          <t>smiletrain.de</t>
        </is>
      </c>
      <c r="B1096" s="4">
        <f>HYPERLINK("http://smiletrain.de", "http://smiletrain.de")</f>
        <v/>
      </c>
      <c r="C1096" s="4" t="inlineStr">
        <is>
          <t>Reachable - No Addresses</t>
        </is>
      </c>
      <c r="D1096" s="4" t="inlineStr">
        <is>
          <t>N/A</t>
        </is>
      </c>
    </row>
    <row r="1097">
      <c r="A1097" s="3" t="inlineStr">
        <is>
          <t>innoactive.io</t>
        </is>
      </c>
      <c r="B1097" s="3">
        <f>HYPERLINK("http://innoactive.io", "http://innoactive.io")</f>
        <v/>
      </c>
      <c r="C1097" s="3" t="inlineStr">
        <is>
          <t>Reachable</t>
        </is>
      </c>
      <c r="D1097" s="3" t="inlineStr">
        <is>
          <t>['gBlogJobsContactSign inGet Portal13En']</t>
        </is>
      </c>
    </row>
    <row r="1098">
      <c r="A1098" s="4" t="inlineStr">
        <is>
          <t>ngn-europe.com</t>
        </is>
      </c>
      <c r="B1098" s="4">
        <f>HYPERLINK("http://ngn-europe.com", "http://ngn-europe.com")</f>
        <v/>
      </c>
      <c r="C1098" s="4" t="inlineStr">
        <is>
          <t>Reachable - No Addresses</t>
        </is>
      </c>
      <c r="D1098" s="4" t="inlineStr">
        <is>
          <t>N/A</t>
        </is>
      </c>
    </row>
    <row r="1099">
      <c r="A1099" s="4" t="inlineStr">
        <is>
          <t>microtool.de</t>
        </is>
      </c>
      <c r="B1099" s="4">
        <f>HYPERLINK("http://microtool.de", "http://microtool.de")</f>
        <v/>
      </c>
      <c r="C1099" s="4" t="inlineStr">
        <is>
          <t>Reachable - No Addresses</t>
        </is>
      </c>
      <c r="D1099" s="4" t="inlineStr">
        <is>
          <t>N/A</t>
        </is>
      </c>
    </row>
    <row r="1100">
      <c r="A1100" s="4" t="inlineStr">
        <is>
          <t>amex-sanivar.com</t>
        </is>
      </c>
      <c r="B1100" s="4">
        <f>HYPERLINK("http://amex-sanivar.com", "http://amex-sanivar.com")</f>
        <v/>
      </c>
      <c r="C1100" s="4" t="inlineStr">
        <is>
          <t>Reachable - No Addresses</t>
        </is>
      </c>
      <c r="D1100" s="4" t="inlineStr">
        <is>
          <t>N/A</t>
        </is>
      </c>
    </row>
    <row r="1101">
      <c r="A1101" s="4" t="inlineStr">
        <is>
          <t>sprachrausch.com</t>
        </is>
      </c>
      <c r="B1101" s="4">
        <f>HYPERLINK("http://sprachrausch.com", "http://sprachrausch.com")</f>
        <v/>
      </c>
      <c r="C1101" s="4" t="inlineStr">
        <is>
          <t>Reachable - No Addresses</t>
        </is>
      </c>
      <c r="D1101" s="4" t="inlineStr">
        <is>
          <t>N/A</t>
        </is>
      </c>
    </row>
    <row r="1102">
      <c r="A1102" s="3" t="inlineStr">
        <is>
          <t>dirkbecker-entertainment.de</t>
        </is>
      </c>
      <c r="B1102" s="3">
        <f>HYPERLINK("http://dirkbecker-entertainment.de", "http://dirkbecker-entertainment.de")</f>
        <v/>
      </c>
      <c r="C1102" s="3" t="inlineStr">
        <is>
          <t>Reachable</t>
        </is>
      </c>
      <c r="D1102" s="3" t="inlineStr">
        <is>
          <t>['25 TourBob DylanROUGH AND ROWDY WAYS WORLD WIDE', '25 TourBob DylanROUGH AND ROWDY WAYS WORLD WIDE', 'Simply Red40th', 'ffentliche GeneralprobeSimply Red40th']</t>
        </is>
      </c>
    </row>
    <row r="1103">
      <c r="A1103" s="2" t="inlineStr">
        <is>
          <t>blackpearlfilm.com</t>
        </is>
      </c>
      <c r="B1103" s="2">
        <f>HYPERLINK("http://blackpearlfilm.com", "http://blackpearlfilm.com")</f>
        <v/>
      </c>
      <c r="C1103" s="2" t="inlineStr">
        <is>
          <t>Unreachable</t>
        </is>
      </c>
      <c r="D1103" s="2" t="inlineStr">
        <is>
          <t>N/A</t>
        </is>
      </c>
    </row>
    <row r="1104">
      <c r="A1104" s="4" t="inlineStr">
        <is>
          <t>appel.de</t>
        </is>
      </c>
      <c r="B1104" s="4">
        <f>HYPERLINK("http://appel.de", "http://appel.de")</f>
        <v/>
      </c>
      <c r="C1104" s="4" t="inlineStr">
        <is>
          <t>Reachable - No Addresses</t>
        </is>
      </c>
      <c r="D1104" s="4" t="inlineStr">
        <is>
          <t>N/A</t>
        </is>
      </c>
    </row>
    <row r="1105">
      <c r="A1105" s="4" t="inlineStr">
        <is>
          <t>marco-arena.de</t>
        </is>
      </c>
      <c r="B1105" s="4">
        <f>HYPERLINK("http://marco-arena.de", "http://marco-arena.de")</f>
        <v/>
      </c>
      <c r="C1105" s="4" t="inlineStr">
        <is>
          <t>Reachable - No Addresses</t>
        </is>
      </c>
      <c r="D1105" s="4" t="inlineStr">
        <is>
          <t>N/A</t>
        </is>
      </c>
    </row>
    <row r="1106">
      <c r="A1106" s="4" t="inlineStr">
        <is>
          <t>sysy.com</t>
        </is>
      </c>
      <c r="B1106" s="4">
        <f>HYPERLINK("http://sysy.com", "http://sysy.com")</f>
        <v/>
      </c>
      <c r="C1106" s="4" t="inlineStr">
        <is>
          <t>Reachable - No Addresses</t>
        </is>
      </c>
      <c r="D1106" s="4" t="inlineStr">
        <is>
          <t>N/A</t>
        </is>
      </c>
    </row>
    <row r="1107">
      <c r="A1107" s="4" t="inlineStr">
        <is>
          <t>bos-buero.de</t>
        </is>
      </c>
      <c r="B1107" s="4">
        <f>HYPERLINK("http://bos-buero.de", "http://bos-buero.de")</f>
        <v/>
      </c>
      <c r="C1107" s="4" t="inlineStr">
        <is>
          <t>Reachable - No Addresses</t>
        </is>
      </c>
      <c r="D1107" s="4" t="inlineStr">
        <is>
          <t>N/A</t>
        </is>
      </c>
    </row>
    <row r="1108">
      <c r="A1108" s="3" t="inlineStr">
        <is>
          <t>tobaccofreeliving.org</t>
        </is>
      </c>
      <c r="B1108" s="3">
        <f>HYPERLINK("http://tobaccofreeliving.org", "http://tobaccofreeliving.org")</f>
        <v/>
      </c>
      <c r="C1108" s="3" t="inlineStr">
        <is>
          <t>Reachable</t>
        </is>
      </c>
      <c r="D1108" s="3" t="inlineStr">
        <is>
          <t>['and find a lung cancer screening center near you.CREATE VA']</t>
        </is>
      </c>
    </row>
    <row r="1109">
      <c r="A1109" s="4" t="inlineStr">
        <is>
          <t>hotel-badischerhof-badenbaden.de</t>
        </is>
      </c>
      <c r="B1109" s="4">
        <f>HYPERLINK("http://hotel-badischerhof-badenbaden.de", "http://hotel-badischerhof-badenbaden.de")</f>
        <v/>
      </c>
      <c r="C1109" s="4" t="inlineStr">
        <is>
          <t>Reachable - No Addresses</t>
        </is>
      </c>
      <c r="D1109" s="4" t="inlineStr">
        <is>
          <t>N/A</t>
        </is>
      </c>
    </row>
    <row r="1110">
      <c r="A1110" s="2" t="inlineStr">
        <is>
          <t>treesidemusic.com</t>
        </is>
      </c>
      <c r="B1110" s="2">
        <f>HYPERLINK("http://treesidemusic.com", "http://treesidemusic.com")</f>
        <v/>
      </c>
      <c r="C1110" s="2" t="inlineStr">
        <is>
          <t>Unreachable</t>
        </is>
      </c>
      <c r="D1110" s="2" t="inlineStr">
        <is>
          <t>N/A</t>
        </is>
      </c>
    </row>
    <row r="1111">
      <c r="A1111" s="4" t="inlineStr">
        <is>
          <t>zahnarzt.ac</t>
        </is>
      </c>
      <c r="B1111" s="4">
        <f>HYPERLINK("http://zahnarzt.ac", "http://zahnarzt.ac")</f>
        <v/>
      </c>
      <c r="C1111" s="4" t="inlineStr">
        <is>
          <t>Reachable - No Addresses</t>
        </is>
      </c>
      <c r="D1111" s="4" t="inlineStr">
        <is>
          <t>N/A</t>
        </is>
      </c>
    </row>
    <row r="1112">
      <c r="A1112" s="3" t="inlineStr">
        <is>
          <t>pikasslifestyle.com</t>
        </is>
      </c>
      <c r="B1112" s="3">
        <f>HYPERLINK("http://pikasslifestyle.com", "http://pikasslifestyle.com")</f>
        <v/>
      </c>
      <c r="C1112" s="3" t="inlineStr">
        <is>
          <t>Reachable</t>
        </is>
      </c>
      <c r="D1112" s="3" t="inlineStr">
        <is>
          <t>['00 In den Warenkorb Quick View AFTERCAR', '00 In den Warenkorb Quick View AFTERCAR', '00 In den Warenkorb Quick View PIKBOXEN PIKBOX XMAS', '00 In den Warenkorb Quick View PIKBOXEN PIKBOX CO']</t>
        </is>
      </c>
    </row>
    <row r="1113">
      <c r="A1113" s="4" t="inlineStr">
        <is>
          <t>consulegis.com</t>
        </is>
      </c>
      <c r="B1113" s="4">
        <f>HYPERLINK("http://consulegis.com", "http://consulegis.com")</f>
        <v/>
      </c>
      <c r="C1113" s="4" t="inlineStr">
        <is>
          <t>Reachable - No Addresses</t>
        </is>
      </c>
      <c r="D1113" s="4" t="inlineStr">
        <is>
          <t>N/A</t>
        </is>
      </c>
    </row>
    <row r="1114">
      <c r="A1114" s="4" t="inlineStr">
        <is>
          <t>leagasdelaney.de</t>
        </is>
      </c>
      <c r="B1114" s="4">
        <f>HYPERLINK("http://leagasdelaney.de", "http://leagasdelaney.de")</f>
        <v/>
      </c>
      <c r="C1114" s="4" t="inlineStr">
        <is>
          <t>Reachable - No Addresses</t>
        </is>
      </c>
      <c r="D1114" s="4" t="inlineStr">
        <is>
          <t>N/A</t>
        </is>
      </c>
    </row>
    <row r="1115">
      <c r="A1115" s="4" t="inlineStr">
        <is>
          <t>care.de</t>
        </is>
      </c>
      <c r="B1115" s="4">
        <f>HYPERLINK("http://care.de", "http://care.de")</f>
        <v/>
      </c>
      <c r="C1115" s="4" t="inlineStr">
        <is>
          <t>Reachable - No Addresses</t>
        </is>
      </c>
      <c r="D1115" s="4" t="inlineStr">
        <is>
          <t>N/A</t>
        </is>
      </c>
    </row>
    <row r="1116">
      <c r="A1116" s="2" t="inlineStr">
        <is>
          <t>allectra.com</t>
        </is>
      </c>
      <c r="B1116" s="2">
        <f>HYPERLINK("https://allectra.com", "https://allectra.com")</f>
        <v/>
      </c>
      <c r="C1116" s="2" t="inlineStr">
        <is>
          <t>Unreachable</t>
        </is>
      </c>
      <c r="D1116" s="2" t="inlineStr">
        <is>
          <t>N/A</t>
        </is>
      </c>
    </row>
    <row r="1117">
      <c r="A1117" s="4" t="inlineStr">
        <is>
          <t>cellsystems.eu</t>
        </is>
      </c>
      <c r="B1117" s="4">
        <f>HYPERLINK("http://cellsystems.eu", "http://cellsystems.eu")</f>
        <v/>
      </c>
      <c r="C1117" s="4" t="inlineStr">
        <is>
          <t>Reachable - No Addresses</t>
        </is>
      </c>
      <c r="D1117" s="4" t="inlineStr">
        <is>
          <t>N/A</t>
        </is>
      </c>
    </row>
    <row r="1118">
      <c r="A1118" s="3" t="inlineStr">
        <is>
          <t>epo.org</t>
        </is>
      </c>
      <c r="B1118" s="3">
        <f>HYPERLINK("http://epo.org", "http://epo.org")</f>
        <v/>
      </c>
      <c r="C1118" s="3" t="inlineStr">
        <is>
          <t>Reachable</t>
        </is>
      </c>
      <c r="D1118" s="3" t="inlineStr">
        <is>
          <t>['and formats Learning paths EQE and EPA']</t>
        </is>
      </c>
    </row>
    <row r="1119">
      <c r="A1119" s="4" t="inlineStr">
        <is>
          <t>getrental.de</t>
        </is>
      </c>
      <c r="B1119" s="4">
        <f>HYPERLINK("http://getrental.de", "http://getrental.de")</f>
        <v/>
      </c>
      <c r="C1119" s="4" t="inlineStr">
        <is>
          <t>Reachable - No Addresses</t>
        </is>
      </c>
      <c r="D1119" s="4" t="inlineStr">
        <is>
          <t>N/A</t>
        </is>
      </c>
    </row>
    <row r="1120">
      <c r="A1120" s="4" t="inlineStr">
        <is>
          <t>thedailyjournalist.com</t>
        </is>
      </c>
      <c r="B1120" s="4">
        <f>HYPERLINK("http://thedailyjournalist.com", "http://thedailyjournalist.com")</f>
        <v/>
      </c>
      <c r="C1120" s="4" t="inlineStr">
        <is>
          <t>Reachable - No Addresses</t>
        </is>
      </c>
      <c r="D1120" s="4" t="inlineStr">
        <is>
          <t>N/A</t>
        </is>
      </c>
    </row>
    <row r="1121">
      <c r="A1121" s="2" t="inlineStr">
        <is>
          <t>marcmichaelmueller.com</t>
        </is>
      </c>
      <c r="B1121" s="2">
        <f>HYPERLINK("https://marcmichaelmueller.com", "https://marcmichaelmueller.com")</f>
        <v/>
      </c>
      <c r="C1121" s="2" t="inlineStr">
        <is>
          <t>Unreachable</t>
        </is>
      </c>
      <c r="D1121" s="2" t="inlineStr">
        <is>
          <t>N/A</t>
        </is>
      </c>
    </row>
    <row r="1122">
      <c r="A1122" s="4" t="inlineStr">
        <is>
          <t>german-pellets.de</t>
        </is>
      </c>
      <c r="B1122" s="4">
        <f>HYPERLINK("http://german-pellets.de", "http://german-pellets.de")</f>
        <v/>
      </c>
      <c r="C1122" s="4" t="inlineStr">
        <is>
          <t>Reachable - No Addresses</t>
        </is>
      </c>
      <c r="D1122" s="4" t="inlineStr">
        <is>
          <t>N/A</t>
        </is>
      </c>
    </row>
    <row r="1123">
      <c r="A1123" s="4" t="inlineStr">
        <is>
          <t>dr-estrich.com</t>
        </is>
      </c>
      <c r="B1123" s="4">
        <f>HYPERLINK("http://dr-estrich.com", "http://dr-estrich.com")</f>
        <v/>
      </c>
      <c r="C1123" s="4" t="inlineStr">
        <is>
          <t>Reachable - No Addresses</t>
        </is>
      </c>
      <c r="D1123" s="4" t="inlineStr">
        <is>
          <t>N/A</t>
        </is>
      </c>
    </row>
    <row r="1124">
      <c r="A1124" s="4" t="inlineStr">
        <is>
          <t>hundekoerbchen-kaufen.de</t>
        </is>
      </c>
      <c r="B1124" s="4">
        <f>HYPERLINK("http://hundekoerbchen-kaufen.de", "http://hundekoerbchen-kaufen.de")</f>
        <v/>
      </c>
      <c r="C1124" s="4" t="inlineStr">
        <is>
          <t>Reachable - No Addresses</t>
        </is>
      </c>
      <c r="D1124" s="4" t="inlineStr">
        <is>
          <t>N/A</t>
        </is>
      </c>
    </row>
    <row r="1125">
      <c r="A1125" s="4" t="inlineStr">
        <is>
          <t>moberries.com</t>
        </is>
      </c>
      <c r="B1125" s="4">
        <f>HYPERLINK("http://moberries.com", "http://moberries.com")</f>
        <v/>
      </c>
      <c r="C1125" s="4" t="inlineStr">
        <is>
          <t>Reachable - No Addresses</t>
        </is>
      </c>
      <c r="D1125" s="4" t="inlineStr">
        <is>
          <t>N/A</t>
        </is>
      </c>
    </row>
    <row r="1126">
      <c r="A1126" s="4" t="inlineStr">
        <is>
          <t>y-square.de</t>
        </is>
      </c>
      <c r="B1126" s="4">
        <f>HYPERLINK("http://y-square.de", "http://y-square.de")</f>
        <v/>
      </c>
      <c r="C1126" s="4" t="inlineStr">
        <is>
          <t>Reachable - No Addresses</t>
        </is>
      </c>
      <c r="D1126" s="4" t="inlineStr">
        <is>
          <t>N/A</t>
        </is>
      </c>
    </row>
    <row r="1127">
      <c r="A1127" s="4" t="inlineStr">
        <is>
          <t>ludwigtype.de</t>
        </is>
      </c>
      <c r="B1127" s="4">
        <f>HYPERLINK("http://ludwigtype.de", "http://ludwigtype.de")</f>
        <v/>
      </c>
      <c r="C1127" s="4" t="inlineStr">
        <is>
          <t>Reachable - No Addresses</t>
        </is>
      </c>
      <c r="D1127" s="4" t="inlineStr">
        <is>
          <t>N/A</t>
        </is>
      </c>
    </row>
    <row r="1128">
      <c r="A1128" s="4" t="inlineStr">
        <is>
          <t>makers.do</t>
        </is>
      </c>
      <c r="B1128" s="4">
        <f>HYPERLINK("http://makers.do", "http://makers.do")</f>
        <v/>
      </c>
      <c r="C1128" s="4" t="inlineStr">
        <is>
          <t>Reachable - No Addresses</t>
        </is>
      </c>
      <c r="D1128" s="4" t="inlineStr">
        <is>
          <t>N/A</t>
        </is>
      </c>
    </row>
    <row r="1129">
      <c r="A1129" s="4" t="inlineStr">
        <is>
          <t>datamonk.com</t>
        </is>
      </c>
      <c r="B1129" s="4">
        <f>HYPERLINK("http://datamonk.com", "http://datamonk.com")</f>
        <v/>
      </c>
      <c r="C1129" s="4" t="inlineStr">
        <is>
          <t>Reachable - No Addresses</t>
        </is>
      </c>
      <c r="D1129" s="4" t="inlineStr">
        <is>
          <t>N/A</t>
        </is>
      </c>
    </row>
    <row r="1130">
      <c r="A1130" s="2" t="inlineStr">
        <is>
          <t>ferrostaal.com</t>
        </is>
      </c>
      <c r="B1130" s="2">
        <f>HYPERLINK("http://ferrostaal.com", "http://ferrostaal.com")</f>
        <v/>
      </c>
      <c r="C1130" s="2" t="inlineStr">
        <is>
          <t>Unreachable</t>
        </is>
      </c>
      <c r="D1130" s="2" t="inlineStr">
        <is>
          <t>N/A</t>
        </is>
      </c>
    </row>
    <row r="1131">
      <c r="A1131" s="4" t="inlineStr">
        <is>
          <t>nature-trails-events.de</t>
        </is>
      </c>
      <c r="B1131" s="4">
        <f>HYPERLINK("http://nature-trails-events.de", "http://nature-trails-events.de")</f>
        <v/>
      </c>
      <c r="C1131" s="4" t="inlineStr">
        <is>
          <t>Reachable - No Addresses</t>
        </is>
      </c>
      <c r="D1131" s="4" t="inlineStr">
        <is>
          <t>N/A</t>
        </is>
      </c>
    </row>
    <row r="1132">
      <c r="A1132" s="2" t="inlineStr">
        <is>
          <t>thecornerhotel.de</t>
        </is>
      </c>
      <c r="B1132" s="2">
        <f>HYPERLINK("http://thecornerhotel.de", "http://thecornerhotel.de")</f>
        <v/>
      </c>
      <c r="C1132" s="2" t="inlineStr">
        <is>
          <t>Unreachable</t>
        </is>
      </c>
      <c r="D1132" s="2" t="inlineStr">
        <is>
          <t>N/A</t>
        </is>
      </c>
    </row>
    <row r="1133">
      <c r="A1133" s="4" t="inlineStr">
        <is>
          <t>pwc.de</t>
        </is>
      </c>
      <c r="B1133" s="4">
        <f>HYPERLINK("http://pwc.de", "http://pwc.de")</f>
        <v/>
      </c>
      <c r="C1133" s="4" t="inlineStr">
        <is>
          <t>Reachable - No Addresses</t>
        </is>
      </c>
      <c r="D1133" s="4" t="inlineStr">
        <is>
          <t>N/A</t>
        </is>
      </c>
    </row>
    <row r="1134">
      <c r="A1134" s="4" t="inlineStr">
        <is>
          <t>papiernetz.de</t>
        </is>
      </c>
      <c r="B1134" s="4">
        <f>HYPERLINK("http://papiernetz.de", "http://papiernetz.de")</f>
        <v/>
      </c>
      <c r="C1134" s="4" t="inlineStr">
        <is>
          <t>Reachable - No Addresses</t>
        </is>
      </c>
      <c r="D1134" s="4" t="inlineStr">
        <is>
          <t>N/A</t>
        </is>
      </c>
    </row>
    <row r="1135">
      <c r="A1135" s="4" t="inlineStr">
        <is>
          <t>integrationmatters.com</t>
        </is>
      </c>
      <c r="B1135" s="4">
        <f>HYPERLINK("http://integrationmatters.com", "http://integrationmatters.com")</f>
        <v/>
      </c>
      <c r="C1135" s="4" t="inlineStr">
        <is>
          <t>Reachable - No Addresses</t>
        </is>
      </c>
      <c r="D1135" s="4" t="inlineStr">
        <is>
          <t>N/A</t>
        </is>
      </c>
    </row>
    <row r="1136">
      <c r="A1136" s="4" t="inlineStr">
        <is>
          <t>hotelcult.de</t>
        </is>
      </c>
      <c r="B1136" s="4">
        <f>HYPERLINK("http://hotelcult.de", "http://hotelcult.de")</f>
        <v/>
      </c>
      <c r="C1136" s="4" t="inlineStr">
        <is>
          <t>Reachable - No Addresses</t>
        </is>
      </c>
      <c r="D1136" s="4" t="inlineStr">
        <is>
          <t>N/A</t>
        </is>
      </c>
    </row>
    <row r="1137">
      <c r="A1137" s="4" t="inlineStr">
        <is>
          <t>master-vergleich.com</t>
        </is>
      </c>
      <c r="B1137" s="4">
        <f>HYPERLINK("http://master-vergleich.com", "http://master-vergleich.com")</f>
        <v/>
      </c>
      <c r="C1137" s="4" t="inlineStr">
        <is>
          <t>Reachable - No Addresses</t>
        </is>
      </c>
      <c r="D1137" s="4" t="inlineStr">
        <is>
          <t>N/A</t>
        </is>
      </c>
    </row>
    <row r="1138">
      <c r="A1138" s="4" t="inlineStr">
        <is>
          <t>signavio.com</t>
        </is>
      </c>
      <c r="B1138" s="4">
        <f>HYPERLINK("http://signavio.com", "http://signavio.com")</f>
        <v/>
      </c>
      <c r="C1138" s="4" t="inlineStr">
        <is>
          <t>Reachable - No Addresses</t>
        </is>
      </c>
      <c r="D1138" s="4" t="inlineStr">
        <is>
          <t>N/A</t>
        </is>
      </c>
    </row>
    <row r="1139">
      <c r="A1139" s="4" t="inlineStr">
        <is>
          <t>evoloop.com</t>
        </is>
      </c>
      <c r="B1139" s="4">
        <f>HYPERLINK("http://evoloop.com", "http://evoloop.com")</f>
        <v/>
      </c>
      <c r="C1139" s="4" t="inlineStr">
        <is>
          <t>Reachable - No Addresses</t>
        </is>
      </c>
      <c r="D1139" s="4" t="inlineStr">
        <is>
          <t>N/A</t>
        </is>
      </c>
    </row>
    <row r="1140">
      <c r="A1140" s="2" t="inlineStr">
        <is>
          <t>fertan.de</t>
        </is>
      </c>
      <c r="B1140" s="2">
        <f>HYPERLINK("https://fertan.de", "https://fertan.de")</f>
        <v/>
      </c>
      <c r="C1140" s="2" t="inlineStr">
        <is>
          <t>Unreachable</t>
        </is>
      </c>
      <c r="D1140" s="2" t="inlineStr">
        <is>
          <t>N/A</t>
        </is>
      </c>
    </row>
    <row r="1141">
      <c r="A1141" s="4" t="inlineStr">
        <is>
          <t>awchamburg.org</t>
        </is>
      </c>
      <c r="B1141" s="4">
        <f>HYPERLINK("http://awchamburg.org", "http://awchamburg.org")</f>
        <v/>
      </c>
      <c r="C1141" s="4" t="inlineStr">
        <is>
          <t>Reachable - No Addresses</t>
        </is>
      </c>
      <c r="D1141" s="4" t="inlineStr">
        <is>
          <t>N/A</t>
        </is>
      </c>
    </row>
    <row r="1142">
      <c r="A1142" s="4" t="inlineStr">
        <is>
          <t>nugzblacky.com</t>
        </is>
      </c>
      <c r="B1142" s="4">
        <f>HYPERLINK("http://nugzblacky.com", "http://nugzblacky.com")</f>
        <v/>
      </c>
      <c r="C1142" s="4" t="inlineStr">
        <is>
          <t>Reachable - No Addresses</t>
        </is>
      </c>
      <c r="D1142" s="4" t="inlineStr">
        <is>
          <t>N/A</t>
        </is>
      </c>
    </row>
    <row r="1143">
      <c r="A1143" s="3" t="inlineStr">
        <is>
          <t>mobi-test.de</t>
        </is>
      </c>
      <c r="B1143" s="3">
        <f>HYPERLINK("http://mobi-test.de", "http://mobi-test.de")</f>
        <v/>
      </c>
      <c r="C1143" s="3" t="inlineStr">
        <is>
          <t>Reachable</t>
        </is>
      </c>
      <c r="D1143" s="3" t="inlineStr">
        <is>
          <t>['4 Read More Edifier WH950NB', '2024 Im Test habe ich das Edifier WH950NB', 'Edifier WH950NB', '4 und die Redmi Watch 4 Edifier WH950NB']</t>
        </is>
      </c>
    </row>
    <row r="1144">
      <c r="A1144" s="2" t="inlineStr">
        <is>
          <t>m-cube.de</t>
        </is>
      </c>
      <c r="B1144" s="2">
        <f>HYPERLINK("https://m-cube.de", "https://m-cube.de")</f>
        <v/>
      </c>
      <c r="C1144" s="2" t="inlineStr">
        <is>
          <t>Unreachable</t>
        </is>
      </c>
      <c r="D1144" s="2" t="inlineStr">
        <is>
          <t>N/A</t>
        </is>
      </c>
    </row>
    <row r="1145">
      <c r="A1145" s="2" t="inlineStr">
        <is>
          <t>filmconfect.com</t>
        </is>
      </c>
      <c r="B1145" s="2">
        <f>HYPERLINK("https://filmconfect.com", "https://filmconfect.com")</f>
        <v/>
      </c>
      <c r="C1145" s="2" t="inlineStr">
        <is>
          <t>Unreachable</t>
        </is>
      </c>
      <c r="D1145" s="2" t="inlineStr">
        <is>
          <t>N/A</t>
        </is>
      </c>
    </row>
    <row r="1146">
      <c r="A1146" s="4" t="inlineStr">
        <is>
          <t>review-troll.com</t>
        </is>
      </c>
      <c r="B1146" s="4">
        <f>HYPERLINK("http://review-troll.com", "http://review-troll.com")</f>
        <v/>
      </c>
      <c r="C1146" s="4" t="inlineStr">
        <is>
          <t>Reachable - No Addresses</t>
        </is>
      </c>
      <c r="D1146" s="4" t="inlineStr">
        <is>
          <t>N/A</t>
        </is>
      </c>
    </row>
    <row r="1147">
      <c r="A1147" s="4" t="inlineStr">
        <is>
          <t>horst-busch.de</t>
        </is>
      </c>
      <c r="B1147" s="4">
        <f>HYPERLINK("http://horst-busch.de", "http://horst-busch.de")</f>
        <v/>
      </c>
      <c r="C1147" s="4" t="inlineStr">
        <is>
          <t>Reachable - No Addresses</t>
        </is>
      </c>
      <c r="D1147" s="4" t="inlineStr">
        <is>
          <t>N/A</t>
        </is>
      </c>
    </row>
    <row r="1148">
      <c r="A1148" s="4" t="inlineStr">
        <is>
          <t>k-konzept.de</t>
        </is>
      </c>
      <c r="B1148" s="4">
        <f>HYPERLINK("http://k-konzept.de", "http://k-konzept.de")</f>
        <v/>
      </c>
      <c r="C1148" s="4" t="inlineStr">
        <is>
          <t>Reachable - No Addresses</t>
        </is>
      </c>
      <c r="D1148" s="4" t="inlineStr">
        <is>
          <t>N/A</t>
        </is>
      </c>
    </row>
    <row r="1149">
      <c r="A1149" s="4" t="inlineStr">
        <is>
          <t>naturprodukte24.net</t>
        </is>
      </c>
      <c r="B1149" s="4">
        <f>HYPERLINK("http://naturprodukte24.net", "http://naturprodukte24.net")</f>
        <v/>
      </c>
      <c r="C1149" s="4" t="inlineStr">
        <is>
          <t>Reachable - No Addresses</t>
        </is>
      </c>
      <c r="D1149" s="4" t="inlineStr">
        <is>
          <t>N/A</t>
        </is>
      </c>
    </row>
    <row r="1150">
      <c r="A1150" s="4" t="inlineStr">
        <is>
          <t>promotion-werft.de</t>
        </is>
      </c>
      <c r="B1150" s="4">
        <f>HYPERLINK("http://promotion-werft.de", "http://promotion-werft.de")</f>
        <v/>
      </c>
      <c r="C1150" s="4" t="inlineStr">
        <is>
          <t>Reachable - No Addresses</t>
        </is>
      </c>
      <c r="D1150" s="4" t="inlineStr">
        <is>
          <t>N/A</t>
        </is>
      </c>
    </row>
    <row r="1151">
      <c r="A1151" s="2" t="inlineStr">
        <is>
          <t>sumuphosting.com</t>
        </is>
      </c>
      <c r="B1151" s="2">
        <f>HYPERLINK("http://sumuphosting.com", "http://sumuphosting.com")</f>
        <v/>
      </c>
      <c r="C1151" s="2" t="inlineStr">
        <is>
          <t>Unreachable</t>
        </is>
      </c>
      <c r="D1151" s="2" t="inlineStr">
        <is>
          <t>N/A</t>
        </is>
      </c>
    </row>
    <row r="1152">
      <c r="A1152" s="4" t="inlineStr">
        <is>
          <t>nextevolution.de</t>
        </is>
      </c>
      <c r="B1152" s="4">
        <f>HYPERLINK("http://nextevolution.de", "http://nextevolution.de")</f>
        <v/>
      </c>
      <c r="C1152" s="4" t="inlineStr">
        <is>
          <t>Reachable - No Addresses</t>
        </is>
      </c>
      <c r="D1152" s="4" t="inlineStr">
        <is>
          <t>N/A</t>
        </is>
      </c>
    </row>
    <row r="1153">
      <c r="A1153" s="4" t="inlineStr">
        <is>
          <t>compiricus.com</t>
        </is>
      </c>
      <c r="B1153" s="4">
        <f>HYPERLINK("http://compiricus.com", "http://compiricus.com")</f>
        <v/>
      </c>
      <c r="C1153" s="4" t="inlineStr">
        <is>
          <t>Reachable - No Addresses</t>
        </is>
      </c>
      <c r="D1153" s="4" t="inlineStr">
        <is>
          <t>N/A</t>
        </is>
      </c>
    </row>
    <row r="1154">
      <c r="A1154" s="4" t="inlineStr">
        <is>
          <t>kalthoff-kollegen.de</t>
        </is>
      </c>
      <c r="B1154" s="4">
        <f>HYPERLINK("http://kalthoff-kollegen.de", "http://kalthoff-kollegen.de")</f>
        <v/>
      </c>
      <c r="C1154" s="4" t="inlineStr">
        <is>
          <t>Reachable - No Addresses</t>
        </is>
      </c>
      <c r="D1154" s="4" t="inlineStr">
        <is>
          <t>N/A</t>
        </is>
      </c>
    </row>
    <row r="1155">
      <c r="A1155" s="4" t="inlineStr">
        <is>
          <t>werbemax.de</t>
        </is>
      </c>
      <c r="B1155" s="4">
        <f>HYPERLINK("http://werbemax.de", "http://werbemax.de")</f>
        <v/>
      </c>
      <c r="C1155" s="4" t="inlineStr">
        <is>
          <t>Reachable - No Addresses</t>
        </is>
      </c>
      <c r="D1155" s="4" t="inlineStr">
        <is>
          <t>N/A</t>
        </is>
      </c>
    </row>
    <row r="1156">
      <c r="A1156" s="2" t="inlineStr">
        <is>
          <t>stephanieforryan.com</t>
        </is>
      </c>
      <c r="B1156" s="2">
        <f>HYPERLINK("https://stephanieforryan.com", "https://stephanieforryan.com")</f>
        <v/>
      </c>
      <c r="C1156" s="2" t="inlineStr">
        <is>
          <t>Unreachable</t>
        </is>
      </c>
      <c r="D1156" s="2" t="inlineStr">
        <is>
          <t>N/A</t>
        </is>
      </c>
    </row>
    <row r="1157">
      <c r="A1157" s="4" t="inlineStr">
        <is>
          <t>casino-poker-manager.com</t>
        </is>
      </c>
      <c r="B1157" s="4">
        <f>HYPERLINK("http://casino-poker-manager.com", "http://casino-poker-manager.com")</f>
        <v/>
      </c>
      <c r="C1157" s="4" t="inlineStr">
        <is>
          <t>Reachable - No Addresses</t>
        </is>
      </c>
      <c r="D1157" s="4" t="inlineStr">
        <is>
          <t>N/A</t>
        </is>
      </c>
    </row>
    <row r="1158">
      <c r="A1158" s="2" t="inlineStr">
        <is>
          <t>awesomeberlin.net</t>
        </is>
      </c>
      <c r="B1158" s="2">
        <f>HYPERLINK("http://awesomeberlin.net", "http://awesomeberlin.net")</f>
        <v/>
      </c>
      <c r="C1158" s="2" t="inlineStr">
        <is>
          <t>Unreachable</t>
        </is>
      </c>
      <c r="D1158" s="2" t="inlineStr">
        <is>
          <t>N/A</t>
        </is>
      </c>
    </row>
    <row r="1159">
      <c r="A1159" s="4" t="inlineStr">
        <is>
          <t>mitsicherheitbesser.de</t>
        </is>
      </c>
      <c r="B1159" s="4">
        <f>HYPERLINK("http://mitsicherheitbesser.de", "http://mitsicherheitbesser.de")</f>
        <v/>
      </c>
      <c r="C1159" s="4" t="inlineStr">
        <is>
          <t>Reachable - No Addresses</t>
        </is>
      </c>
      <c r="D1159" s="4" t="inlineStr">
        <is>
          <t>N/A</t>
        </is>
      </c>
    </row>
    <row r="1160">
      <c r="A1160" s="4" t="inlineStr">
        <is>
          <t>charcotfootcourses.org</t>
        </is>
      </c>
      <c r="B1160" s="4">
        <f>HYPERLINK("http://charcotfootcourses.org", "http://charcotfootcourses.org")</f>
        <v/>
      </c>
      <c r="C1160" s="4" t="inlineStr">
        <is>
          <t>Reachable - No Addresses</t>
        </is>
      </c>
      <c r="D1160" s="4" t="inlineStr">
        <is>
          <t>N/A</t>
        </is>
      </c>
    </row>
    <row r="1161">
      <c r="A1161" s="4" t="inlineStr">
        <is>
          <t>mercoline.de</t>
        </is>
      </c>
      <c r="B1161" s="4">
        <f>HYPERLINK("http://mercoline.de", "http://mercoline.de")</f>
        <v/>
      </c>
      <c r="C1161" s="4" t="inlineStr">
        <is>
          <t>Reachable - No Addresses</t>
        </is>
      </c>
      <c r="D1161" s="4" t="inlineStr">
        <is>
          <t>N/A</t>
        </is>
      </c>
    </row>
    <row r="1162">
      <c r="A1162" s="4" t="inlineStr">
        <is>
          <t>malteserjugend-trier.de</t>
        </is>
      </c>
      <c r="B1162" s="4">
        <f>HYPERLINK("http://malteserjugend-trier.de", "http://malteserjugend-trier.de")</f>
        <v/>
      </c>
      <c r="C1162" s="4" t="inlineStr">
        <is>
          <t>Reachable - No Addresses</t>
        </is>
      </c>
      <c r="D1162" s="4" t="inlineStr">
        <is>
          <t>N/A</t>
        </is>
      </c>
    </row>
    <row r="1163">
      <c r="A1163" s="4" t="inlineStr">
        <is>
          <t>das-beste-in-frankreich.de</t>
        </is>
      </c>
      <c r="B1163" s="4">
        <f>HYPERLINK("http://das-beste-in-frankreich.de", "http://das-beste-in-frankreich.de")</f>
        <v/>
      </c>
      <c r="C1163" s="4" t="inlineStr">
        <is>
          <t>Reachable - No Addresses</t>
        </is>
      </c>
      <c r="D1163" s="4" t="inlineStr">
        <is>
          <t>N/A</t>
        </is>
      </c>
    </row>
    <row r="1164">
      <c r="A1164" s="3" t="inlineStr">
        <is>
          <t>elitegermanshepherds.com</t>
        </is>
      </c>
      <c r="B1164" s="3">
        <f>HYPERLINK("http://elitegermanshepherds.com", "http://elitegermanshepherds.com")</f>
        <v/>
      </c>
      <c r="C1164" s="3" t="inlineStr">
        <is>
          <t>Reachable</t>
        </is>
      </c>
      <c r="D1164" s="3" t="inlineStr">
        <is>
          <t>['3 Gallery Pups MARS GAYLENE HILL KATJA PRESTON RAIKA PA']</t>
        </is>
      </c>
    </row>
    <row r="1165">
      <c r="A1165" s="2" t="inlineStr">
        <is>
          <t>vancado.de</t>
        </is>
      </c>
      <c r="B1165" s="2">
        <f>HYPERLINK("https://vancado.de", "https://vancado.de")</f>
        <v/>
      </c>
      <c r="C1165" s="2" t="inlineStr">
        <is>
          <t>Unreachable</t>
        </is>
      </c>
      <c r="D1165" s="2" t="inlineStr">
        <is>
          <t>N/A</t>
        </is>
      </c>
    </row>
    <row r="1166">
      <c r="A1166" s="4" t="inlineStr">
        <is>
          <t>genver.de</t>
        </is>
      </c>
      <c r="B1166" s="4">
        <f>HYPERLINK("http://genver.de", "http://genver.de")</f>
        <v/>
      </c>
      <c r="C1166" s="4" t="inlineStr">
        <is>
          <t>Reachable - No Addresses</t>
        </is>
      </c>
      <c r="D1166" s="4" t="inlineStr">
        <is>
          <t>N/A</t>
        </is>
      </c>
    </row>
    <row r="1167">
      <c r="A1167" s="4" t="inlineStr">
        <is>
          <t>lichtundschatten-3d.de</t>
        </is>
      </c>
      <c r="B1167" s="4">
        <f>HYPERLINK("http://lichtundschatten-3d.de", "http://lichtundschatten-3d.de")</f>
        <v/>
      </c>
      <c r="C1167" s="4" t="inlineStr">
        <is>
          <t>Reachable - No Addresses</t>
        </is>
      </c>
      <c r="D1167" s="4" t="inlineStr">
        <is>
          <t>N/A</t>
        </is>
      </c>
    </row>
    <row r="1168">
      <c r="A1168" s="4" t="inlineStr">
        <is>
          <t>viereck-hydraulik.com</t>
        </is>
      </c>
      <c r="B1168" s="4">
        <f>HYPERLINK("http://viereck-hydraulik.com", "http://viereck-hydraulik.com")</f>
        <v/>
      </c>
      <c r="C1168" s="4" t="inlineStr">
        <is>
          <t>Reachable - No Addresses</t>
        </is>
      </c>
      <c r="D1168" s="4" t="inlineStr">
        <is>
          <t>N/A</t>
        </is>
      </c>
    </row>
    <row r="1169">
      <c r="A1169" s="4" t="inlineStr">
        <is>
          <t>poison-berlin.com</t>
        </is>
      </c>
      <c r="B1169" s="4">
        <f>HYPERLINK("http://poison-berlin.com", "http://poison-berlin.com")</f>
        <v/>
      </c>
      <c r="C1169" s="4" t="inlineStr">
        <is>
          <t>Reachable - No Addresses</t>
        </is>
      </c>
      <c r="D1169" s="4" t="inlineStr">
        <is>
          <t>N/A</t>
        </is>
      </c>
    </row>
    <row r="1170">
      <c r="A1170" s="4" t="inlineStr">
        <is>
          <t>kulmens.de</t>
        </is>
      </c>
      <c r="B1170" s="4">
        <f>HYPERLINK("http://kulmens.de", "http://kulmens.de")</f>
        <v/>
      </c>
      <c r="C1170" s="4" t="inlineStr">
        <is>
          <t>Reachable - No Addresses</t>
        </is>
      </c>
      <c r="D1170" s="4" t="inlineStr">
        <is>
          <t>N/A</t>
        </is>
      </c>
    </row>
    <row r="1171">
      <c r="A1171" s="4" t="inlineStr">
        <is>
          <t>marsheproductions.com</t>
        </is>
      </c>
      <c r="B1171" s="4">
        <f>HYPERLINK("http://marsheproductions.com", "http://marsheproductions.com")</f>
        <v/>
      </c>
      <c r="C1171" s="4" t="inlineStr">
        <is>
          <t>Reachable - No Addresses</t>
        </is>
      </c>
      <c r="D1171" s="4" t="inlineStr">
        <is>
          <t>N/A</t>
        </is>
      </c>
    </row>
    <row r="1172">
      <c r="A1172" s="4" t="inlineStr">
        <is>
          <t>bembeltown.de</t>
        </is>
      </c>
      <c r="B1172" s="4">
        <f>HYPERLINK("http://bembeltown.de", "http://bembeltown.de")</f>
        <v/>
      </c>
      <c r="C1172" s="4" t="inlineStr">
        <is>
          <t>Reachable - No Addresses</t>
        </is>
      </c>
      <c r="D1172" s="4" t="inlineStr">
        <is>
          <t>N/A</t>
        </is>
      </c>
    </row>
    <row r="1173">
      <c r="A1173" s="4" t="inlineStr">
        <is>
          <t>sld.gs</t>
        </is>
      </c>
      <c r="B1173" s="4">
        <f>HYPERLINK("http://sld.gs", "http://sld.gs")</f>
        <v/>
      </c>
      <c r="C1173" s="4" t="inlineStr">
        <is>
          <t>Reachable - No Addresses</t>
        </is>
      </c>
      <c r="D1173" s="4" t="inlineStr">
        <is>
          <t>N/A</t>
        </is>
      </c>
    </row>
    <row r="1174">
      <c r="A1174" s="4" t="inlineStr">
        <is>
          <t>ardour.de</t>
        </is>
      </c>
      <c r="B1174" s="4">
        <f>HYPERLINK("http://ardour.de", "http://ardour.de")</f>
        <v/>
      </c>
      <c r="C1174" s="4" t="inlineStr">
        <is>
          <t>Reachable - No Addresses</t>
        </is>
      </c>
      <c r="D1174" s="4" t="inlineStr">
        <is>
          <t>N/A</t>
        </is>
      </c>
    </row>
    <row r="1175">
      <c r="A1175" s="4" t="inlineStr">
        <is>
          <t>demoup-cliplister.com</t>
        </is>
      </c>
      <c r="B1175" s="4">
        <f>HYPERLINK("http://demoup-cliplister.com", "http://demoup-cliplister.com")</f>
        <v/>
      </c>
      <c r="C1175" s="4" t="inlineStr">
        <is>
          <t>Reachable - No Addresses</t>
        </is>
      </c>
      <c r="D1175" s="4" t="inlineStr">
        <is>
          <t>N/A</t>
        </is>
      </c>
    </row>
    <row r="1176">
      <c r="A1176" s="4" t="inlineStr">
        <is>
          <t>cubecms.org</t>
        </is>
      </c>
      <c r="B1176" s="4">
        <f>HYPERLINK("http://cubecms.org", "http://cubecms.org")</f>
        <v/>
      </c>
      <c r="C1176" s="4" t="inlineStr">
        <is>
          <t>Reachable - No Addresses</t>
        </is>
      </c>
      <c r="D1176" s="4" t="inlineStr">
        <is>
          <t>N/A</t>
        </is>
      </c>
    </row>
    <row r="1177">
      <c r="A1177" s="4" t="inlineStr">
        <is>
          <t>paintballpark.de</t>
        </is>
      </c>
      <c r="B1177" s="4">
        <f>HYPERLINK("http://paintballpark.de", "http://paintballpark.de")</f>
        <v/>
      </c>
      <c r="C1177" s="4" t="inlineStr">
        <is>
          <t>Reachable - No Addresses</t>
        </is>
      </c>
      <c r="D1177" s="4" t="inlineStr">
        <is>
          <t>N/A</t>
        </is>
      </c>
    </row>
    <row r="1178">
      <c r="A1178" s="4" t="inlineStr">
        <is>
          <t>tacalyx.com</t>
        </is>
      </c>
      <c r="B1178" s="4">
        <f>HYPERLINK("http://tacalyx.com", "http://tacalyx.com")</f>
        <v/>
      </c>
      <c r="C1178" s="4" t="inlineStr">
        <is>
          <t>Reachable - No Addresses</t>
        </is>
      </c>
      <c r="D1178" s="4" t="inlineStr">
        <is>
          <t>N/A</t>
        </is>
      </c>
    </row>
    <row r="1179">
      <c r="A1179" s="4" t="inlineStr">
        <is>
          <t>mylsp.de</t>
        </is>
      </c>
      <c r="B1179" s="4">
        <f>HYPERLINK("http://mylsp.de", "http://mylsp.de")</f>
        <v/>
      </c>
      <c r="C1179" s="4" t="inlineStr">
        <is>
          <t>Reachable - No Addresses</t>
        </is>
      </c>
      <c r="D1179" s="4" t="inlineStr">
        <is>
          <t>N/A</t>
        </is>
      </c>
    </row>
    <row r="1180">
      <c r="A1180" s="3" t="inlineStr">
        <is>
          <t>360t.com</t>
        </is>
      </c>
      <c r="B1180" s="3">
        <f>HYPERLINK("http://360t.com", "http://360t.com")</f>
        <v/>
      </c>
      <c r="C1180" s="3" t="inlineStr">
        <is>
          <t>Reachable</t>
        </is>
      </c>
      <c r="D1180" s="3" t="inlineStr">
        <is>
          <t>['Ts Active Trading Suite360TG', 'Ts Active Trading Suite360TG']</t>
        </is>
      </c>
    </row>
    <row r="1181">
      <c r="A1181" s="4" t="inlineStr">
        <is>
          <t>leon-nanodrugs.com</t>
        </is>
      </c>
      <c r="B1181" s="4">
        <f>HYPERLINK("http://leon-nanodrugs.com", "http://leon-nanodrugs.com")</f>
        <v/>
      </c>
      <c r="C1181" s="4" t="inlineStr">
        <is>
          <t>Reachable - No Addresses</t>
        </is>
      </c>
      <c r="D1181" s="4" t="inlineStr">
        <is>
          <t>N/A</t>
        </is>
      </c>
    </row>
    <row r="1182">
      <c r="A1182" s="4" t="inlineStr">
        <is>
          <t>ux3d.io</t>
        </is>
      </c>
      <c r="B1182" s="4">
        <f>HYPERLINK("http://ux3d.io", "http://ux3d.io")</f>
        <v/>
      </c>
      <c r="C1182" s="4" t="inlineStr">
        <is>
          <t>Reachable - No Addresses</t>
        </is>
      </c>
      <c r="D1182" s="4" t="inlineStr">
        <is>
          <t>N/A</t>
        </is>
      </c>
    </row>
    <row r="1183">
      <c r="A1183" s="4" t="inlineStr">
        <is>
          <t>onlineprinters.com</t>
        </is>
      </c>
      <c r="B1183" s="4">
        <f>HYPERLINK("http://onlineprinters.com", "http://onlineprinters.com")</f>
        <v/>
      </c>
      <c r="C1183" s="4" t="inlineStr">
        <is>
          <t>Reachable - No Addresses</t>
        </is>
      </c>
      <c r="D1183" s="4" t="inlineStr">
        <is>
          <t>N/A</t>
        </is>
      </c>
    </row>
    <row r="1184">
      <c r="A1184" s="4" t="inlineStr">
        <is>
          <t>junges-uno-netzwerk.de</t>
        </is>
      </c>
      <c r="B1184" s="4">
        <f>HYPERLINK("http://junges-uno-netzwerk.de", "http://junges-uno-netzwerk.de")</f>
        <v/>
      </c>
      <c r="C1184" s="4" t="inlineStr">
        <is>
          <t>Reachable - No Addresses</t>
        </is>
      </c>
      <c r="D1184" s="4" t="inlineStr">
        <is>
          <t>N/A</t>
        </is>
      </c>
    </row>
    <row r="1185">
      <c r="A1185" s="4" t="inlineStr">
        <is>
          <t>flugsam.de</t>
        </is>
      </c>
      <c r="B1185" s="4">
        <f>HYPERLINK("http://flugsam.de", "http://flugsam.de")</f>
        <v/>
      </c>
      <c r="C1185" s="4" t="inlineStr">
        <is>
          <t>Reachable - No Addresses</t>
        </is>
      </c>
      <c r="D1185" s="4" t="inlineStr">
        <is>
          <t>N/A</t>
        </is>
      </c>
    </row>
    <row r="1186">
      <c r="A1186" s="2" t="inlineStr">
        <is>
          <t>proxy-studios.com</t>
        </is>
      </c>
      <c r="B1186" s="2">
        <f>HYPERLINK("http://proxy-studios.com", "http://proxy-studios.com")</f>
        <v/>
      </c>
      <c r="C1186" s="2" t="inlineStr">
        <is>
          <t>Unreachable</t>
        </is>
      </c>
      <c r="D1186" s="2" t="inlineStr">
        <is>
          <t>N/A</t>
        </is>
      </c>
    </row>
    <row r="1187">
      <c r="A1187" s="4" t="inlineStr">
        <is>
          <t>max-planck-innovation.com</t>
        </is>
      </c>
      <c r="B1187" s="4">
        <f>HYPERLINK("http://max-planck-innovation.com", "http://max-planck-innovation.com")</f>
        <v/>
      </c>
      <c r="C1187" s="4" t="inlineStr">
        <is>
          <t>Reachable - No Addresses</t>
        </is>
      </c>
      <c r="D1187" s="4" t="inlineStr">
        <is>
          <t>N/A</t>
        </is>
      </c>
    </row>
    <row r="1188">
      <c r="A1188" s="4" t="inlineStr">
        <is>
          <t>holidu.com</t>
        </is>
      </c>
      <c r="B1188" s="4">
        <f>HYPERLINK("http://holidu.com", "http://holidu.com")</f>
        <v/>
      </c>
      <c r="C1188" s="4" t="inlineStr">
        <is>
          <t>Reachable - No Addresses</t>
        </is>
      </c>
      <c r="D1188" s="4" t="inlineStr">
        <is>
          <t>N/A</t>
        </is>
      </c>
    </row>
    <row r="1189">
      <c r="A1189" s="4" t="inlineStr">
        <is>
          <t>verbio.de</t>
        </is>
      </c>
      <c r="B1189" s="4">
        <f>HYPERLINK("http://verbio.de", "http://verbio.de")</f>
        <v/>
      </c>
      <c r="C1189" s="4" t="inlineStr">
        <is>
          <t>Reachable - No Addresses</t>
        </is>
      </c>
      <c r="D1189" s="4" t="inlineStr">
        <is>
          <t>N/A</t>
        </is>
      </c>
    </row>
    <row r="1190">
      <c r="A1190" s="4" t="inlineStr">
        <is>
          <t>elsa-frankfurt.de</t>
        </is>
      </c>
      <c r="B1190" s="4">
        <f>HYPERLINK("http://elsa-frankfurt.de", "http://elsa-frankfurt.de")</f>
        <v/>
      </c>
      <c r="C1190" s="4" t="inlineStr">
        <is>
          <t>Reachable - No Addresses</t>
        </is>
      </c>
      <c r="D1190" s="4" t="inlineStr">
        <is>
          <t>N/A</t>
        </is>
      </c>
    </row>
    <row r="1191">
      <c r="A1191" s="2" t="inlineStr">
        <is>
          <t>voya.ai</t>
        </is>
      </c>
      <c r="B1191" s="2">
        <f>HYPERLINK("http://voya.ai", "http://voya.ai")</f>
        <v/>
      </c>
      <c r="C1191" s="2" t="inlineStr">
        <is>
          <t>Unreachable</t>
        </is>
      </c>
      <c r="D1191" s="2" t="inlineStr">
        <is>
          <t>N/A</t>
        </is>
      </c>
    </row>
    <row r="1192">
      <c r="A1192" s="4" t="inlineStr">
        <is>
          <t>brainseeker.de</t>
        </is>
      </c>
      <c r="B1192" s="4">
        <f>HYPERLINK("http://brainseeker.de", "http://brainseeker.de")</f>
        <v/>
      </c>
      <c r="C1192" s="4" t="inlineStr">
        <is>
          <t>Reachable - No Addresses</t>
        </is>
      </c>
      <c r="D1192" s="4" t="inlineStr">
        <is>
          <t>N/A</t>
        </is>
      </c>
    </row>
    <row r="1193">
      <c r="A1193" s="4" t="inlineStr">
        <is>
          <t>atrium2000.com</t>
        </is>
      </c>
      <c r="B1193" s="4">
        <f>HYPERLINK("http://atrium2000.com", "http://atrium2000.com")</f>
        <v/>
      </c>
      <c r="C1193" s="4" t="inlineStr">
        <is>
          <t>Reachable - No Addresses</t>
        </is>
      </c>
      <c r="D1193" s="4" t="inlineStr">
        <is>
          <t>N/A</t>
        </is>
      </c>
    </row>
    <row r="1194">
      <c r="A1194" s="4" t="inlineStr">
        <is>
          <t>container-xchange.com</t>
        </is>
      </c>
      <c r="B1194" s="4">
        <f>HYPERLINK("http://container-xchange.com", "http://container-xchange.com")</f>
        <v/>
      </c>
      <c r="C1194" s="4" t="inlineStr">
        <is>
          <t>Reachable - No Addresses</t>
        </is>
      </c>
      <c r="D1194" s="4" t="inlineStr">
        <is>
          <t>N/A</t>
        </is>
      </c>
    </row>
    <row r="1195">
      <c r="A1195" s="4" t="inlineStr">
        <is>
          <t>kwon.com</t>
        </is>
      </c>
      <c r="B1195" s="4">
        <f>HYPERLINK("http://kwon.com", "http://kwon.com")</f>
        <v/>
      </c>
      <c r="C1195" s="4" t="inlineStr">
        <is>
          <t>Reachable - No Addresses</t>
        </is>
      </c>
      <c r="D1195" s="4" t="inlineStr">
        <is>
          <t>N/A</t>
        </is>
      </c>
    </row>
    <row r="1196">
      <c r="A1196" s="4" t="inlineStr">
        <is>
          <t>ego4u.com</t>
        </is>
      </c>
      <c r="B1196" s="4">
        <f>HYPERLINK("http://ego4u.com", "http://ego4u.com")</f>
        <v/>
      </c>
      <c r="C1196" s="4" t="inlineStr">
        <is>
          <t>Reachable - No Addresses</t>
        </is>
      </c>
      <c r="D1196" s="4" t="inlineStr">
        <is>
          <t>N/A</t>
        </is>
      </c>
    </row>
    <row r="1197">
      <c r="A1197" s="4" t="inlineStr">
        <is>
          <t>bishop-gmbh.com</t>
        </is>
      </c>
      <c r="B1197" s="4">
        <f>HYPERLINK("http://bishop-gmbh.com", "http://bishop-gmbh.com")</f>
        <v/>
      </c>
      <c r="C1197" s="4" t="inlineStr">
        <is>
          <t>Reachable - No Addresses</t>
        </is>
      </c>
      <c r="D1197" s="4" t="inlineStr">
        <is>
          <t>N/A</t>
        </is>
      </c>
    </row>
    <row r="1198">
      <c r="A1198" s="4" t="inlineStr">
        <is>
          <t>co2drybath.com</t>
        </is>
      </c>
      <c r="B1198" s="4">
        <f>HYPERLINK("http://co2drybath.com", "http://co2drybath.com")</f>
        <v/>
      </c>
      <c r="C1198" s="4" t="inlineStr">
        <is>
          <t>Reachable - No Addresses</t>
        </is>
      </c>
      <c r="D1198" s="4" t="inlineStr">
        <is>
          <t>N/A</t>
        </is>
      </c>
    </row>
    <row r="1199">
      <c r="A1199" s="4" t="inlineStr">
        <is>
          <t>software-architecture-camp.de</t>
        </is>
      </c>
      <c r="B1199" s="4">
        <f>HYPERLINK("http://software-architecture-camp.de", "http://software-architecture-camp.de")</f>
        <v/>
      </c>
      <c r="C1199" s="4" t="inlineStr">
        <is>
          <t>Reachable - No Addresses</t>
        </is>
      </c>
      <c r="D1199" s="4" t="inlineStr">
        <is>
          <t>N/A</t>
        </is>
      </c>
    </row>
    <row r="1200">
      <c r="A1200" s="4" t="inlineStr">
        <is>
          <t>opencore.com</t>
        </is>
      </c>
      <c r="B1200" s="4">
        <f>HYPERLINK("http://opencore.com", "http://opencore.com")</f>
        <v/>
      </c>
      <c r="C1200" s="4" t="inlineStr">
        <is>
          <t>Reachable - No Addresses</t>
        </is>
      </c>
      <c r="D1200" s="4" t="inlineStr">
        <is>
          <t>N/A</t>
        </is>
      </c>
    </row>
    <row r="1201">
      <c r="A1201" s="4" t="inlineStr">
        <is>
          <t>lalelu.de</t>
        </is>
      </c>
      <c r="B1201" s="4">
        <f>HYPERLINK("http://lalelu.de", "http://lalelu.de")</f>
        <v/>
      </c>
      <c r="C1201" s="4" t="inlineStr">
        <is>
          <t>Reachable - No Addresses</t>
        </is>
      </c>
      <c r="D1201" s="4" t="inlineStr">
        <is>
          <t>N/A</t>
        </is>
      </c>
    </row>
    <row r="1202">
      <c r="A1202" s="4" t="inlineStr">
        <is>
          <t>friedrichskoog.de</t>
        </is>
      </c>
      <c r="B1202" s="4">
        <f>HYPERLINK("http://friedrichskoog.de", "http://friedrichskoog.de")</f>
        <v/>
      </c>
      <c r="C1202" s="4" t="inlineStr">
        <is>
          <t>Reachable - No Addresses</t>
        </is>
      </c>
      <c r="D1202" s="4" t="inlineStr">
        <is>
          <t>N/A</t>
        </is>
      </c>
    </row>
    <row r="1203">
      <c r="A1203" s="4" t="inlineStr">
        <is>
          <t>vsb.energy</t>
        </is>
      </c>
      <c r="B1203" s="4">
        <f>HYPERLINK("http://vsb.energy", "http://vsb.energy")</f>
        <v/>
      </c>
      <c r="C1203" s="4" t="inlineStr">
        <is>
          <t>Reachable - No Addresses</t>
        </is>
      </c>
      <c r="D1203" s="4" t="inlineStr">
        <is>
          <t>N/A</t>
        </is>
      </c>
    </row>
    <row r="1204">
      <c r="A1204" s="4" t="inlineStr">
        <is>
          <t>seezigeuner.de</t>
        </is>
      </c>
      <c r="B1204" s="4">
        <f>HYPERLINK("http://seezigeuner.de", "http://seezigeuner.de")</f>
        <v/>
      </c>
      <c r="C1204" s="4" t="inlineStr">
        <is>
          <t>Reachable - No Addresses</t>
        </is>
      </c>
      <c r="D1204" s="4" t="inlineStr">
        <is>
          <t>N/A</t>
        </is>
      </c>
    </row>
    <row r="1205">
      <c r="A1205" s="3" t="inlineStr">
        <is>
          <t>fame-creativelab.com</t>
        </is>
      </c>
      <c r="B1205" s="3">
        <f>HYPERLINK("http://fame-creativelab.com", "http://fame-creativelab.com")</f>
        <v/>
      </c>
      <c r="C1205" s="3" t="inlineStr">
        <is>
          <t>Reachable</t>
        </is>
      </c>
      <c r="D1205" s="3" t="inlineStr">
        <is>
          <t>['Jahre Erfahrung260Er']</t>
        </is>
      </c>
    </row>
    <row r="1206">
      <c r="A1206" s="4" t="inlineStr">
        <is>
          <t>reineckerprolexia.de</t>
        </is>
      </c>
      <c r="B1206" s="4">
        <f>HYPERLINK("http://reineckerprolexia.de", "http://reineckerprolexia.de")</f>
        <v/>
      </c>
      <c r="C1206" s="4" t="inlineStr">
        <is>
          <t>Reachable - No Addresses</t>
        </is>
      </c>
      <c r="D1206" s="4" t="inlineStr">
        <is>
          <t>N/A</t>
        </is>
      </c>
    </row>
    <row r="1207">
      <c r="A1207" s="4" t="inlineStr">
        <is>
          <t>amparex.com</t>
        </is>
      </c>
      <c r="B1207" s="4">
        <f>HYPERLINK("http://amparex.com", "http://amparex.com")</f>
        <v/>
      </c>
      <c r="C1207" s="4" t="inlineStr">
        <is>
          <t>Reachable - No Addresses</t>
        </is>
      </c>
      <c r="D1207" s="4" t="inlineStr">
        <is>
          <t>N/A</t>
        </is>
      </c>
    </row>
    <row r="1208">
      <c r="A1208" s="4" t="inlineStr">
        <is>
          <t>mwaysolutions.com</t>
        </is>
      </c>
      <c r="B1208" s="4">
        <f>HYPERLINK("http://mwaysolutions.com", "http://mwaysolutions.com")</f>
        <v/>
      </c>
      <c r="C1208" s="4" t="inlineStr">
        <is>
          <t>Reachable - No Addresses</t>
        </is>
      </c>
      <c r="D1208" s="4" t="inlineStr">
        <is>
          <t>N/A</t>
        </is>
      </c>
    </row>
    <row r="1209">
      <c r="A1209" s="4" t="inlineStr">
        <is>
          <t>eqs.com</t>
        </is>
      </c>
      <c r="B1209" s="4">
        <f>HYPERLINK("http://eqs.com", "http://eqs.com")</f>
        <v/>
      </c>
      <c r="C1209" s="4" t="inlineStr">
        <is>
          <t>Reachable - No Addresses</t>
        </is>
      </c>
      <c r="D1209" s="4" t="inlineStr">
        <is>
          <t>N/A</t>
        </is>
      </c>
    </row>
    <row r="1210">
      <c r="A1210" s="4" t="inlineStr">
        <is>
          <t>bzweic.de</t>
        </is>
      </c>
      <c r="B1210" s="4">
        <f>HYPERLINK("http://bzweic.de", "http://bzweic.de")</f>
        <v/>
      </c>
      <c r="C1210" s="4" t="inlineStr">
        <is>
          <t>Reachable - No Addresses</t>
        </is>
      </c>
      <c r="D1210" s="4" t="inlineStr">
        <is>
          <t>N/A</t>
        </is>
      </c>
    </row>
    <row r="1211">
      <c r="A1211" s="4" t="inlineStr">
        <is>
          <t>photokina.de</t>
        </is>
      </c>
      <c r="B1211" s="4">
        <f>HYPERLINK("http://photokina.de", "http://photokina.de")</f>
        <v/>
      </c>
      <c r="C1211" s="4" t="inlineStr">
        <is>
          <t>Reachable - No Addresses</t>
        </is>
      </c>
      <c r="D1211" s="4" t="inlineStr">
        <is>
          <t>N/A</t>
        </is>
      </c>
    </row>
    <row r="1212">
      <c r="A1212" s="4" t="inlineStr">
        <is>
          <t>heilfastentherapie.com</t>
        </is>
      </c>
      <c r="B1212" s="4">
        <f>HYPERLINK("http://heilfastentherapie.com", "http://heilfastentherapie.com")</f>
        <v/>
      </c>
      <c r="C1212" s="4" t="inlineStr">
        <is>
          <t>Reachable - No Addresses</t>
        </is>
      </c>
      <c r="D1212" s="4" t="inlineStr">
        <is>
          <t>N/A</t>
        </is>
      </c>
    </row>
    <row r="1213">
      <c r="A1213" s="4" t="inlineStr">
        <is>
          <t>xtrasystem.com</t>
        </is>
      </c>
      <c r="B1213" s="4">
        <f>HYPERLINK("http://xtrasystem.com", "http://xtrasystem.com")</f>
        <v/>
      </c>
      <c r="C1213" s="4" t="inlineStr">
        <is>
          <t>Reachable - No Addresses</t>
        </is>
      </c>
      <c r="D1213" s="4" t="inlineStr">
        <is>
          <t>N/A</t>
        </is>
      </c>
    </row>
    <row r="1214">
      <c r="A1214" s="4" t="inlineStr">
        <is>
          <t>e-breuninger.de</t>
        </is>
      </c>
      <c r="B1214" s="4">
        <f>HYPERLINK("http://e-breuninger.de", "http://e-breuninger.de")</f>
        <v/>
      </c>
      <c r="C1214" s="4" t="inlineStr">
        <is>
          <t>Reachable - No Addresses</t>
        </is>
      </c>
      <c r="D1214" s="4" t="inlineStr">
        <is>
          <t>N/A</t>
        </is>
      </c>
    </row>
    <row r="1215">
      <c r="A1215" s="2" t="inlineStr">
        <is>
          <t>ajrwebdesign.com</t>
        </is>
      </c>
      <c r="B1215" s="2">
        <f>HYPERLINK("https://ajrwebdesign.com", "https://ajrwebdesign.com")</f>
        <v/>
      </c>
      <c r="C1215" s="2" t="inlineStr">
        <is>
          <t>Unreachable</t>
        </is>
      </c>
      <c r="D1215" s="2" t="inlineStr">
        <is>
          <t>N/A</t>
        </is>
      </c>
    </row>
    <row r="1216">
      <c r="A1216" s="4" t="inlineStr">
        <is>
          <t>jds-sommer.de</t>
        </is>
      </c>
      <c r="B1216" s="4">
        <f>HYPERLINK("http://jds-sommer.de", "http://jds-sommer.de")</f>
        <v/>
      </c>
      <c r="C1216" s="4" t="inlineStr">
        <is>
          <t>Reachable - No Addresses</t>
        </is>
      </c>
      <c r="D1216" s="4" t="inlineStr">
        <is>
          <t>N/A</t>
        </is>
      </c>
    </row>
    <row r="1217">
      <c r="A1217" s="2" t="inlineStr">
        <is>
          <t>apartment-hotel.de</t>
        </is>
      </c>
      <c r="B1217" s="2">
        <f>HYPERLINK("https://apartment-hotel.de", "https://apartment-hotel.de")</f>
        <v/>
      </c>
      <c r="C1217" s="2" t="inlineStr">
        <is>
          <t>Unreachable</t>
        </is>
      </c>
      <c r="D1217" s="2" t="inlineStr">
        <is>
          <t>N/A</t>
        </is>
      </c>
    </row>
    <row r="1218">
      <c r="A1218" s="4" t="inlineStr">
        <is>
          <t>wende-ingenieure.com</t>
        </is>
      </c>
      <c r="B1218" s="4">
        <f>HYPERLINK("http://wende-ingenieure.com", "http://wende-ingenieure.com")</f>
        <v/>
      </c>
      <c r="C1218" s="4" t="inlineStr">
        <is>
          <t>Reachable - No Addresses</t>
        </is>
      </c>
      <c r="D1218" s="4" t="inlineStr">
        <is>
          <t>N/A</t>
        </is>
      </c>
    </row>
    <row r="1219">
      <c r="A1219" s="4" t="inlineStr">
        <is>
          <t>klingel-med.de</t>
        </is>
      </c>
      <c r="B1219" s="4">
        <f>HYPERLINK("http://klingel-med.de", "http://klingel-med.de")</f>
        <v/>
      </c>
      <c r="C1219" s="4" t="inlineStr">
        <is>
          <t>Reachable - No Addresses</t>
        </is>
      </c>
      <c r="D1219" s="4" t="inlineStr">
        <is>
          <t>N/A</t>
        </is>
      </c>
    </row>
    <row r="1220">
      <c r="A1220" s="2" t="inlineStr">
        <is>
          <t>joinairbank.com</t>
        </is>
      </c>
      <c r="B1220" s="2">
        <f>HYPERLINK("http://joinairbank.com", "http://joinairbank.com")</f>
        <v/>
      </c>
      <c r="C1220" s="2" t="inlineStr">
        <is>
          <t>Unreachable</t>
        </is>
      </c>
      <c r="D1220" s="2" t="inlineStr">
        <is>
          <t>N/A</t>
        </is>
      </c>
    </row>
    <row r="1221">
      <c r="A1221" s="4" t="inlineStr">
        <is>
          <t>connectivisten.de</t>
        </is>
      </c>
      <c r="B1221" s="4">
        <f>HYPERLINK("http://connectivisten.de", "http://connectivisten.de")</f>
        <v/>
      </c>
      <c r="C1221" s="4" t="inlineStr">
        <is>
          <t>Reachable - No Addresses</t>
        </is>
      </c>
      <c r="D1221" s="4" t="inlineStr">
        <is>
          <t>N/A</t>
        </is>
      </c>
    </row>
    <row r="1222">
      <c r="A1222" s="3" t="inlineStr">
        <is>
          <t>novostrat.com</t>
        </is>
      </c>
      <c r="B1222" s="3">
        <f>HYPERLINK("http://novostrat.com", "http://novostrat.com")</f>
        <v/>
      </c>
      <c r="C1222" s="3" t="inlineStr">
        <is>
          <t>Reachable</t>
        </is>
      </c>
      <c r="D1222" s="3" t="inlineStr">
        <is>
          <t>['44 233 6693info.uaabrisojiffy.com Find center Abriso Jiffy IRELAND', 'Packaging Company LtdRoad Four, Industrial Estate CW7 3QR', 'Packaging Company LtdRoad Four, Industrial Estate CW7 3QR', 'Packaging Company LtdRoad Four, Industrial Estate CW7 3QR']</t>
        </is>
      </c>
    </row>
    <row r="1223">
      <c r="A1223" s="4" t="inlineStr">
        <is>
          <t>venista-ventures.com</t>
        </is>
      </c>
      <c r="B1223" s="4">
        <f>HYPERLINK("http://venista-ventures.com", "http://venista-ventures.com")</f>
        <v/>
      </c>
      <c r="C1223" s="4" t="inlineStr">
        <is>
          <t>Reachable - No Addresses</t>
        </is>
      </c>
      <c r="D1223" s="4" t="inlineStr">
        <is>
          <t>N/A</t>
        </is>
      </c>
    </row>
    <row r="1224">
      <c r="A1224" s="4" t="inlineStr">
        <is>
          <t>ppro.com</t>
        </is>
      </c>
      <c r="B1224" s="4">
        <f>HYPERLINK("http://ppro.com", "http://ppro.com")</f>
        <v/>
      </c>
      <c r="C1224" s="4" t="inlineStr">
        <is>
          <t>Reachable - No Addresses</t>
        </is>
      </c>
      <c r="D1224" s="4" t="inlineStr">
        <is>
          <t>N/A</t>
        </is>
      </c>
    </row>
    <row r="1225">
      <c r="A1225" s="4" t="inlineStr">
        <is>
          <t>horizonttours.de</t>
        </is>
      </c>
      <c r="B1225" s="4">
        <f>HYPERLINK("http://horizonttours.de", "http://horizonttours.de")</f>
        <v/>
      </c>
      <c r="C1225" s="4" t="inlineStr">
        <is>
          <t>Reachable - No Addresses</t>
        </is>
      </c>
      <c r="D1225" s="4" t="inlineStr">
        <is>
          <t>N/A</t>
        </is>
      </c>
    </row>
    <row r="1226">
      <c r="A1226" s="4" t="inlineStr">
        <is>
          <t>geco-event.com</t>
        </is>
      </c>
      <c r="B1226" s="4">
        <f>HYPERLINK("http://geco-event.com", "http://geco-event.com")</f>
        <v/>
      </c>
      <c r="C1226" s="4" t="inlineStr">
        <is>
          <t>Reachable - No Addresses</t>
        </is>
      </c>
      <c r="D1226" s="4" t="inlineStr">
        <is>
          <t>N/A</t>
        </is>
      </c>
    </row>
    <row r="1227">
      <c r="A1227" s="4" t="inlineStr">
        <is>
          <t>caddycool.com</t>
        </is>
      </c>
      <c r="B1227" s="4">
        <f>HYPERLINK("http://caddycool.com", "http://caddycool.com")</f>
        <v/>
      </c>
      <c r="C1227" s="4" t="inlineStr">
        <is>
          <t>Reachable - No Addresses</t>
        </is>
      </c>
      <c r="D1227" s="4" t="inlineStr">
        <is>
          <t>N/A</t>
        </is>
      </c>
    </row>
    <row r="1228">
      <c r="A1228" s="4" t="inlineStr">
        <is>
          <t>sauber-man.com</t>
        </is>
      </c>
      <c r="B1228" s="4">
        <f>HYPERLINK("http://sauber-man.com", "http://sauber-man.com")</f>
        <v/>
      </c>
      <c r="C1228" s="4" t="inlineStr">
        <is>
          <t>Reachable - No Addresses</t>
        </is>
      </c>
      <c r="D1228" s="4" t="inlineStr">
        <is>
          <t>N/A</t>
        </is>
      </c>
    </row>
    <row r="1229">
      <c r="A1229" s="3" t="inlineStr">
        <is>
          <t>praktiker.de</t>
        </is>
      </c>
      <c r="B1229" s="3">
        <f>HYPERLINK("http://praktiker.de", "http://praktiker.de")</f>
        <v/>
      </c>
      <c r="C1229" s="3" t="inlineStr">
        <is>
          <t>Reachable</t>
        </is>
      </c>
      <c r="D1229" s="3" t="inlineStr">
        <is>
          <t>['00 Milos Pro30 Square P Truss ... Die Milos PR', '00 Milos Pro30 Square P Truss ... Die Milos PR', '50 cm ATB51sp', '50 cm ACB45sp', '50 cm ACB44sp', '50 cm ACB41sp', '50 cm ATB42sp', '50 cm QCB41sp', '50 cm QTB35sp', '50 cm ATB36sp']</t>
        </is>
      </c>
    </row>
    <row r="1230">
      <c r="A1230" s="2" t="inlineStr">
        <is>
          <t>ideenpla.net</t>
        </is>
      </c>
      <c r="B1230" s="2">
        <f>HYPERLINK("https://ideenpla.net", "https://ideenpla.net")</f>
        <v/>
      </c>
      <c r="C1230" s="2" t="inlineStr">
        <is>
          <t>Unreachable</t>
        </is>
      </c>
      <c r="D1230" s="2" t="inlineStr">
        <is>
          <t>N/A</t>
        </is>
      </c>
    </row>
    <row r="1231">
      <c r="A1231" s="4" t="inlineStr">
        <is>
          <t>fs-etit.de</t>
        </is>
      </c>
      <c r="B1231" s="4">
        <f>HYPERLINK("http://fs-etit.de", "http://fs-etit.de")</f>
        <v/>
      </c>
      <c r="C1231" s="4" t="inlineStr">
        <is>
          <t>Reachable - No Addresses</t>
        </is>
      </c>
      <c r="D1231" s="4" t="inlineStr">
        <is>
          <t>N/A</t>
        </is>
      </c>
    </row>
    <row r="1232">
      <c r="A1232" s="2" t="inlineStr">
        <is>
          <t>m-und-h.de</t>
        </is>
      </c>
      <c r="B1232" s="2">
        <f>HYPERLINK("http://m-und-h.de", "http://m-und-h.de")</f>
        <v/>
      </c>
      <c r="C1232" s="2" t="inlineStr">
        <is>
          <t>Unreachable</t>
        </is>
      </c>
      <c r="D1232" s="2" t="inlineStr">
        <is>
          <t>N/A</t>
        </is>
      </c>
    </row>
    <row r="1233">
      <c r="A1233" s="4" t="inlineStr">
        <is>
          <t>private-arbeitsagentur.eu</t>
        </is>
      </c>
      <c r="B1233" s="4">
        <f>HYPERLINK("http://private-arbeitsagentur.eu", "http://private-arbeitsagentur.eu")</f>
        <v/>
      </c>
      <c r="C1233" s="4" t="inlineStr">
        <is>
          <t>Reachable - No Addresses</t>
        </is>
      </c>
      <c r="D1233" s="4" t="inlineStr">
        <is>
          <t>N/A</t>
        </is>
      </c>
    </row>
    <row r="1234">
      <c r="A1234" s="4" t="inlineStr">
        <is>
          <t>schwimmbad-schmierer.de</t>
        </is>
      </c>
      <c r="B1234" s="4">
        <f>HYPERLINK("http://schwimmbad-schmierer.de", "http://schwimmbad-schmierer.de")</f>
        <v/>
      </c>
      <c r="C1234" s="4" t="inlineStr">
        <is>
          <t>Reachable - No Addresses</t>
        </is>
      </c>
      <c r="D1234" s="4" t="inlineStr">
        <is>
          <t>N/A</t>
        </is>
      </c>
    </row>
    <row r="1235">
      <c r="A1235" s="4" t="inlineStr">
        <is>
          <t>roadshow-experts.de</t>
        </is>
      </c>
      <c r="B1235" s="4">
        <f>HYPERLINK("http://roadshow-experts.de", "http://roadshow-experts.de")</f>
        <v/>
      </c>
      <c r="C1235" s="4" t="inlineStr">
        <is>
          <t>Reachable - No Addresses</t>
        </is>
      </c>
      <c r="D1235" s="4" t="inlineStr">
        <is>
          <t>N/A</t>
        </is>
      </c>
    </row>
    <row r="1236">
      <c r="A1236" s="4" t="inlineStr">
        <is>
          <t>createmeaning.com</t>
        </is>
      </c>
      <c r="B1236" s="4">
        <f>HYPERLINK("http://createmeaning.com", "http://createmeaning.com")</f>
        <v/>
      </c>
      <c r="C1236" s="4" t="inlineStr">
        <is>
          <t>Reachable - No Addresses</t>
        </is>
      </c>
      <c r="D1236" s="4" t="inlineStr">
        <is>
          <t>N/A</t>
        </is>
      </c>
    </row>
    <row r="1237">
      <c r="A1237" s="4" t="inlineStr">
        <is>
          <t>myrkothum.com</t>
        </is>
      </c>
      <c r="B1237" s="4">
        <f>HYPERLINK("http://myrkothum.com", "http://myrkothum.com")</f>
        <v/>
      </c>
      <c r="C1237" s="4" t="inlineStr">
        <is>
          <t>Reachable - No Addresses</t>
        </is>
      </c>
      <c r="D1237" s="4" t="inlineStr">
        <is>
          <t>N/A</t>
        </is>
      </c>
    </row>
    <row r="1238">
      <c r="A1238" s="4" t="inlineStr">
        <is>
          <t>per4med.de</t>
        </is>
      </c>
      <c r="B1238" s="4">
        <f>HYPERLINK("http://per4med.de", "http://per4med.de")</f>
        <v/>
      </c>
      <c r="C1238" s="4" t="inlineStr">
        <is>
          <t>Reachable - No Addresses</t>
        </is>
      </c>
      <c r="D1238" s="4" t="inlineStr">
        <is>
          <t>N/A</t>
        </is>
      </c>
    </row>
    <row r="1239">
      <c r="A1239" s="4" t="inlineStr">
        <is>
          <t>purchaze.com</t>
        </is>
      </c>
      <c r="B1239" s="4">
        <f>HYPERLINK("http://purchaze.com", "http://purchaze.com")</f>
        <v/>
      </c>
      <c r="C1239" s="4" t="inlineStr">
        <is>
          <t>Reachable - No Addresses</t>
        </is>
      </c>
      <c r="D1239" s="4" t="inlineStr">
        <is>
          <t>N/A</t>
        </is>
      </c>
    </row>
    <row r="1240">
      <c r="A1240" s="4" t="inlineStr">
        <is>
          <t>hausambergshepherds.com</t>
        </is>
      </c>
      <c r="B1240" s="4">
        <f>HYPERLINK("http://hausambergshepherds.com", "http://hausambergshepherds.com")</f>
        <v/>
      </c>
      <c r="C1240" s="4" t="inlineStr">
        <is>
          <t>Reachable - No Addresses</t>
        </is>
      </c>
      <c r="D1240" s="4" t="inlineStr">
        <is>
          <t>N/A</t>
        </is>
      </c>
    </row>
    <row r="1241">
      <c r="A1241" s="4" t="inlineStr">
        <is>
          <t>innovative-navigation.de</t>
        </is>
      </c>
      <c r="B1241" s="4">
        <f>HYPERLINK("http://innovative-navigation.de", "http://innovative-navigation.de")</f>
        <v/>
      </c>
      <c r="C1241" s="4" t="inlineStr">
        <is>
          <t>Reachable - No Addresses</t>
        </is>
      </c>
      <c r="D1241" s="4" t="inlineStr">
        <is>
          <t>N/A</t>
        </is>
      </c>
    </row>
    <row r="1242">
      <c r="A1242" s="3" t="inlineStr">
        <is>
          <t>schlafenderhase.com</t>
        </is>
      </c>
      <c r="B1242" s="3">
        <f>HYPERLINK("http://schlafenderhase.com", "http://schlafenderhase.com")</f>
        <v/>
      </c>
      <c r="C1242" s="3" t="inlineStr">
        <is>
          <t>Reachable</t>
        </is>
      </c>
      <c r="D1242" s="3" t="inlineStr">
        <is>
          <t>['and Crop Science.Here is what else TVT']</t>
        </is>
      </c>
    </row>
    <row r="1243">
      <c r="A1243" s="4" t="inlineStr">
        <is>
          <t>kellerkommando.de</t>
        </is>
      </c>
      <c r="B1243" s="4">
        <f>HYPERLINK("http://kellerkommando.de", "http://kellerkommando.de")</f>
        <v/>
      </c>
      <c r="C1243" s="4" t="inlineStr">
        <is>
          <t>Reachable - No Addresses</t>
        </is>
      </c>
      <c r="D1243" s="4" t="inlineStr">
        <is>
          <t>N/A</t>
        </is>
      </c>
    </row>
    <row r="1244">
      <c r="A1244" s="2" t="inlineStr">
        <is>
          <t>brandmaker.com</t>
        </is>
      </c>
      <c r="B1244" s="2">
        <f>HYPERLINK("https://brandmaker.com", "https://brandmaker.com")</f>
        <v/>
      </c>
      <c r="C1244" s="2" t="inlineStr">
        <is>
          <t>Unreachable</t>
        </is>
      </c>
      <c r="D1244" s="2" t="inlineStr">
        <is>
          <t>N/A</t>
        </is>
      </c>
    </row>
    <row r="1245">
      <c r="A1245" s="4" t="inlineStr">
        <is>
          <t>markengold.de</t>
        </is>
      </c>
      <c r="B1245" s="4">
        <f>HYPERLINK("http://markengold.de", "http://markengold.de")</f>
        <v/>
      </c>
      <c r="C1245" s="4" t="inlineStr">
        <is>
          <t>Reachable - No Addresses</t>
        </is>
      </c>
      <c r="D1245" s="4" t="inlineStr">
        <is>
          <t>N/A</t>
        </is>
      </c>
    </row>
    <row r="1246">
      <c r="A1246" s="4" t="inlineStr">
        <is>
          <t>zeninvest.de</t>
        </is>
      </c>
      <c r="B1246" s="4">
        <f>HYPERLINK("http://zeninvest.de", "http://zeninvest.de")</f>
        <v/>
      </c>
      <c r="C1246" s="4" t="inlineStr">
        <is>
          <t>Reachable - No Addresses</t>
        </is>
      </c>
      <c r="D1246" s="4" t="inlineStr">
        <is>
          <t>N/A</t>
        </is>
      </c>
    </row>
    <row r="1247">
      <c r="A1247" s="4" t="inlineStr">
        <is>
          <t>poggemoeller.co</t>
        </is>
      </c>
      <c r="B1247" s="4">
        <f>HYPERLINK("http://poggemoeller.co", "http://poggemoeller.co")</f>
        <v/>
      </c>
      <c r="C1247" s="4" t="inlineStr">
        <is>
          <t>Reachable - No Addresses</t>
        </is>
      </c>
      <c r="D1247" s="4" t="inlineStr">
        <is>
          <t>N/A</t>
        </is>
      </c>
    </row>
    <row r="1248">
      <c r="A1248" s="3" t="inlineStr">
        <is>
          <t>corporate-karma.de</t>
        </is>
      </c>
      <c r="B1248" s="3">
        <f>HYPERLINK("http://corporate-karma.de", "http://corporate-karma.de")</f>
        <v/>
      </c>
      <c r="C1248" s="3" t="inlineStr">
        <is>
          <t>Reachable</t>
        </is>
      </c>
      <c r="D1248" s="3" t="inlineStr">
        <is>
          <t>['MARKENENTWICKLUNG30TE']</t>
        </is>
      </c>
    </row>
    <row r="1249">
      <c r="A1249" s="4" t="inlineStr">
        <is>
          <t>laokoongruppe.com</t>
        </is>
      </c>
      <c r="B1249" s="4">
        <f>HYPERLINK("http://laokoongruppe.com", "http://laokoongruppe.com")</f>
        <v/>
      </c>
      <c r="C1249" s="4" t="inlineStr">
        <is>
          <t>Reachable - No Addresses</t>
        </is>
      </c>
      <c r="D1249" s="4" t="inlineStr">
        <is>
          <t>N/A</t>
        </is>
      </c>
    </row>
    <row r="1250">
      <c r="A1250" s="4" t="inlineStr">
        <is>
          <t>adivarius.de</t>
        </is>
      </c>
      <c r="B1250" s="4">
        <f>HYPERLINK("http://adivarius.de", "http://adivarius.de")</f>
        <v/>
      </c>
      <c r="C1250" s="4" t="inlineStr">
        <is>
          <t>Reachable - No Addresses</t>
        </is>
      </c>
      <c r="D1250" s="4" t="inlineStr">
        <is>
          <t>N/A</t>
        </is>
      </c>
    </row>
    <row r="1251">
      <c r="A1251" s="2" t="inlineStr">
        <is>
          <t>kerkhoff-consulting.com</t>
        </is>
      </c>
      <c r="B1251" s="2">
        <f>HYPERLINK("https://kerkhoff-consulting.com", "https://kerkhoff-consulting.com")</f>
        <v/>
      </c>
      <c r="C1251" s="2" t="inlineStr">
        <is>
          <t>Unreachable</t>
        </is>
      </c>
      <c r="D1251" s="2" t="inlineStr">
        <is>
          <t>N/A</t>
        </is>
      </c>
    </row>
    <row r="1252">
      <c r="A1252" s="4" t="inlineStr">
        <is>
          <t>intercard.org</t>
        </is>
      </c>
      <c r="B1252" s="4">
        <f>HYPERLINK("http://intercard.org", "http://intercard.org")</f>
        <v/>
      </c>
      <c r="C1252" s="4" t="inlineStr">
        <is>
          <t>Reachable - No Addresses</t>
        </is>
      </c>
      <c r="D1252" s="4" t="inlineStr">
        <is>
          <t>N/A</t>
        </is>
      </c>
    </row>
    <row r="1253">
      <c r="A1253" s="4" t="inlineStr">
        <is>
          <t>elsmannimmobilien.de</t>
        </is>
      </c>
      <c r="B1253" s="4">
        <f>HYPERLINK("http://elsmannimmobilien.de", "http://elsmannimmobilien.de")</f>
        <v/>
      </c>
      <c r="C1253" s="4" t="inlineStr">
        <is>
          <t>Reachable - No Addresses</t>
        </is>
      </c>
      <c r="D1253" s="4" t="inlineStr">
        <is>
          <t>N/A</t>
        </is>
      </c>
    </row>
    <row r="1254">
      <c r="A1254" s="4" t="inlineStr">
        <is>
          <t>erneuerbareenergien.de</t>
        </is>
      </c>
      <c r="B1254" s="4">
        <f>HYPERLINK("http://erneuerbareenergien.de", "http://erneuerbareenergien.de")</f>
        <v/>
      </c>
      <c r="C1254" s="4" t="inlineStr">
        <is>
          <t>Reachable - No Addresses</t>
        </is>
      </c>
      <c r="D1254" s="4" t="inlineStr">
        <is>
          <t>N/A</t>
        </is>
      </c>
    </row>
    <row r="1255">
      <c r="A1255" s="2" t="inlineStr">
        <is>
          <t>bergmanclinics-klinikimpark.de</t>
        </is>
      </c>
      <c r="B1255" s="2">
        <f>HYPERLINK("https://bergmanclinics-klinikimpark.de", "https://bergmanclinics-klinikimpark.de")</f>
        <v/>
      </c>
      <c r="C1255" s="2" t="inlineStr">
        <is>
          <t>Unreachable</t>
        </is>
      </c>
      <c r="D1255" s="2" t="inlineStr">
        <is>
          <t>N/A</t>
        </is>
      </c>
    </row>
    <row r="1256">
      <c r="A1256" s="4" t="inlineStr">
        <is>
          <t>wrestleking.de</t>
        </is>
      </c>
      <c r="B1256" s="4">
        <f>HYPERLINK("http://wrestleking.de", "http://wrestleking.de")</f>
        <v/>
      </c>
      <c r="C1256" s="4" t="inlineStr">
        <is>
          <t>Reachable - No Addresses</t>
        </is>
      </c>
      <c r="D1256" s="4" t="inlineStr">
        <is>
          <t>N/A</t>
        </is>
      </c>
    </row>
    <row r="1257">
      <c r="A1257" s="4" t="inlineStr">
        <is>
          <t>weigelworld.org</t>
        </is>
      </c>
      <c r="B1257" s="4">
        <f>HYPERLINK("http://weigelworld.org", "http://weigelworld.org")</f>
        <v/>
      </c>
      <c r="C1257" s="4" t="inlineStr">
        <is>
          <t>Reachable - No Addresses</t>
        </is>
      </c>
      <c r="D1257" s="4" t="inlineStr">
        <is>
          <t>N/A</t>
        </is>
      </c>
    </row>
    <row r="1258">
      <c r="A1258" s="4" t="inlineStr">
        <is>
          <t>apo-buy.com</t>
        </is>
      </c>
      <c r="B1258" s="4">
        <f>HYPERLINK("http://apo-buy.com", "http://apo-buy.com")</f>
        <v/>
      </c>
      <c r="C1258" s="4" t="inlineStr">
        <is>
          <t>Reachable - No Addresses</t>
        </is>
      </c>
      <c r="D1258" s="4" t="inlineStr">
        <is>
          <t>N/A</t>
        </is>
      </c>
    </row>
    <row r="1259">
      <c r="A1259" s="2" t="inlineStr">
        <is>
          <t>lacba.org</t>
        </is>
      </c>
      <c r="B1259" s="2">
        <f>HYPERLINK("https://lacba.org", "https://lacba.org")</f>
        <v/>
      </c>
      <c r="C1259" s="2" t="inlineStr">
        <is>
          <t>Unreachable</t>
        </is>
      </c>
      <c r="D1259" s="2" t="inlineStr">
        <is>
          <t>N/A</t>
        </is>
      </c>
    </row>
    <row r="1260">
      <c r="A1260" s="4" t="inlineStr">
        <is>
          <t>davengo.com</t>
        </is>
      </c>
      <c r="B1260" s="4">
        <f>HYPERLINK("http://davengo.com", "http://davengo.com")</f>
        <v/>
      </c>
      <c r="C1260" s="4" t="inlineStr">
        <is>
          <t>Reachable - No Addresses</t>
        </is>
      </c>
      <c r="D1260" s="4" t="inlineStr">
        <is>
          <t>N/A</t>
        </is>
      </c>
    </row>
    <row r="1261">
      <c r="A1261" s="4" t="inlineStr">
        <is>
          <t>quartier-theater.de</t>
        </is>
      </c>
      <c r="B1261" s="4">
        <f>HYPERLINK("http://quartier-theater.de", "http://quartier-theater.de")</f>
        <v/>
      </c>
      <c r="C1261" s="4" t="inlineStr">
        <is>
          <t>Reachable - No Addresses</t>
        </is>
      </c>
      <c r="D1261" s="4" t="inlineStr">
        <is>
          <t>N/A</t>
        </is>
      </c>
    </row>
    <row r="1262">
      <c r="A1262" s="4" t="inlineStr">
        <is>
          <t>postuning.com</t>
        </is>
      </c>
      <c r="B1262" s="4">
        <f>HYPERLINK("http://postuning.com", "http://postuning.com")</f>
        <v/>
      </c>
      <c r="C1262" s="4" t="inlineStr">
        <is>
          <t>Reachable - No Addresses</t>
        </is>
      </c>
      <c r="D1262" s="4" t="inlineStr">
        <is>
          <t>N/A</t>
        </is>
      </c>
    </row>
    <row r="1263">
      <c r="A1263" s="4" t="inlineStr">
        <is>
          <t>k-is.com</t>
        </is>
      </c>
      <c r="B1263" s="4">
        <f>HYPERLINK("http://k-is.com", "http://k-is.com")</f>
        <v/>
      </c>
      <c r="C1263" s="4" t="inlineStr">
        <is>
          <t>Reachable - No Addresses</t>
        </is>
      </c>
      <c r="D1263" s="4" t="inlineStr">
        <is>
          <t>N/A</t>
        </is>
      </c>
    </row>
    <row r="1264">
      <c r="A1264" s="4" t="inlineStr">
        <is>
          <t>simple-fax.de</t>
        </is>
      </c>
      <c r="B1264" s="4">
        <f>HYPERLINK("http://simple-fax.de", "http://simple-fax.de")</f>
        <v/>
      </c>
      <c r="C1264" s="4" t="inlineStr">
        <is>
          <t>Reachable - No Addresses</t>
        </is>
      </c>
      <c r="D1264" s="4" t="inlineStr">
        <is>
          <t>N/A</t>
        </is>
      </c>
    </row>
    <row r="1265">
      <c r="A1265" s="4" t="inlineStr">
        <is>
          <t>b-s.de</t>
        </is>
      </c>
      <c r="B1265" s="4">
        <f>HYPERLINK("https://b-s.de", "https://b-s.de")</f>
        <v/>
      </c>
      <c r="C1265" s="4" t="inlineStr">
        <is>
          <t>Reachable - No Addresses</t>
        </is>
      </c>
      <c r="D1265" s="4" t="inlineStr">
        <is>
          <t>N/A</t>
        </is>
      </c>
    </row>
    <row r="1266">
      <c r="A1266" s="4" t="inlineStr">
        <is>
          <t>diebayerische.de</t>
        </is>
      </c>
      <c r="B1266" s="4">
        <f>HYPERLINK("http://diebayerische.de", "http://diebayerische.de")</f>
        <v/>
      </c>
      <c r="C1266" s="4" t="inlineStr">
        <is>
          <t>Reachable - No Addresses</t>
        </is>
      </c>
      <c r="D1266" s="4" t="inlineStr">
        <is>
          <t>N/A</t>
        </is>
      </c>
    </row>
    <row r="1267">
      <c r="A1267" s="2" t="inlineStr">
        <is>
          <t>frents.com</t>
        </is>
      </c>
      <c r="B1267" s="2">
        <f>HYPERLINK("http://frents.com", "http://frents.com")</f>
        <v/>
      </c>
      <c r="C1267" s="2" t="inlineStr">
        <is>
          <t>Unreachable</t>
        </is>
      </c>
      <c r="D1267" s="2" t="inlineStr">
        <is>
          <t>N/A</t>
        </is>
      </c>
    </row>
    <row r="1268">
      <c r="A1268" s="4" t="inlineStr">
        <is>
          <t>thc-testing.com</t>
        </is>
      </c>
      <c r="B1268" s="4">
        <f>HYPERLINK("http://thc-testing.com", "http://thc-testing.com")</f>
        <v/>
      </c>
      <c r="C1268" s="4" t="inlineStr">
        <is>
          <t>Reachable - No Addresses</t>
        </is>
      </c>
      <c r="D1268" s="4" t="inlineStr">
        <is>
          <t>N/A</t>
        </is>
      </c>
    </row>
    <row r="1269">
      <c r="A1269" s="4" t="inlineStr">
        <is>
          <t>unimed.de</t>
        </is>
      </c>
      <c r="B1269" s="4">
        <f>HYPERLINK("http://unimed.de", "http://unimed.de")</f>
        <v/>
      </c>
      <c r="C1269" s="4" t="inlineStr">
        <is>
          <t>Reachable - No Addresses</t>
        </is>
      </c>
      <c r="D1269" s="4" t="inlineStr">
        <is>
          <t>N/A</t>
        </is>
      </c>
    </row>
    <row r="1270">
      <c r="A1270" s="4" t="inlineStr">
        <is>
          <t>start-online-therapie.de</t>
        </is>
      </c>
      <c r="B1270" s="4">
        <f>HYPERLINK("http://start-online-therapie.de", "http://start-online-therapie.de")</f>
        <v/>
      </c>
      <c r="C1270" s="4" t="inlineStr">
        <is>
          <t>Reachable - No Addresses</t>
        </is>
      </c>
      <c r="D1270" s="4" t="inlineStr">
        <is>
          <t>N/A</t>
        </is>
      </c>
    </row>
    <row r="1271">
      <c r="A1271" s="4" t="inlineStr">
        <is>
          <t>medialab-internetagentur.de</t>
        </is>
      </c>
      <c r="B1271" s="4">
        <f>HYPERLINK("http://medialab-internetagentur.de", "http://medialab-internetagentur.de")</f>
        <v/>
      </c>
      <c r="C1271" s="4" t="inlineStr">
        <is>
          <t>Reachable - No Addresses</t>
        </is>
      </c>
      <c r="D1271" s="4" t="inlineStr">
        <is>
          <t>N/A</t>
        </is>
      </c>
    </row>
    <row r="1272">
      <c r="A1272" s="4" t="inlineStr">
        <is>
          <t>amadeus-fire.de</t>
        </is>
      </c>
      <c r="B1272" s="4">
        <f>HYPERLINK("http://amadeus-fire.de", "http://amadeus-fire.de")</f>
        <v/>
      </c>
      <c r="C1272" s="4" t="inlineStr">
        <is>
          <t>Reachable - No Addresses</t>
        </is>
      </c>
      <c r="D1272" s="4" t="inlineStr">
        <is>
          <t>N/A</t>
        </is>
      </c>
    </row>
    <row r="1273">
      <c r="A1273" s="2" t="inlineStr">
        <is>
          <t>lampenwelt.de</t>
        </is>
      </c>
      <c r="B1273" s="2">
        <f>HYPERLINK("https://lampenwelt.de", "https://lampenwelt.de")</f>
        <v/>
      </c>
      <c r="C1273" s="2" t="inlineStr">
        <is>
          <t>Unreachable</t>
        </is>
      </c>
      <c r="D1273" s="2" t="inlineStr">
        <is>
          <t>N/A</t>
        </is>
      </c>
    </row>
    <row r="1274">
      <c r="A1274" s="4" t="inlineStr">
        <is>
          <t>global-mobility.com</t>
        </is>
      </c>
      <c r="B1274" s="4">
        <f>HYPERLINK("http://global-mobility.com", "http://global-mobility.com")</f>
        <v/>
      </c>
      <c r="C1274" s="4" t="inlineStr">
        <is>
          <t>Reachable - No Addresses</t>
        </is>
      </c>
      <c r="D1274" s="4" t="inlineStr">
        <is>
          <t>N/A</t>
        </is>
      </c>
    </row>
    <row r="1275">
      <c r="A1275" s="4" t="inlineStr">
        <is>
          <t>joeusa.com</t>
        </is>
      </c>
      <c r="B1275" s="4">
        <f>HYPERLINK("http://joeusa.com", "http://joeusa.com")</f>
        <v/>
      </c>
      <c r="C1275" s="4" t="inlineStr">
        <is>
          <t>Reachable - No Addresses</t>
        </is>
      </c>
      <c r="D1275" s="4" t="inlineStr">
        <is>
          <t>N/A</t>
        </is>
      </c>
    </row>
    <row r="1276">
      <c r="A1276" s="4" t="inlineStr">
        <is>
          <t>sternen-schluchsee.de</t>
        </is>
      </c>
      <c r="B1276" s="4">
        <f>HYPERLINK("http://sternen-schluchsee.de", "http://sternen-schluchsee.de")</f>
        <v/>
      </c>
      <c r="C1276" s="4" t="inlineStr">
        <is>
          <t>Reachable - No Addresses</t>
        </is>
      </c>
      <c r="D1276" s="4" t="inlineStr">
        <is>
          <t>N/A</t>
        </is>
      </c>
    </row>
    <row r="1277">
      <c r="A1277" s="4" t="inlineStr">
        <is>
          <t>kaifu-lodge.de</t>
        </is>
      </c>
      <c r="B1277" s="4">
        <f>HYPERLINK("http://kaifu-lodge.de", "http://kaifu-lodge.de")</f>
        <v/>
      </c>
      <c r="C1277" s="4" t="inlineStr">
        <is>
          <t>Reachable - No Addresses</t>
        </is>
      </c>
      <c r="D1277" s="4" t="inlineStr">
        <is>
          <t>N/A</t>
        </is>
      </c>
    </row>
    <row r="1278">
      <c r="A1278" s="4" t="inlineStr">
        <is>
          <t>cinepostproduction.de</t>
        </is>
      </c>
      <c r="B1278" s="4">
        <f>HYPERLINK("http://cinepostproduction.de", "http://cinepostproduction.de")</f>
        <v/>
      </c>
      <c r="C1278" s="4" t="inlineStr">
        <is>
          <t>Reachable - No Addresses</t>
        </is>
      </c>
      <c r="D1278" s="4" t="inlineStr">
        <is>
          <t>N/A</t>
        </is>
      </c>
    </row>
    <row r="1279">
      <c r="A1279" s="4" t="inlineStr">
        <is>
          <t>hoppegarten.com</t>
        </is>
      </c>
      <c r="B1279" s="4">
        <f>HYPERLINK("http://hoppegarten.com", "http://hoppegarten.com")</f>
        <v/>
      </c>
      <c r="C1279" s="4" t="inlineStr">
        <is>
          <t>Reachable - No Addresses</t>
        </is>
      </c>
      <c r="D1279" s="4" t="inlineStr">
        <is>
          <t>N/A</t>
        </is>
      </c>
    </row>
    <row r="1280">
      <c r="A1280" s="4" t="inlineStr">
        <is>
          <t>cpl-sachse.de</t>
        </is>
      </c>
      <c r="B1280" s="4">
        <f>HYPERLINK("http://cpl-sachse.de", "http://cpl-sachse.de")</f>
        <v/>
      </c>
      <c r="C1280" s="4" t="inlineStr">
        <is>
          <t>Reachable - No Addresses</t>
        </is>
      </c>
      <c r="D1280" s="4" t="inlineStr">
        <is>
          <t>N/A</t>
        </is>
      </c>
    </row>
    <row r="1281">
      <c r="A1281" s="4" t="inlineStr">
        <is>
          <t>kreutzer-consulting.com</t>
        </is>
      </c>
      <c r="B1281" s="4">
        <f>HYPERLINK("http://kreutzer-consulting.com", "http://kreutzer-consulting.com")</f>
        <v/>
      </c>
      <c r="C1281" s="4" t="inlineStr">
        <is>
          <t>Reachable - No Addresses</t>
        </is>
      </c>
      <c r="D1281" s="4" t="inlineStr">
        <is>
          <t>N/A</t>
        </is>
      </c>
    </row>
    <row r="1282">
      <c r="A1282" s="4" t="inlineStr">
        <is>
          <t>pschyrembel.de</t>
        </is>
      </c>
      <c r="B1282" s="4">
        <f>HYPERLINK("http://pschyrembel.de", "http://pschyrembel.de")</f>
        <v/>
      </c>
      <c r="C1282" s="4" t="inlineStr">
        <is>
          <t>Reachable - No Addresses</t>
        </is>
      </c>
      <c r="D1282" s="4" t="inlineStr">
        <is>
          <t>N/A</t>
        </is>
      </c>
    </row>
    <row r="1283">
      <c r="A1283" s="4" t="inlineStr">
        <is>
          <t>seat.de</t>
        </is>
      </c>
      <c r="B1283" s="4">
        <f>HYPERLINK("http://seat.de", "http://seat.de")</f>
        <v/>
      </c>
      <c r="C1283" s="4" t="inlineStr">
        <is>
          <t>Reachable - No Addresses</t>
        </is>
      </c>
      <c r="D1283" s="4" t="inlineStr">
        <is>
          <t>N/A</t>
        </is>
      </c>
    </row>
    <row r="1284">
      <c r="A1284" s="4" t="inlineStr">
        <is>
          <t>hbo2.de</t>
        </is>
      </c>
      <c r="B1284" s="4">
        <f>HYPERLINK("http://hbo2.de", "http://hbo2.de")</f>
        <v/>
      </c>
      <c r="C1284" s="4" t="inlineStr">
        <is>
          <t>Reachable - No Addresses</t>
        </is>
      </c>
      <c r="D1284" s="4" t="inlineStr">
        <is>
          <t>N/A</t>
        </is>
      </c>
    </row>
    <row r="1285">
      <c r="A1285" s="4" t="inlineStr">
        <is>
          <t>isystems-integration.com</t>
        </is>
      </c>
      <c r="B1285" s="4">
        <f>HYPERLINK("http://isystems-integration.com", "http://isystems-integration.com")</f>
        <v/>
      </c>
      <c r="C1285" s="4" t="inlineStr">
        <is>
          <t>Reachable - No Addresses</t>
        </is>
      </c>
      <c r="D1285" s="4" t="inlineStr">
        <is>
          <t>N/A</t>
        </is>
      </c>
    </row>
    <row r="1286">
      <c r="A1286" s="2" t="inlineStr">
        <is>
          <t>everbase.net</t>
        </is>
      </c>
      <c r="B1286" s="2">
        <f>HYPERLINK("https://everbase.net", "https://everbase.net")</f>
        <v/>
      </c>
      <c r="C1286" s="2" t="inlineStr">
        <is>
          <t>Unreachable</t>
        </is>
      </c>
      <c r="D1286" s="2" t="inlineStr">
        <is>
          <t>N/A</t>
        </is>
      </c>
    </row>
    <row r="1287">
      <c r="A1287" s="3" t="inlineStr">
        <is>
          <t>frontalvision.com</t>
        </is>
      </c>
      <c r="B1287" s="3">
        <f>HYPERLINK("http://frontalvision.com", "http://frontalvision.com")</f>
        <v/>
      </c>
      <c r="C1287" s="3" t="inlineStr">
        <is>
          <t>Reachable</t>
        </is>
      </c>
      <c r="D1287" s="3" t="inlineStr">
        <is>
          <t>['2024 RotWeiss Essen vs. BVB 09 U23 7th']</t>
        </is>
      </c>
    </row>
    <row r="1288">
      <c r="A1288" s="4" t="inlineStr">
        <is>
          <t>monocrom.de</t>
        </is>
      </c>
      <c r="B1288" s="4">
        <f>HYPERLINK("http://monocrom.de", "http://monocrom.de")</f>
        <v/>
      </c>
      <c r="C1288" s="4" t="inlineStr">
        <is>
          <t>Reachable - No Addresses</t>
        </is>
      </c>
      <c r="D1288" s="4" t="inlineStr">
        <is>
          <t>N/A</t>
        </is>
      </c>
    </row>
    <row r="1289">
      <c r="A1289" s="4" t="inlineStr">
        <is>
          <t>laufpix.de</t>
        </is>
      </c>
      <c r="B1289" s="4">
        <f>HYPERLINK("http://laufpix.de", "http://laufpix.de")</f>
        <v/>
      </c>
      <c r="C1289" s="4" t="inlineStr">
        <is>
          <t>Reachable - No Addresses</t>
        </is>
      </c>
      <c r="D1289" s="4" t="inlineStr">
        <is>
          <t>N/A</t>
        </is>
      </c>
    </row>
    <row r="1290">
      <c r="A1290" s="3" t="inlineStr">
        <is>
          <t>kuriershop.de</t>
        </is>
      </c>
      <c r="B1290" s="3">
        <f>HYPERLINK("http://kuriershop.de", "http://kuriershop.de")</f>
        <v/>
      </c>
      <c r="C1290" s="3" t="inlineStr">
        <is>
          <t>Reachable</t>
        </is>
      </c>
      <c r="D1290" s="3" t="inlineStr">
        <is>
          <t>['xpressService oder GLS Guaranteed24Se']</t>
        </is>
      </c>
    </row>
    <row r="1291">
      <c r="A1291" s="4" t="inlineStr">
        <is>
          <t>efaflex.com</t>
        </is>
      </c>
      <c r="B1291" s="4">
        <f>HYPERLINK("http://efaflex.com", "http://efaflex.com")</f>
        <v/>
      </c>
      <c r="C1291" s="4" t="inlineStr">
        <is>
          <t>Reachable - No Addresses</t>
        </is>
      </c>
      <c r="D1291" s="4" t="inlineStr">
        <is>
          <t>N/A</t>
        </is>
      </c>
    </row>
    <row r="1292">
      <c r="A1292" s="4" t="inlineStr">
        <is>
          <t>jetsgroup.com</t>
        </is>
      </c>
      <c r="B1292" s="4">
        <f>HYPERLINK("http://jetsgroup.com", "http://jetsgroup.com")</f>
        <v/>
      </c>
      <c r="C1292" s="4" t="inlineStr">
        <is>
          <t>Reachable - No Addresses</t>
        </is>
      </c>
      <c r="D1292" s="4" t="inlineStr">
        <is>
          <t>N/A</t>
        </is>
      </c>
    </row>
    <row r="1293">
      <c r="A1293" s="4" t="inlineStr">
        <is>
          <t>tutanota.com</t>
        </is>
      </c>
      <c r="B1293" s="4">
        <f>HYPERLINK("http://tutanota.com", "http://tutanota.com")</f>
        <v/>
      </c>
      <c r="C1293" s="4" t="inlineStr">
        <is>
          <t>Reachable - No Addresses</t>
        </is>
      </c>
      <c r="D1293" s="4" t="inlineStr">
        <is>
          <t>N/A</t>
        </is>
      </c>
    </row>
    <row r="1294">
      <c r="A1294" s="4" t="inlineStr">
        <is>
          <t>startnext.com</t>
        </is>
      </c>
      <c r="B1294" s="4">
        <f>HYPERLINK("http://startnext.com", "http://startnext.com")</f>
        <v/>
      </c>
      <c r="C1294" s="4" t="inlineStr">
        <is>
          <t>Reachable - No Addresses</t>
        </is>
      </c>
      <c r="D1294" s="4" t="inlineStr">
        <is>
          <t>N/A</t>
        </is>
      </c>
    </row>
    <row r="1295">
      <c r="A1295" s="4" t="inlineStr">
        <is>
          <t>yummystories.de</t>
        </is>
      </c>
      <c r="B1295" s="4">
        <f>HYPERLINK("http://yummystories.de", "http://yummystories.de")</f>
        <v/>
      </c>
      <c r="C1295" s="4" t="inlineStr">
        <is>
          <t>Reachable - No Addresses</t>
        </is>
      </c>
      <c r="D1295" s="4" t="inlineStr">
        <is>
          <t>N/A</t>
        </is>
      </c>
    </row>
    <row r="1296">
      <c r="A1296" s="4" t="inlineStr">
        <is>
          <t>himmelspagode.de</t>
        </is>
      </c>
      <c r="B1296" s="4">
        <f>HYPERLINK("http://himmelspagode.de", "http://himmelspagode.de")</f>
        <v/>
      </c>
      <c r="C1296" s="4" t="inlineStr">
        <is>
          <t>Reachable - No Addresses</t>
        </is>
      </c>
      <c r="D1296" s="4" t="inlineStr">
        <is>
          <t>N/A</t>
        </is>
      </c>
    </row>
    <row r="1297">
      <c r="A1297" s="4" t="inlineStr">
        <is>
          <t>zapf-creation.com</t>
        </is>
      </c>
      <c r="B1297" s="4">
        <f>HYPERLINK("http://zapf-creation.com", "http://zapf-creation.com")</f>
        <v/>
      </c>
      <c r="C1297" s="4" t="inlineStr">
        <is>
          <t>Reachable - No Addresses</t>
        </is>
      </c>
      <c r="D1297" s="4" t="inlineStr">
        <is>
          <t>N/A</t>
        </is>
      </c>
    </row>
    <row r="1298">
      <c r="A1298" s="2" t="inlineStr">
        <is>
          <t>europarc.org</t>
        </is>
      </c>
      <c r="B1298" s="2">
        <f>HYPERLINK("https://europarc.org", "https://europarc.org")</f>
        <v/>
      </c>
      <c r="C1298" s="2" t="inlineStr">
        <is>
          <t>Unreachable</t>
        </is>
      </c>
      <c r="D1298" s="2" t="inlineStr">
        <is>
          <t>N/A</t>
        </is>
      </c>
    </row>
    <row r="1299">
      <c r="A1299" s="4" t="inlineStr">
        <is>
          <t>regupol.com</t>
        </is>
      </c>
      <c r="B1299" s="4">
        <f>HYPERLINK("http://regupol.com", "http://regupol.com")</f>
        <v/>
      </c>
      <c r="C1299" s="4" t="inlineStr">
        <is>
          <t>Reachable - No Addresses</t>
        </is>
      </c>
      <c r="D1299" s="4" t="inlineStr">
        <is>
          <t>N/A</t>
        </is>
      </c>
    </row>
    <row r="1300">
      <c r="A1300" s="4" t="inlineStr">
        <is>
          <t>solvatis.de</t>
        </is>
      </c>
      <c r="B1300" s="4">
        <f>HYPERLINK("http://solvatis.de", "http://solvatis.de")</f>
        <v/>
      </c>
      <c r="C1300" s="4" t="inlineStr">
        <is>
          <t>Reachable - No Addresses</t>
        </is>
      </c>
      <c r="D1300" s="4" t="inlineStr">
        <is>
          <t>N/A</t>
        </is>
      </c>
    </row>
    <row r="1301">
      <c r="A1301" s="4" t="inlineStr">
        <is>
          <t>lustre.org</t>
        </is>
      </c>
      <c r="B1301" s="4">
        <f>HYPERLINK("http://lustre.org", "http://lustre.org")</f>
        <v/>
      </c>
      <c r="C1301" s="4" t="inlineStr">
        <is>
          <t>Reachable - No Addresses</t>
        </is>
      </c>
      <c r="D1301" s="4" t="inlineStr">
        <is>
          <t>N/A</t>
        </is>
      </c>
    </row>
    <row r="1302">
      <c r="A1302" s="4" t="inlineStr">
        <is>
          <t>lysicom.de</t>
        </is>
      </c>
      <c r="B1302" s="4">
        <f>HYPERLINK("http://lysicom.de", "http://lysicom.de")</f>
        <v/>
      </c>
      <c r="C1302" s="4" t="inlineStr">
        <is>
          <t>Reachable - No Addresses</t>
        </is>
      </c>
      <c r="D1302" s="4" t="inlineStr">
        <is>
          <t>N/A</t>
        </is>
      </c>
    </row>
    <row r="1303">
      <c r="A1303" s="4" t="inlineStr">
        <is>
          <t>mindlab.de</t>
        </is>
      </c>
      <c r="B1303" s="4">
        <f>HYPERLINK("http://mindlab.de", "http://mindlab.de")</f>
        <v/>
      </c>
      <c r="C1303" s="4" t="inlineStr">
        <is>
          <t>Reachable - No Addresses</t>
        </is>
      </c>
      <c r="D1303" s="4" t="inlineStr">
        <is>
          <t>N/A</t>
        </is>
      </c>
    </row>
    <row r="1304">
      <c r="A1304" s="4" t="inlineStr">
        <is>
          <t>ortholutions.de</t>
        </is>
      </c>
      <c r="B1304" s="4">
        <f>HYPERLINK("http://ortholutions.de", "http://ortholutions.de")</f>
        <v/>
      </c>
      <c r="C1304" s="4" t="inlineStr">
        <is>
          <t>Reachable - No Addresses</t>
        </is>
      </c>
      <c r="D1304" s="4" t="inlineStr">
        <is>
          <t>N/A</t>
        </is>
      </c>
    </row>
    <row r="1305">
      <c r="A1305" s="4" t="inlineStr">
        <is>
          <t>miet24.de</t>
        </is>
      </c>
      <c r="B1305" s="4">
        <f>HYPERLINK("http://miet24.de", "http://miet24.de")</f>
        <v/>
      </c>
      <c r="C1305" s="4" t="inlineStr">
        <is>
          <t>Reachable - No Addresses</t>
        </is>
      </c>
      <c r="D1305" s="4" t="inlineStr">
        <is>
          <t>N/A</t>
        </is>
      </c>
    </row>
    <row r="1306">
      <c r="A1306" s="4" t="inlineStr">
        <is>
          <t>mooc-beratung.de</t>
        </is>
      </c>
      <c r="B1306" s="4">
        <f>HYPERLINK("http://mooc-beratung.de", "http://mooc-beratung.de")</f>
        <v/>
      </c>
      <c r="C1306" s="4" t="inlineStr">
        <is>
          <t>Reachable - No Addresses</t>
        </is>
      </c>
      <c r="D1306" s="4" t="inlineStr">
        <is>
          <t>N/A</t>
        </is>
      </c>
    </row>
    <row r="1307">
      <c r="A1307" s="4" t="inlineStr">
        <is>
          <t>helmag.com</t>
        </is>
      </c>
      <c r="B1307" s="4">
        <f>HYPERLINK("http://helmag.com", "http://helmag.com")</f>
        <v/>
      </c>
      <c r="C1307" s="4" t="inlineStr">
        <is>
          <t>Reachable - No Addresses</t>
        </is>
      </c>
      <c r="D1307" s="4" t="inlineStr">
        <is>
          <t>N/A</t>
        </is>
      </c>
    </row>
    <row r="1308">
      <c r="A1308" s="4" t="inlineStr">
        <is>
          <t>secret-music.net</t>
        </is>
      </c>
      <c r="B1308" s="4">
        <f>HYPERLINK("http://secret-music.net", "http://secret-music.net")</f>
        <v/>
      </c>
      <c r="C1308" s="4" t="inlineStr">
        <is>
          <t>Reachable - No Addresses</t>
        </is>
      </c>
      <c r="D1308" s="4" t="inlineStr">
        <is>
          <t>N/A</t>
        </is>
      </c>
    </row>
    <row r="1309">
      <c r="A1309" s="4" t="inlineStr">
        <is>
          <t>raysono.com</t>
        </is>
      </c>
      <c r="B1309" s="4">
        <f>HYPERLINK("http://raysono.com", "http://raysono.com")</f>
        <v/>
      </c>
      <c r="C1309" s="4" t="inlineStr">
        <is>
          <t>Reachable - No Addresses</t>
        </is>
      </c>
      <c r="D1309" s="4" t="inlineStr">
        <is>
          <t>N/A</t>
        </is>
      </c>
    </row>
    <row r="1310">
      <c r="A1310" s="4" t="inlineStr">
        <is>
          <t>hirschen.com</t>
        </is>
      </c>
      <c r="B1310" s="4">
        <f>HYPERLINK("http://hirschen.com", "http://hirschen.com")</f>
        <v/>
      </c>
      <c r="C1310" s="4" t="inlineStr">
        <is>
          <t>Reachable - No Addresses</t>
        </is>
      </c>
      <c r="D1310" s="4" t="inlineStr">
        <is>
          <t>N/A</t>
        </is>
      </c>
    </row>
    <row r="1311">
      <c r="A1311" s="4" t="inlineStr">
        <is>
          <t>hochseilgarten-neutraubling.net</t>
        </is>
      </c>
      <c r="B1311" s="4">
        <f>HYPERLINK("http://hochseilgarten-neutraubling.net", "http://hochseilgarten-neutraubling.net")</f>
        <v/>
      </c>
      <c r="C1311" s="4" t="inlineStr">
        <is>
          <t>Reachable - No Addresses</t>
        </is>
      </c>
      <c r="D1311" s="4" t="inlineStr">
        <is>
          <t>N/A</t>
        </is>
      </c>
    </row>
    <row r="1312">
      <c r="A1312" s="4" t="inlineStr">
        <is>
          <t>hyperstone.com</t>
        </is>
      </c>
      <c r="B1312" s="4">
        <f>HYPERLINK("http://hyperstone.com", "http://hyperstone.com")</f>
        <v/>
      </c>
      <c r="C1312" s="4" t="inlineStr">
        <is>
          <t>Reachable - No Addresses</t>
        </is>
      </c>
      <c r="D1312" s="4" t="inlineStr">
        <is>
          <t>N/A</t>
        </is>
      </c>
    </row>
    <row r="1313">
      <c r="A1313" s="4" t="inlineStr">
        <is>
          <t>studdex.com</t>
        </is>
      </c>
      <c r="B1313" s="4">
        <f>HYPERLINK("http://studdex.com", "http://studdex.com")</f>
        <v/>
      </c>
      <c r="C1313" s="4" t="inlineStr">
        <is>
          <t>Reachable - No Addresses</t>
        </is>
      </c>
      <c r="D1313" s="4" t="inlineStr">
        <is>
          <t>N/A</t>
        </is>
      </c>
    </row>
    <row r="1314">
      <c r="A1314" s="3" t="inlineStr">
        <is>
          <t>toolsgroup.com</t>
        </is>
      </c>
      <c r="B1314" s="3">
        <f>HYPERLINK("http://toolsgroup.com", "http://toolsgroup.com")</f>
        <v/>
      </c>
      <c r="C1314" s="3" t="inlineStr">
        <is>
          <t>Reachable</t>
        </is>
      </c>
      <c r="D1314" s="3" t="inlineStr">
        <is>
          <t>['and Enhancing Market Presence are Key Objectives BOSTON BAR']</t>
        </is>
      </c>
    </row>
    <row r="1315">
      <c r="A1315" s="4" t="inlineStr">
        <is>
          <t>ifabrik.de</t>
        </is>
      </c>
      <c r="B1315" s="4">
        <f>HYPERLINK("http://ifabrik.de", "http://ifabrik.de")</f>
        <v/>
      </c>
      <c r="C1315" s="4" t="inlineStr">
        <is>
          <t>Reachable - No Addresses</t>
        </is>
      </c>
      <c r="D1315" s="4" t="inlineStr">
        <is>
          <t>N/A</t>
        </is>
      </c>
    </row>
    <row r="1316">
      <c r="A1316" s="4" t="inlineStr">
        <is>
          <t>phrase.com</t>
        </is>
      </c>
      <c r="B1316" s="4">
        <f>HYPERLINK("http://phrase.com", "http://phrase.com")</f>
        <v/>
      </c>
      <c r="C1316" s="4" t="inlineStr">
        <is>
          <t>Reachable - No Addresses</t>
        </is>
      </c>
      <c r="D1316" s="4" t="inlineStr">
        <is>
          <t>N/A</t>
        </is>
      </c>
    </row>
    <row r="1317">
      <c r="A1317" s="4" t="inlineStr">
        <is>
          <t>berenberg.de</t>
        </is>
      </c>
      <c r="B1317" s="4">
        <f>HYPERLINK("http://berenberg.de", "http://berenberg.de")</f>
        <v/>
      </c>
      <c r="C1317" s="4" t="inlineStr">
        <is>
          <t>Reachable - No Addresses</t>
        </is>
      </c>
      <c r="D1317" s="4" t="inlineStr">
        <is>
          <t>N/A</t>
        </is>
      </c>
    </row>
    <row r="1318">
      <c r="A1318" s="4" t="inlineStr">
        <is>
          <t>honeymoments.de</t>
        </is>
      </c>
      <c r="B1318" s="4">
        <f>HYPERLINK("http://honeymoments.de", "http://honeymoments.de")</f>
        <v/>
      </c>
      <c r="C1318" s="4" t="inlineStr">
        <is>
          <t>Reachable - No Addresses</t>
        </is>
      </c>
      <c r="D1318" s="4" t="inlineStr">
        <is>
          <t>N/A</t>
        </is>
      </c>
    </row>
    <row r="1319">
      <c r="A1319" s="4" t="inlineStr">
        <is>
          <t>wedding-youandme.com</t>
        </is>
      </c>
      <c r="B1319" s="4">
        <f>HYPERLINK("http://wedding-youandme.com", "http://wedding-youandme.com")</f>
        <v/>
      </c>
      <c r="C1319" s="4" t="inlineStr">
        <is>
          <t>Reachable - No Addresses</t>
        </is>
      </c>
      <c r="D1319" s="4" t="inlineStr">
        <is>
          <t>N/A</t>
        </is>
      </c>
    </row>
    <row r="1320">
      <c r="A1320" s="4" t="inlineStr">
        <is>
          <t>nandurion.de</t>
        </is>
      </c>
      <c r="B1320" s="4">
        <f>HYPERLINK("http://nandurion.de", "http://nandurion.de")</f>
        <v/>
      </c>
      <c r="C1320" s="4" t="inlineStr">
        <is>
          <t>Reachable - No Addresses</t>
        </is>
      </c>
      <c r="D1320" s="4" t="inlineStr">
        <is>
          <t>N/A</t>
        </is>
      </c>
    </row>
    <row r="1321">
      <c r="A1321" s="4" t="inlineStr">
        <is>
          <t>schaffenwir.com</t>
        </is>
      </c>
      <c r="B1321" s="4">
        <f>HYPERLINK("http://schaffenwir.com", "http://schaffenwir.com")</f>
        <v/>
      </c>
      <c r="C1321" s="4" t="inlineStr">
        <is>
          <t>Reachable - No Addresses</t>
        </is>
      </c>
      <c r="D1321" s="4" t="inlineStr">
        <is>
          <t>N/A</t>
        </is>
      </c>
    </row>
    <row r="1322">
      <c r="A1322" s="4" t="inlineStr">
        <is>
          <t>4dgo.de</t>
        </is>
      </c>
      <c r="B1322" s="4">
        <f>HYPERLINK("http://4dgo.de", "http://4dgo.de")</f>
        <v/>
      </c>
      <c r="C1322" s="4" t="inlineStr">
        <is>
          <t>Reachable - No Addresses</t>
        </is>
      </c>
      <c r="D1322" s="4" t="inlineStr">
        <is>
          <t>N/A</t>
        </is>
      </c>
    </row>
    <row r="1323">
      <c r="A1323" s="2" t="inlineStr">
        <is>
          <t>myreiseforum.de</t>
        </is>
      </c>
      <c r="B1323" s="2">
        <f>HYPERLINK("https://myreiseforum.de", "https://myreiseforum.de")</f>
        <v/>
      </c>
      <c r="C1323" s="2" t="inlineStr">
        <is>
          <t>Unreachable</t>
        </is>
      </c>
      <c r="D1323" s="2" t="inlineStr">
        <is>
          <t>N/A</t>
        </is>
      </c>
    </row>
    <row r="1324">
      <c r="A1324" s="2" t="inlineStr">
        <is>
          <t>acxiom.de</t>
        </is>
      </c>
      <c r="B1324" s="2">
        <f>HYPERLINK("https://acxiom.de", "https://acxiom.de")</f>
        <v/>
      </c>
      <c r="C1324" s="2" t="inlineStr">
        <is>
          <t>Unreachable</t>
        </is>
      </c>
      <c r="D1324" s="2" t="inlineStr">
        <is>
          <t>N/A</t>
        </is>
      </c>
    </row>
    <row r="1325">
      <c r="A1325" s="4" t="inlineStr">
        <is>
          <t>brandperfection.de</t>
        </is>
      </c>
      <c r="B1325" s="4">
        <f>HYPERLINK("http://brandperfection.de", "http://brandperfection.de")</f>
        <v/>
      </c>
      <c r="C1325" s="4" t="inlineStr">
        <is>
          <t>Reachable - No Addresses</t>
        </is>
      </c>
      <c r="D1325" s="4" t="inlineStr">
        <is>
          <t>N/A</t>
        </is>
      </c>
    </row>
    <row r="1326">
      <c r="A1326" s="4" t="inlineStr">
        <is>
          <t>borgmann-krefeld.de</t>
        </is>
      </c>
      <c r="B1326" s="4">
        <f>HYPERLINK("http://borgmann-krefeld.de", "http://borgmann-krefeld.de")</f>
        <v/>
      </c>
      <c r="C1326" s="4" t="inlineStr">
        <is>
          <t>Reachable - No Addresses</t>
        </is>
      </c>
      <c r="D1326" s="4" t="inlineStr">
        <is>
          <t>N/A</t>
        </is>
      </c>
    </row>
    <row r="1327">
      <c r="A1327" s="4" t="inlineStr">
        <is>
          <t>chameleon-system.de</t>
        </is>
      </c>
      <c r="B1327" s="4">
        <f>HYPERLINK("http://chameleon-system.de", "http://chameleon-system.de")</f>
        <v/>
      </c>
      <c r="C1327" s="4" t="inlineStr">
        <is>
          <t>Reachable - No Addresses</t>
        </is>
      </c>
      <c r="D1327" s="4" t="inlineStr">
        <is>
          <t>N/A</t>
        </is>
      </c>
    </row>
    <row r="1328">
      <c r="A1328" s="4" t="inlineStr">
        <is>
          <t>ho-ersoka.de</t>
        </is>
      </c>
      <c r="B1328" s="4">
        <f>HYPERLINK("http://ho-ersoka.de", "http://ho-ersoka.de")</f>
        <v/>
      </c>
      <c r="C1328" s="4" t="inlineStr">
        <is>
          <t>Reachable - No Addresses</t>
        </is>
      </c>
      <c r="D1328" s="4" t="inlineStr">
        <is>
          <t>N/A</t>
        </is>
      </c>
    </row>
    <row r="1329">
      <c r="A1329" s="4" t="inlineStr">
        <is>
          <t>plu.de</t>
        </is>
      </c>
      <c r="B1329" s="4">
        <f>HYPERLINK("http://plu.de", "http://plu.de")</f>
        <v/>
      </c>
      <c r="C1329" s="4" t="inlineStr">
        <is>
          <t>Reachable - No Addresses</t>
        </is>
      </c>
      <c r="D1329" s="4" t="inlineStr">
        <is>
          <t>N/A</t>
        </is>
      </c>
    </row>
    <row r="1330">
      <c r="A1330" s="4" t="inlineStr">
        <is>
          <t>tiesolution.de</t>
        </is>
      </c>
      <c r="B1330" s="4">
        <f>HYPERLINK("http://tiesolution.de", "http://tiesolution.de")</f>
        <v/>
      </c>
      <c r="C1330" s="4" t="inlineStr">
        <is>
          <t>Reachable - No Addresses</t>
        </is>
      </c>
      <c r="D1330" s="4" t="inlineStr">
        <is>
          <t>N/A</t>
        </is>
      </c>
    </row>
    <row r="1331">
      <c r="A1331" s="4" t="inlineStr">
        <is>
          <t>e-fellows.net</t>
        </is>
      </c>
      <c r="B1331" s="4">
        <f>HYPERLINK("http://e-fellows.net", "http://e-fellows.net")</f>
        <v/>
      </c>
      <c r="C1331" s="4" t="inlineStr">
        <is>
          <t>Reachable - No Addresses</t>
        </is>
      </c>
      <c r="D1331" s="4" t="inlineStr">
        <is>
          <t>N/A</t>
        </is>
      </c>
    </row>
    <row r="1332">
      <c r="A1332" s="4" t="inlineStr">
        <is>
          <t>energiekontor.de</t>
        </is>
      </c>
      <c r="B1332" s="4">
        <f>HYPERLINK("http://energiekontor.de", "http://energiekontor.de")</f>
        <v/>
      </c>
      <c r="C1332" s="4" t="inlineStr">
        <is>
          <t>Reachable - No Addresses</t>
        </is>
      </c>
      <c r="D1332" s="4" t="inlineStr">
        <is>
          <t>N/A</t>
        </is>
      </c>
    </row>
    <row r="1333">
      <c r="A1333" s="4" t="inlineStr">
        <is>
          <t>upon-onlinemarketing.com</t>
        </is>
      </c>
      <c r="B1333" s="4">
        <f>HYPERLINK("http://upon-onlinemarketing.com", "http://upon-onlinemarketing.com")</f>
        <v/>
      </c>
      <c r="C1333" s="4" t="inlineStr">
        <is>
          <t>Reachable - No Addresses</t>
        </is>
      </c>
      <c r="D1333" s="4" t="inlineStr">
        <is>
          <t>N/A</t>
        </is>
      </c>
    </row>
    <row r="1334">
      <c r="A1334" s="4" t="inlineStr">
        <is>
          <t>statt-theater.net</t>
        </is>
      </c>
      <c r="B1334" s="4">
        <f>HYPERLINK("http://statt-theater.net", "http://statt-theater.net")</f>
        <v/>
      </c>
      <c r="C1334" s="4" t="inlineStr">
        <is>
          <t>Reachable - No Addresses</t>
        </is>
      </c>
      <c r="D1334" s="4" t="inlineStr">
        <is>
          <t>N/A</t>
        </is>
      </c>
    </row>
    <row r="1335">
      <c r="A1335" s="4" t="inlineStr">
        <is>
          <t>nexworld.tv</t>
        </is>
      </c>
      <c r="B1335" s="4">
        <f>HYPERLINK("http://nexworld.tv", "http://nexworld.tv")</f>
        <v/>
      </c>
      <c r="C1335" s="4" t="inlineStr">
        <is>
          <t>Reachable - No Addresses</t>
        </is>
      </c>
      <c r="D1335" s="4" t="inlineStr">
        <is>
          <t>N/A</t>
        </is>
      </c>
    </row>
    <row r="1336">
      <c r="A1336" s="4" t="inlineStr">
        <is>
          <t>lcs-schlieben.de</t>
        </is>
      </c>
      <c r="B1336" s="4">
        <f>HYPERLINK("http://lcs-schlieben.de", "http://lcs-schlieben.de")</f>
        <v/>
      </c>
      <c r="C1336" s="4" t="inlineStr">
        <is>
          <t>Reachable - No Addresses</t>
        </is>
      </c>
      <c r="D1336" s="4" t="inlineStr">
        <is>
          <t>N/A</t>
        </is>
      </c>
    </row>
    <row r="1337">
      <c r="A1337" s="4" t="inlineStr">
        <is>
          <t>telerion.com</t>
        </is>
      </c>
      <c r="B1337" s="4">
        <f>HYPERLINK("http://telerion.com", "http://telerion.com")</f>
        <v/>
      </c>
      <c r="C1337" s="4" t="inlineStr">
        <is>
          <t>Reachable - No Addresses</t>
        </is>
      </c>
      <c r="D1337" s="4" t="inlineStr">
        <is>
          <t>N/A</t>
        </is>
      </c>
    </row>
    <row r="1338">
      <c r="A1338" s="4" t="inlineStr">
        <is>
          <t>european-knight-academy.com</t>
        </is>
      </c>
      <c r="B1338" s="4">
        <f>HYPERLINK("http://european-knight-academy.com", "http://european-knight-academy.com")</f>
        <v/>
      </c>
      <c r="C1338" s="4" t="inlineStr">
        <is>
          <t>Reachable - No Addresses</t>
        </is>
      </c>
      <c r="D1338" s="4" t="inlineStr">
        <is>
          <t>N/A</t>
        </is>
      </c>
    </row>
    <row r="1339">
      <c r="A1339" s="4" t="inlineStr">
        <is>
          <t>reiseservice-heinz.de</t>
        </is>
      </c>
      <c r="B1339" s="4">
        <f>HYPERLINK("http://reiseservice-heinz.de", "http://reiseservice-heinz.de")</f>
        <v/>
      </c>
      <c r="C1339" s="4" t="inlineStr">
        <is>
          <t>Reachable - No Addresses</t>
        </is>
      </c>
      <c r="D1339" s="4" t="inlineStr">
        <is>
          <t>N/A</t>
        </is>
      </c>
    </row>
    <row r="1340">
      <c r="A1340" s="3" t="inlineStr">
        <is>
          <t>semprebonita.de</t>
        </is>
      </c>
      <c r="B1340" s="3">
        <f>HYPERLINK("http://semprebonita.de", "http://semprebonita.de")</f>
        <v/>
      </c>
      <c r="C1340" s="3" t="inlineStr">
        <is>
          <t>Reachable</t>
        </is>
      </c>
      <c r="D1340" s="3" t="inlineStr">
        <is>
          <t>['or Ihrem Termin. Dienstag Freitag10UH', 'UHRSamstag10UH']</t>
        </is>
      </c>
    </row>
    <row r="1341">
      <c r="A1341" s="4" t="inlineStr">
        <is>
          <t>pferdebild.de</t>
        </is>
      </c>
      <c r="B1341" s="4">
        <f>HYPERLINK("http://pferdebild.de", "http://pferdebild.de")</f>
        <v/>
      </c>
      <c r="C1341" s="4" t="inlineStr">
        <is>
          <t>Reachable - No Addresses</t>
        </is>
      </c>
      <c r="D1341" s="4" t="inlineStr">
        <is>
          <t>N/A</t>
        </is>
      </c>
    </row>
    <row r="1342">
      <c r="A1342" s="3" t="inlineStr">
        <is>
          <t>aqon-pure.com</t>
        </is>
      </c>
      <c r="B1342" s="3">
        <f>HYPERLINK("http://aqon-pure.com", "http://aqon-pure.com")</f>
        <v/>
      </c>
      <c r="C1342" s="3" t="inlineStr">
        <is>
          <t>Reachable</t>
        </is>
      </c>
      <c r="D1342" s="3" t="inlineStr">
        <is>
          <t>['nd ohne Verbrauchsmaterial.Bis zu12En', 'Bis zu20Ja']</t>
        </is>
      </c>
    </row>
    <row r="1343">
      <c r="A1343" s="2" t="inlineStr">
        <is>
          <t>p-21.de</t>
        </is>
      </c>
      <c r="B1343" s="2">
        <f>HYPERLINK("https://p-21.de", "https://p-21.de")</f>
        <v/>
      </c>
      <c r="C1343" s="2" t="inlineStr">
        <is>
          <t>Unreachable</t>
        </is>
      </c>
      <c r="D1343" s="2" t="inlineStr">
        <is>
          <t>N/A</t>
        </is>
      </c>
    </row>
    <row r="1344">
      <c r="A1344" s="2" t="inlineStr">
        <is>
          <t>ssmsboost.com</t>
        </is>
      </c>
      <c r="B1344" s="2">
        <f>HYPERLINK("http://ssmsboost.com", "http://ssmsboost.com")</f>
        <v/>
      </c>
      <c r="C1344" s="2" t="inlineStr">
        <is>
          <t>Unreachable</t>
        </is>
      </c>
      <c r="D1344" s="2" t="inlineStr">
        <is>
          <t>N/A</t>
        </is>
      </c>
    </row>
    <row r="1345">
      <c r="A1345" s="4" t="inlineStr">
        <is>
          <t>coi.de</t>
        </is>
      </c>
      <c r="B1345" s="4">
        <f>HYPERLINK("http://coi.de", "http://coi.de")</f>
        <v/>
      </c>
      <c r="C1345" s="4" t="inlineStr">
        <is>
          <t>Reachable - No Addresses</t>
        </is>
      </c>
      <c r="D1345" s="4" t="inlineStr">
        <is>
          <t>N/A</t>
        </is>
      </c>
    </row>
    <row r="1346">
      <c r="A1346" s="4" t="inlineStr">
        <is>
          <t>printus.de</t>
        </is>
      </c>
      <c r="B1346" s="4">
        <f>HYPERLINK("http://printus.de", "http://printus.de")</f>
        <v/>
      </c>
      <c r="C1346" s="4" t="inlineStr">
        <is>
          <t>Reachable - No Addresses</t>
        </is>
      </c>
      <c r="D1346" s="4" t="inlineStr">
        <is>
          <t>N/A</t>
        </is>
      </c>
    </row>
    <row r="1347">
      <c r="A1347" s="4" t="inlineStr">
        <is>
          <t>kiwi.de</t>
        </is>
      </c>
      <c r="B1347" s="4">
        <f>HYPERLINK("http://kiwi.de", "http://kiwi.de")</f>
        <v/>
      </c>
      <c r="C1347" s="4" t="inlineStr">
        <is>
          <t>Reachable - No Addresses</t>
        </is>
      </c>
      <c r="D1347" s="4" t="inlineStr">
        <is>
          <t>N/A</t>
        </is>
      </c>
    </row>
    <row r="1348">
      <c r="A1348" s="4" t="inlineStr">
        <is>
          <t>hesse-mechatronics.com</t>
        </is>
      </c>
      <c r="B1348" s="4">
        <f>HYPERLINK("http://hesse-mechatronics.com", "http://hesse-mechatronics.com")</f>
        <v/>
      </c>
      <c r="C1348" s="4" t="inlineStr">
        <is>
          <t>Reachable - No Addresses</t>
        </is>
      </c>
      <c r="D1348" s="4" t="inlineStr">
        <is>
          <t>N/A</t>
        </is>
      </c>
    </row>
    <row r="1349">
      <c r="A1349" s="4" t="inlineStr">
        <is>
          <t>berlinlofts.com</t>
        </is>
      </c>
      <c r="B1349" s="4">
        <f>HYPERLINK("http://berlinlofts.com", "http://berlinlofts.com")</f>
        <v/>
      </c>
      <c r="C1349" s="4" t="inlineStr">
        <is>
          <t>Reachable - No Addresses</t>
        </is>
      </c>
      <c r="D1349" s="4" t="inlineStr">
        <is>
          <t>N/A</t>
        </is>
      </c>
    </row>
    <row r="1350">
      <c r="A1350" s="2" t="inlineStr">
        <is>
          <t>birgithart.com</t>
        </is>
      </c>
      <c r="B1350" s="2">
        <f>HYPERLINK("https://birgithart.com", "https://birgithart.com")</f>
        <v/>
      </c>
      <c r="C1350" s="2" t="inlineStr">
        <is>
          <t>Unreachable</t>
        </is>
      </c>
      <c r="D1350" s="2" t="inlineStr">
        <is>
          <t>N/A</t>
        </is>
      </c>
    </row>
    <row r="1351">
      <c r="A1351" s="4" t="inlineStr">
        <is>
          <t>porsche-design.com</t>
        </is>
      </c>
      <c r="B1351" s="4">
        <f>HYPERLINK("http://porsche-design.com", "http://porsche-design.com")</f>
        <v/>
      </c>
      <c r="C1351" s="4" t="inlineStr">
        <is>
          <t>Reachable - No Addresses</t>
        </is>
      </c>
      <c r="D1351" s="4" t="inlineStr">
        <is>
          <t>N/A</t>
        </is>
      </c>
    </row>
    <row r="1352">
      <c r="A1352" s="2" t="inlineStr">
        <is>
          <t>in-chemnitz.de</t>
        </is>
      </c>
      <c r="B1352" s="2">
        <f>HYPERLINK("http://in-chemnitz.de", "http://in-chemnitz.de")</f>
        <v/>
      </c>
      <c r="C1352" s="2" t="inlineStr">
        <is>
          <t>Unreachable</t>
        </is>
      </c>
      <c r="D1352" s="2" t="inlineStr">
        <is>
          <t>N/A</t>
        </is>
      </c>
    </row>
    <row r="1353">
      <c r="A1353" s="2" t="inlineStr">
        <is>
          <t>bowlers-inn.de</t>
        </is>
      </c>
      <c r="B1353" s="2">
        <f>HYPERLINK("https://bowlers-inn.de", "https://bowlers-inn.de")</f>
        <v/>
      </c>
      <c r="C1353" s="2" t="inlineStr">
        <is>
          <t>Unreachable</t>
        </is>
      </c>
      <c r="D1353" s="2" t="inlineStr">
        <is>
          <t>N/A</t>
        </is>
      </c>
    </row>
    <row r="1354">
      <c r="A1354" s="4" t="inlineStr">
        <is>
          <t>kobra-net.de</t>
        </is>
      </c>
      <c r="B1354" s="4">
        <f>HYPERLINK("http://kobra-net.de", "http://kobra-net.de")</f>
        <v/>
      </c>
      <c r="C1354" s="4" t="inlineStr">
        <is>
          <t>Reachable - No Addresses</t>
        </is>
      </c>
      <c r="D1354" s="4" t="inlineStr">
        <is>
          <t>N/A</t>
        </is>
      </c>
    </row>
    <row r="1355">
      <c r="A1355" s="4" t="inlineStr">
        <is>
          <t>microdoc.com</t>
        </is>
      </c>
      <c r="B1355" s="4">
        <f>HYPERLINK("http://microdoc.com", "http://microdoc.com")</f>
        <v/>
      </c>
      <c r="C1355" s="4" t="inlineStr">
        <is>
          <t>Reachable - No Addresses</t>
        </is>
      </c>
      <c r="D1355" s="4" t="inlineStr">
        <is>
          <t>N/A</t>
        </is>
      </c>
    </row>
    <row r="1356">
      <c r="A1356" s="4" t="inlineStr">
        <is>
          <t>pixeltricks.de</t>
        </is>
      </c>
      <c r="B1356" s="4">
        <f>HYPERLINK("http://pixeltricks.de", "http://pixeltricks.de")</f>
        <v/>
      </c>
      <c r="C1356" s="4" t="inlineStr">
        <is>
          <t>Reachable - No Addresses</t>
        </is>
      </c>
      <c r="D1356" s="4" t="inlineStr">
        <is>
          <t>N/A</t>
        </is>
      </c>
    </row>
    <row r="1357">
      <c r="A1357" s="4" t="inlineStr">
        <is>
          <t>pia.me</t>
        </is>
      </c>
      <c r="B1357" s="4">
        <f>HYPERLINK("http://pia.me", "http://pia.me")</f>
        <v/>
      </c>
      <c r="C1357" s="4" t="inlineStr">
        <is>
          <t>Reachable - No Addresses</t>
        </is>
      </c>
      <c r="D1357" s="4" t="inlineStr">
        <is>
          <t>N/A</t>
        </is>
      </c>
    </row>
    <row r="1358">
      <c r="A1358" s="4" t="inlineStr">
        <is>
          <t>strompreisvergleich24.com</t>
        </is>
      </c>
      <c r="B1358" s="4">
        <f>HYPERLINK("http://strompreisvergleich24.com", "http://strompreisvergleich24.com")</f>
        <v/>
      </c>
      <c r="C1358" s="4" t="inlineStr">
        <is>
          <t>Reachable - No Addresses</t>
        </is>
      </c>
      <c r="D1358" s="4" t="inlineStr">
        <is>
          <t>N/A</t>
        </is>
      </c>
    </row>
    <row r="1359">
      <c r="A1359" s="4" t="inlineStr">
        <is>
          <t>lehnenmusic.com</t>
        </is>
      </c>
      <c r="B1359" s="4">
        <f>HYPERLINK("http://lehnenmusic.com", "http://lehnenmusic.com")</f>
        <v/>
      </c>
      <c r="C1359" s="4" t="inlineStr">
        <is>
          <t>Reachable - No Addresses</t>
        </is>
      </c>
      <c r="D1359" s="4" t="inlineStr">
        <is>
          <t>N/A</t>
        </is>
      </c>
    </row>
    <row r="1360">
      <c r="A1360" s="3" t="inlineStr">
        <is>
          <t>prostinternational.com</t>
        </is>
      </c>
      <c r="B1360" s="3">
        <f>HYPERLINK("http://prostinternational.com", "http://prostinternational.com")</f>
        <v/>
      </c>
      <c r="C1360" s="3" t="inlineStr">
        <is>
          <t>Reachable</t>
        </is>
      </c>
      <c r="D1360" s="3" t="inlineStr">
        <is>
          <t>['09282024 Venues selected for 2025 FIFA Club World Cup NEW YORK, NY', '2024 Lumen Field Seattle, WA']</t>
        </is>
      </c>
    </row>
    <row r="1361">
      <c r="A1361" s="4" t="inlineStr">
        <is>
          <t>helee-expo.com</t>
        </is>
      </c>
      <c r="B1361" s="4">
        <f>HYPERLINK("http://helee-expo.com", "http://helee-expo.com")</f>
        <v/>
      </c>
      <c r="C1361" s="4" t="inlineStr">
        <is>
          <t>Reachable - No Addresses</t>
        </is>
      </c>
      <c r="D1361" s="4" t="inlineStr">
        <is>
          <t>N/A</t>
        </is>
      </c>
    </row>
    <row r="1362">
      <c r="A1362" s="4" t="inlineStr">
        <is>
          <t>abcadamas.de</t>
        </is>
      </c>
      <c r="B1362" s="4">
        <f>HYPERLINK("http://abcadamas.de", "http://abcadamas.de")</f>
        <v/>
      </c>
      <c r="C1362" s="4" t="inlineStr">
        <is>
          <t>Reachable - No Addresses</t>
        </is>
      </c>
      <c r="D1362" s="4" t="inlineStr">
        <is>
          <t>N/A</t>
        </is>
      </c>
    </row>
    <row r="1363">
      <c r="A1363" s="4" t="inlineStr">
        <is>
          <t>trelock.de</t>
        </is>
      </c>
      <c r="B1363" s="4">
        <f>HYPERLINK("http://trelock.de", "http://trelock.de")</f>
        <v/>
      </c>
      <c r="C1363" s="4" t="inlineStr">
        <is>
          <t>Reachable - No Addresses</t>
        </is>
      </c>
      <c r="D1363" s="4" t="inlineStr">
        <is>
          <t>N/A</t>
        </is>
      </c>
    </row>
    <row r="1364">
      <c r="A1364" s="4" t="inlineStr">
        <is>
          <t>impreg.de</t>
        </is>
      </c>
      <c r="B1364" s="4">
        <f>HYPERLINK("http://impreg.de", "http://impreg.de")</f>
        <v/>
      </c>
      <c r="C1364" s="4" t="inlineStr">
        <is>
          <t>Reachable - No Addresses</t>
        </is>
      </c>
      <c r="D1364" s="4" t="inlineStr">
        <is>
          <t>N/A</t>
        </is>
      </c>
    </row>
    <row r="1365">
      <c r="A1365" s="4" t="inlineStr">
        <is>
          <t>prosanova.net</t>
        </is>
      </c>
      <c r="B1365" s="4">
        <f>HYPERLINK("http://prosanova.net", "http://prosanova.net")</f>
        <v/>
      </c>
      <c r="C1365" s="4" t="inlineStr">
        <is>
          <t>Reachable - No Addresses</t>
        </is>
      </c>
      <c r="D1365" s="4" t="inlineStr">
        <is>
          <t>N/A</t>
        </is>
      </c>
    </row>
    <row r="1366">
      <c r="A1366" s="4" t="inlineStr">
        <is>
          <t>clueso.de</t>
        </is>
      </c>
      <c r="B1366" s="4">
        <f>HYPERLINK("http://clueso.de", "http://clueso.de")</f>
        <v/>
      </c>
      <c r="C1366" s="4" t="inlineStr">
        <is>
          <t>Reachable - No Addresses</t>
        </is>
      </c>
      <c r="D1366" s="4" t="inlineStr">
        <is>
          <t>N/A</t>
        </is>
      </c>
    </row>
    <row r="1367">
      <c r="A1367" s="4" t="inlineStr">
        <is>
          <t>lieblingstasche.de</t>
        </is>
      </c>
      <c r="B1367" s="4">
        <f>HYPERLINK("http://lieblingstasche.de", "http://lieblingstasche.de")</f>
        <v/>
      </c>
      <c r="C1367" s="4" t="inlineStr">
        <is>
          <t>Reachable - No Addresses</t>
        </is>
      </c>
      <c r="D1367" s="4" t="inlineStr">
        <is>
          <t>N/A</t>
        </is>
      </c>
    </row>
    <row r="1368">
      <c r="A1368" s="4" t="inlineStr">
        <is>
          <t>bwpapersystems.com</t>
        </is>
      </c>
      <c r="B1368" s="4">
        <f>HYPERLINK("http://bwpapersystems.com", "http://bwpapersystems.com")</f>
        <v/>
      </c>
      <c r="C1368" s="4" t="inlineStr">
        <is>
          <t>Reachable - No Addresses</t>
        </is>
      </c>
      <c r="D1368" s="4" t="inlineStr">
        <is>
          <t>N/A</t>
        </is>
      </c>
    </row>
    <row r="1369">
      <c r="A1369" s="4" t="inlineStr">
        <is>
          <t>dokdoor.com</t>
        </is>
      </c>
      <c r="B1369" s="4">
        <f>HYPERLINK("http://dokdoor.com", "http://dokdoor.com")</f>
        <v/>
      </c>
      <c r="C1369" s="4" t="inlineStr">
        <is>
          <t>Reachable - No Addresses</t>
        </is>
      </c>
      <c r="D1369" s="4" t="inlineStr">
        <is>
          <t>N/A</t>
        </is>
      </c>
    </row>
    <row r="1370">
      <c r="A1370" s="4" t="inlineStr">
        <is>
          <t>datac-gmbh.de</t>
        </is>
      </c>
      <c r="B1370" s="4">
        <f>HYPERLINK("http://datac-gmbh.de", "http://datac-gmbh.de")</f>
        <v/>
      </c>
      <c r="C1370" s="4" t="inlineStr">
        <is>
          <t>Reachable - No Addresses</t>
        </is>
      </c>
      <c r="D1370" s="4" t="inlineStr">
        <is>
          <t>N/A</t>
        </is>
      </c>
    </row>
    <row r="1371">
      <c r="A1371" s="3" t="inlineStr">
        <is>
          <t>kompakt.fm</t>
        </is>
      </c>
      <c r="B1371" s="3">
        <f>HYPERLINK("http://kompakt.fm", "http://kompakt.fm")</f>
        <v/>
      </c>
      <c r="C1371" s="3" t="inlineStr">
        <is>
          <t>Reachable</t>
        </is>
      </c>
      <c r="D1371" s="3" t="inlineStr">
        <is>
          <t>['82352 release Add to Cart View cart ANNE', '8217355220 release Add to Cart View cart LWS Palloon EP CA', '8217339614 release Add to Cart View cart RI', '50 release Add to Cart View cart IMO', '90 Incl. VAT 66ec3c9f1ab', '12 RAWAX024LT', '50 Incl. VAT MkgmCPD5d7bR', '90 Incl. VAT Kao2MpMp72wg', '80 Incl. VAT 66c83c1f2e3ee', '80 Incl. VAT 65d34004e26fd', '90 Incl. VAT 66ec3c9f0bb', '80 Incl. VAT 66cf0ec74eb', '90 Incl. VAT 66f2a5a161ab', '50 Incl. VAT 66d0e692ad', '90 Incl. VAT 66f2bb451aa', '90 Incl. VAT 667d05ef']</t>
        </is>
      </c>
    </row>
    <row r="1372">
      <c r="A1372" s="2" t="inlineStr">
        <is>
          <t>shows-artists.com</t>
        </is>
      </c>
      <c r="B1372" s="2">
        <f>HYPERLINK("https://shows-artists.com", "https://shows-artists.com")</f>
        <v/>
      </c>
      <c r="C1372" s="2" t="inlineStr">
        <is>
          <t>Unreachable</t>
        </is>
      </c>
      <c r="D1372" s="2" t="inlineStr">
        <is>
          <t>N/A</t>
        </is>
      </c>
    </row>
    <row r="1373">
      <c r="A1373" s="3" t="inlineStr">
        <is>
          <t>bio-naturwelt.de</t>
        </is>
      </c>
      <c r="B1373" s="3">
        <f>HYPERLINK("http://bio-naturwelt.de", "http://bio-naturwelt.de")</f>
        <v/>
      </c>
      <c r="C1373" s="3" t="inlineStr">
        <is>
          <t>Reachable</t>
        </is>
      </c>
      <c r="D1373" s="3" t="inlineStr">
        <is>
          <t>['100 klimaneutral mit DHL Go Green und sparen so CO']</t>
        </is>
      </c>
    </row>
    <row r="1374">
      <c r="A1374" s="3" t="inlineStr">
        <is>
          <t>admanagerforum.de</t>
        </is>
      </c>
      <c r="B1374" s="3">
        <f>HYPERLINK("http://admanagerforum.de", "http://admanagerforum.de")</f>
        <v/>
      </c>
      <c r="C1374" s="3" t="inlineStr">
        <is>
          <t>Reachable</t>
        </is>
      </c>
      <c r="D1374" s="3" t="inlineStr">
        <is>
          <t>['ustauschen wollen.Simon HefkeRUHR24Fr']</t>
        </is>
      </c>
    </row>
    <row r="1375">
      <c r="A1375" s="4" t="inlineStr">
        <is>
          <t>delphi-advisors.com</t>
        </is>
      </c>
      <c r="B1375" s="4">
        <f>HYPERLINK("http://delphi-advisors.com", "http://delphi-advisors.com")</f>
        <v/>
      </c>
      <c r="C1375" s="4" t="inlineStr">
        <is>
          <t>Reachable - No Addresses</t>
        </is>
      </c>
      <c r="D1375" s="4" t="inlineStr">
        <is>
          <t>N/A</t>
        </is>
      </c>
    </row>
    <row r="1376">
      <c r="A1376" s="4" t="inlineStr">
        <is>
          <t>jk-kom.de</t>
        </is>
      </c>
      <c r="B1376" s="4">
        <f>HYPERLINK("http://jk-kom.de", "http://jk-kom.de")</f>
        <v/>
      </c>
      <c r="C1376" s="4" t="inlineStr">
        <is>
          <t>Reachable - No Addresses</t>
        </is>
      </c>
      <c r="D1376" s="4" t="inlineStr">
        <is>
          <t>N/A</t>
        </is>
      </c>
    </row>
    <row r="1377">
      <c r="A1377" s="4" t="inlineStr">
        <is>
          <t>schmeckthal-gruppe.de</t>
        </is>
      </c>
      <c r="B1377" s="4">
        <f>HYPERLINK("http://schmeckthal-gruppe.de", "http://schmeckthal-gruppe.de")</f>
        <v/>
      </c>
      <c r="C1377" s="4" t="inlineStr">
        <is>
          <t>Reachable - No Addresses</t>
        </is>
      </c>
      <c r="D1377" s="4" t="inlineStr">
        <is>
          <t>N/A</t>
        </is>
      </c>
    </row>
    <row r="1378">
      <c r="A1378" s="4" t="inlineStr">
        <is>
          <t>bc-diagnostics.com</t>
        </is>
      </c>
      <c r="B1378" s="4">
        <f>HYPERLINK("http://bc-diagnostics.com", "http://bc-diagnostics.com")</f>
        <v/>
      </c>
      <c r="C1378" s="4" t="inlineStr">
        <is>
          <t>Reachable - No Addresses</t>
        </is>
      </c>
      <c r="D1378" s="4" t="inlineStr">
        <is>
          <t>N/A</t>
        </is>
      </c>
    </row>
    <row r="1379">
      <c r="A1379" s="3" t="inlineStr">
        <is>
          <t>rbvc.com</t>
        </is>
      </c>
      <c r="B1379" s="3">
        <f>HYPERLINK("http://rbvc.com", "http://rbvc.com")</f>
        <v/>
      </c>
      <c r="C1379" s="3" t="inlineStr">
        <is>
          <t>Reachable</t>
        </is>
      </c>
      <c r="D1379" s="3" t="inlineStr">
        <is>
          <t>['384 Santa Trinita Avenue, Sunnyvale, CA 94085']</t>
        </is>
      </c>
    </row>
    <row r="1380">
      <c r="A1380" s="3" t="inlineStr">
        <is>
          <t>airnergy.shop</t>
        </is>
      </c>
      <c r="B1380" s="3">
        <f>HYPERLINK("http://airnergy.shop", "http://airnergy.shop")</f>
        <v/>
      </c>
      <c r="C1380" s="3" t="inlineStr">
        <is>
          <t>Reachable</t>
        </is>
      </c>
      <c r="D1380" s="3" t="inlineStr">
        <is>
          <t>['3 Produkte View all collections AIRNE']</t>
        </is>
      </c>
    </row>
    <row r="1381">
      <c r="A1381" s="4" t="inlineStr">
        <is>
          <t>konzeptimmobilien.de</t>
        </is>
      </c>
      <c r="B1381" s="4">
        <f>HYPERLINK("http://konzeptimmobilien.de", "http://konzeptimmobilien.de")</f>
        <v/>
      </c>
      <c r="C1381" s="4" t="inlineStr">
        <is>
          <t>Reachable - No Addresses</t>
        </is>
      </c>
      <c r="D1381" s="4" t="inlineStr">
        <is>
          <t>N/A</t>
        </is>
      </c>
    </row>
    <row r="1382">
      <c r="A1382" s="3" t="inlineStr">
        <is>
          <t>merantix.com</t>
        </is>
      </c>
      <c r="B1382" s="3">
        <f>HYPERLINK("http://merantix.com", "http://merantix.com")</f>
        <v/>
      </c>
      <c r="C1382" s="3" t="inlineStr">
        <is>
          <t>Reachable</t>
        </is>
      </c>
      <c r="D1382" s="3" t="inlineStr">
        <is>
          <t>['and connecting to drive impactful AI. INVESTME']</t>
        </is>
      </c>
    </row>
    <row r="1383">
      <c r="A1383" s="4" t="inlineStr">
        <is>
          <t>cmc-silenta.com</t>
        </is>
      </c>
      <c r="B1383" s="4">
        <f>HYPERLINK("http://cmc-silenta.com", "http://cmc-silenta.com")</f>
        <v/>
      </c>
      <c r="C1383" s="4" t="inlineStr">
        <is>
          <t>Reachable - No Addresses</t>
        </is>
      </c>
      <c r="D1383" s="4" t="inlineStr">
        <is>
          <t>N/A</t>
        </is>
      </c>
    </row>
    <row r="1384">
      <c r="A1384" s="4" t="inlineStr">
        <is>
          <t>tvm-lifescience.com</t>
        </is>
      </c>
      <c r="B1384" s="4">
        <f>HYPERLINK("http://tvm-lifescience.com", "http://tvm-lifescience.com")</f>
        <v/>
      </c>
      <c r="C1384" s="4" t="inlineStr">
        <is>
          <t>Reachable - No Addresses</t>
        </is>
      </c>
      <c r="D1384" s="4" t="inlineStr">
        <is>
          <t>N/A</t>
        </is>
      </c>
    </row>
    <row r="1385">
      <c r="A1385" s="4" t="inlineStr">
        <is>
          <t>meeresblick-baabe.de</t>
        </is>
      </c>
      <c r="B1385" s="4">
        <f>HYPERLINK("http://meeresblick-baabe.de", "http://meeresblick-baabe.de")</f>
        <v/>
      </c>
      <c r="C1385" s="4" t="inlineStr">
        <is>
          <t>Reachable - No Addresses</t>
        </is>
      </c>
      <c r="D1385" s="4" t="inlineStr">
        <is>
          <t>N/A</t>
        </is>
      </c>
    </row>
    <row r="1386">
      <c r="A1386" s="4" t="inlineStr">
        <is>
          <t>langermediaconsulting.de</t>
        </is>
      </c>
      <c r="B1386" s="4">
        <f>HYPERLINK("http://langermediaconsulting.de", "http://langermediaconsulting.de")</f>
        <v/>
      </c>
      <c r="C1386" s="4" t="inlineStr">
        <is>
          <t>Reachable - No Addresses</t>
        </is>
      </c>
      <c r="D1386" s="4" t="inlineStr">
        <is>
          <t>N/A</t>
        </is>
      </c>
    </row>
    <row r="1387">
      <c r="A1387" s="3" t="inlineStr">
        <is>
          <t>littlesun.org</t>
        </is>
      </c>
      <c r="B1387" s="3">
        <f>HYPERLINK("http://littlesun.org", "http://littlesun.org")</f>
        <v/>
      </c>
      <c r="C1387" s="3" t="inlineStr">
        <is>
          <t>Reachable</t>
        </is>
      </c>
      <c r="D1387" s="3" t="inlineStr">
        <is>
          <t>['11 monthsThis cookie is set by GDPR', '11 monthsThe cookie is set by GDPR', '11 monthsThis cookie is set by GDPR', '11 monthsThis cookie is set by GDPR', '11 monthsThis cookie is set by GDPR', '11 monthsThe cookie is set by the GDPR']</t>
        </is>
      </c>
    </row>
    <row r="1388">
      <c r="A1388" s="4" t="inlineStr">
        <is>
          <t>drk-bos.de</t>
        </is>
      </c>
      <c r="B1388" s="4">
        <f>HYPERLINK("http://drk-bos.de", "http://drk-bos.de")</f>
        <v/>
      </c>
      <c r="C1388" s="4" t="inlineStr">
        <is>
          <t>Reachable - No Addresses</t>
        </is>
      </c>
      <c r="D1388" s="4" t="inlineStr">
        <is>
          <t>N/A</t>
        </is>
      </c>
    </row>
    <row r="1389">
      <c r="A1389" s="2" t="inlineStr">
        <is>
          <t>spanndeckenstudio.de</t>
        </is>
      </c>
      <c r="B1389" s="2">
        <f>HYPERLINK("http://spanndeckenstudio.de", "http://spanndeckenstudio.de")</f>
        <v/>
      </c>
      <c r="C1389" s="2" t="inlineStr">
        <is>
          <t>Unreachable</t>
        </is>
      </c>
      <c r="D1389" s="2" t="inlineStr">
        <is>
          <t>N/A</t>
        </is>
      </c>
    </row>
    <row r="1390">
      <c r="A1390" s="4" t="inlineStr">
        <is>
          <t>esome.com</t>
        </is>
      </c>
      <c r="B1390" s="4">
        <f>HYPERLINK("http://esome.com", "http://esome.com")</f>
        <v/>
      </c>
      <c r="C1390" s="4" t="inlineStr">
        <is>
          <t>Reachable - No Addresses</t>
        </is>
      </c>
      <c r="D1390" s="4" t="inlineStr">
        <is>
          <t>N/A</t>
        </is>
      </c>
    </row>
    <row r="1391">
      <c r="A1391" s="2" t="inlineStr">
        <is>
          <t>xell.ag</t>
        </is>
      </c>
      <c r="B1391" s="2">
        <f>HYPERLINK("https://xell.ag", "https://xell.ag")</f>
        <v/>
      </c>
      <c r="C1391" s="2" t="inlineStr">
        <is>
          <t>Unreachable</t>
        </is>
      </c>
      <c r="D1391" s="2" t="inlineStr">
        <is>
          <t>N/A</t>
        </is>
      </c>
    </row>
    <row r="1392">
      <c r="A1392" s="4" t="inlineStr">
        <is>
          <t>mergeflow.com</t>
        </is>
      </c>
      <c r="B1392" s="4">
        <f>HYPERLINK("http://mergeflow.com", "http://mergeflow.com")</f>
        <v/>
      </c>
      <c r="C1392" s="4" t="inlineStr">
        <is>
          <t>Reachable - No Addresses</t>
        </is>
      </c>
      <c r="D1392" s="4" t="inlineStr">
        <is>
          <t>N/A</t>
        </is>
      </c>
    </row>
    <row r="1393">
      <c r="A1393" s="4" t="inlineStr">
        <is>
          <t>hitchon.de</t>
        </is>
      </c>
      <c r="B1393" s="4">
        <f>HYPERLINK("http://hitchon.de", "http://hitchon.de")</f>
        <v/>
      </c>
      <c r="C1393" s="4" t="inlineStr">
        <is>
          <t>Reachable - No Addresses</t>
        </is>
      </c>
      <c r="D1393" s="4" t="inlineStr">
        <is>
          <t>N/A</t>
        </is>
      </c>
    </row>
    <row r="1394">
      <c r="A1394" s="3" t="inlineStr">
        <is>
          <t>dts.de</t>
        </is>
      </c>
      <c r="B1394" s="3">
        <f>HYPERLINK("http://dts.de", "http://dts.de")</f>
        <v/>
      </c>
      <c r="C1394" s="3" t="inlineStr">
        <is>
          <t>Reachable</t>
        </is>
      </c>
      <c r="D1394" s="3" t="inlineStr">
        <is>
          <t>['zation SDDC DTS CloudMicrosoft O365Pr', 'Mitarbeitendeinsgesamt14St', 'um statistische Daten dazu, wie der Besucher die Website nutzt, zu generieren.400 TageHTTPCookiega1S0WX']</t>
        </is>
      </c>
    </row>
    <row r="1395">
      <c r="A1395" s="2" t="inlineStr">
        <is>
          <t>imaos.de</t>
        </is>
      </c>
      <c r="B1395" s="2">
        <f>HYPERLINK("http://imaos.de", "http://imaos.de")</f>
        <v/>
      </c>
      <c r="C1395" s="2" t="inlineStr">
        <is>
          <t>Unreachable</t>
        </is>
      </c>
      <c r="D1395" s="2" t="inlineStr">
        <is>
          <t>N/A</t>
        </is>
      </c>
    </row>
    <row r="1396">
      <c r="A1396" s="2" t="inlineStr">
        <is>
          <t>bolupu.com</t>
        </is>
      </c>
      <c r="B1396" s="2">
        <f>HYPERLINK("http://bolupu.com", "http://bolupu.com")</f>
        <v/>
      </c>
      <c r="C1396" s="2" t="inlineStr">
        <is>
          <t>Unreachable</t>
        </is>
      </c>
      <c r="D1396" s="2" t="inlineStr">
        <is>
          <t>N/A</t>
        </is>
      </c>
    </row>
    <row r="1397">
      <c r="A1397" s="4" t="inlineStr">
        <is>
          <t>fogjoggers.com</t>
        </is>
      </c>
      <c r="B1397" s="4">
        <f>HYPERLINK("http://fogjoggers.com", "http://fogjoggers.com")</f>
        <v/>
      </c>
      <c r="C1397" s="4" t="inlineStr">
        <is>
          <t>Reachable - No Addresses</t>
        </is>
      </c>
      <c r="D1397" s="4" t="inlineStr">
        <is>
          <t>N/A</t>
        </is>
      </c>
    </row>
    <row r="1398">
      <c r="A1398" s="4" t="inlineStr">
        <is>
          <t>lightweb-media.de</t>
        </is>
      </c>
      <c r="B1398" s="4">
        <f>HYPERLINK("http://lightweb-media.de", "http://lightweb-media.de")</f>
        <v/>
      </c>
      <c r="C1398" s="4" t="inlineStr">
        <is>
          <t>Reachable - No Addresses</t>
        </is>
      </c>
      <c r="D1398" s="4" t="inlineStr">
        <is>
          <t>N/A</t>
        </is>
      </c>
    </row>
    <row r="1399">
      <c r="A1399" s="4" t="inlineStr">
        <is>
          <t>claritos.de</t>
        </is>
      </c>
      <c r="B1399" s="4">
        <f>HYPERLINK("http://claritos.de", "http://claritos.de")</f>
        <v/>
      </c>
      <c r="C1399" s="4" t="inlineStr">
        <is>
          <t>Reachable - No Addresses</t>
        </is>
      </c>
      <c r="D1399" s="4" t="inlineStr">
        <is>
          <t>N/A</t>
        </is>
      </c>
    </row>
    <row r="1400">
      <c r="A1400" s="4" t="inlineStr">
        <is>
          <t>server-konfigurieren.de</t>
        </is>
      </c>
      <c r="B1400" s="4">
        <f>HYPERLINK("http://server-konfigurieren.de", "http://server-konfigurieren.de")</f>
        <v/>
      </c>
      <c r="C1400" s="4" t="inlineStr">
        <is>
          <t>Reachable - No Addresses</t>
        </is>
      </c>
      <c r="D1400" s="4" t="inlineStr">
        <is>
          <t>N/A</t>
        </is>
      </c>
    </row>
    <row r="1401">
      <c r="A1401" s="4" t="inlineStr">
        <is>
          <t>weihnachtskultparty.de</t>
        </is>
      </c>
      <c r="B1401" s="4">
        <f>HYPERLINK("http://weihnachtskultparty.de", "http://weihnachtskultparty.de")</f>
        <v/>
      </c>
      <c r="C1401" s="4" t="inlineStr">
        <is>
          <t>Reachable - No Addresses</t>
        </is>
      </c>
      <c r="D1401" s="4" t="inlineStr">
        <is>
          <t>N/A</t>
        </is>
      </c>
    </row>
    <row r="1402">
      <c r="A1402" s="4" t="inlineStr">
        <is>
          <t>diekavallerie.de</t>
        </is>
      </c>
      <c r="B1402" s="4">
        <f>HYPERLINK("http://diekavallerie.de", "http://diekavallerie.de")</f>
        <v/>
      </c>
      <c r="C1402" s="4" t="inlineStr">
        <is>
          <t>Reachable - No Addresses</t>
        </is>
      </c>
      <c r="D1402" s="4" t="inlineStr">
        <is>
          <t>N/A</t>
        </is>
      </c>
    </row>
    <row r="1403">
      <c r="A1403" s="4" t="inlineStr">
        <is>
          <t>schnatterer.com</t>
        </is>
      </c>
      <c r="B1403" s="4">
        <f>HYPERLINK("http://schnatterer.com", "http://schnatterer.com")</f>
        <v/>
      </c>
      <c r="C1403" s="4" t="inlineStr">
        <is>
          <t>Reachable - No Addresses</t>
        </is>
      </c>
      <c r="D1403" s="4" t="inlineStr">
        <is>
          <t>N/A</t>
        </is>
      </c>
    </row>
    <row r="1404">
      <c r="A1404" s="2" t="inlineStr">
        <is>
          <t>hochschwarzwald.de</t>
        </is>
      </c>
      <c r="B1404" s="2">
        <f>HYPERLINK("https://hochschwarzwald.de", "https://hochschwarzwald.de")</f>
        <v/>
      </c>
      <c r="C1404" s="2" t="inlineStr">
        <is>
          <t>Unreachable</t>
        </is>
      </c>
      <c r="D1404" s="2" t="inlineStr">
        <is>
          <t>N/A</t>
        </is>
      </c>
    </row>
    <row r="1405">
      <c r="A1405" s="4" t="inlineStr">
        <is>
          <t>severn.de</t>
        </is>
      </c>
      <c r="B1405" s="4">
        <f>HYPERLINK("http://severn.de", "http://severn.de")</f>
        <v/>
      </c>
      <c r="C1405" s="4" t="inlineStr">
        <is>
          <t>Reachable - No Addresses</t>
        </is>
      </c>
      <c r="D1405" s="4" t="inlineStr">
        <is>
          <t>N/A</t>
        </is>
      </c>
    </row>
    <row r="1406">
      <c r="A1406" s="4" t="inlineStr">
        <is>
          <t>mehrfachsparen.de</t>
        </is>
      </c>
      <c r="B1406" s="4">
        <f>HYPERLINK("http://mehrfachsparen.de", "http://mehrfachsparen.de")</f>
        <v/>
      </c>
      <c r="C1406" s="4" t="inlineStr">
        <is>
          <t>Reachable - No Addresses</t>
        </is>
      </c>
      <c r="D1406" s="4" t="inlineStr">
        <is>
          <t>N/A</t>
        </is>
      </c>
    </row>
    <row r="1407">
      <c r="A1407" s="4" t="inlineStr">
        <is>
          <t>visionconnect.de</t>
        </is>
      </c>
      <c r="B1407" s="4">
        <f>HYPERLINK("http://visionconnect.de", "http://visionconnect.de")</f>
        <v/>
      </c>
      <c r="C1407" s="4" t="inlineStr">
        <is>
          <t>Reachable - No Addresses</t>
        </is>
      </c>
      <c r="D1407" s="4" t="inlineStr">
        <is>
          <t>N/A</t>
        </is>
      </c>
    </row>
    <row r="1408">
      <c r="A1408" s="4" t="inlineStr">
        <is>
          <t>antondoll.de</t>
        </is>
      </c>
      <c r="B1408" s="4">
        <f>HYPERLINK("http://antondoll.de", "http://antondoll.de")</f>
        <v/>
      </c>
      <c r="C1408" s="4" t="inlineStr">
        <is>
          <t>Reachable - No Addresses</t>
        </is>
      </c>
      <c r="D1408" s="4" t="inlineStr">
        <is>
          <t>N/A</t>
        </is>
      </c>
    </row>
    <row r="1409">
      <c r="A1409" s="4" t="inlineStr">
        <is>
          <t>hohnwerbetechnik.com</t>
        </is>
      </c>
      <c r="B1409" s="4">
        <f>HYPERLINK("http://hohnwerbetechnik.com", "http://hohnwerbetechnik.com")</f>
        <v/>
      </c>
      <c r="C1409" s="4" t="inlineStr">
        <is>
          <t>Reachable - No Addresses</t>
        </is>
      </c>
      <c r="D1409" s="4" t="inlineStr">
        <is>
          <t>N/A</t>
        </is>
      </c>
    </row>
    <row r="1410">
      <c r="A1410" s="2" t="inlineStr">
        <is>
          <t>redmarketing.de</t>
        </is>
      </c>
      <c r="B1410" s="2">
        <f>HYPERLINK("https://redmarketing.de", "https://redmarketing.de")</f>
        <v/>
      </c>
      <c r="C1410" s="2" t="inlineStr">
        <is>
          <t>Unreachable</t>
        </is>
      </c>
      <c r="D1410" s="2" t="inlineStr">
        <is>
          <t>N/A</t>
        </is>
      </c>
    </row>
    <row r="1411">
      <c r="A1411" s="4" t="inlineStr">
        <is>
          <t>neschen.de</t>
        </is>
      </c>
      <c r="B1411" s="4">
        <f>HYPERLINK("http://neschen.de", "http://neschen.de")</f>
        <v/>
      </c>
      <c r="C1411" s="4" t="inlineStr">
        <is>
          <t>Reachable - No Addresses</t>
        </is>
      </c>
      <c r="D1411" s="4" t="inlineStr">
        <is>
          <t>N/A</t>
        </is>
      </c>
    </row>
    <row r="1412">
      <c r="A1412" s="2" t="inlineStr">
        <is>
          <t>dopavision.com</t>
        </is>
      </c>
      <c r="B1412" s="2">
        <f>HYPERLINK("https://dopavision.com", "https://dopavision.com")</f>
        <v/>
      </c>
      <c r="C1412" s="2" t="inlineStr">
        <is>
          <t>Unreachable</t>
        </is>
      </c>
      <c r="D1412" s="2" t="inlineStr">
        <is>
          <t>N/A</t>
        </is>
      </c>
    </row>
    <row r="1413">
      <c r="A1413" s="4" t="inlineStr">
        <is>
          <t>kmbmedia.de</t>
        </is>
      </c>
      <c r="B1413" s="4">
        <f>HYPERLINK("http://kmbmedia.de", "http://kmbmedia.de")</f>
        <v/>
      </c>
      <c r="C1413" s="4" t="inlineStr">
        <is>
          <t>Reachable - No Addresses</t>
        </is>
      </c>
      <c r="D1413" s="4" t="inlineStr">
        <is>
          <t>N/A</t>
        </is>
      </c>
    </row>
    <row r="1414">
      <c r="A1414" s="4" t="inlineStr">
        <is>
          <t>lps-laser.de</t>
        </is>
      </c>
      <c r="B1414" s="4">
        <f>HYPERLINK("http://lps-laser.de", "http://lps-laser.de")</f>
        <v/>
      </c>
      <c r="C1414" s="4" t="inlineStr">
        <is>
          <t>Reachable - No Addresses</t>
        </is>
      </c>
      <c r="D1414" s="4" t="inlineStr">
        <is>
          <t>N/A</t>
        </is>
      </c>
    </row>
    <row r="1415">
      <c r="A1415" s="4" t="inlineStr">
        <is>
          <t>ihs-gmbh.de</t>
        </is>
      </c>
      <c r="B1415" s="4">
        <f>HYPERLINK("http://ihs-gmbh.de", "http://ihs-gmbh.de")</f>
        <v/>
      </c>
      <c r="C1415" s="4" t="inlineStr">
        <is>
          <t>Reachable - No Addresses</t>
        </is>
      </c>
      <c r="D1415" s="4" t="inlineStr">
        <is>
          <t>N/A</t>
        </is>
      </c>
    </row>
    <row r="1416">
      <c r="A1416" s="4" t="inlineStr">
        <is>
          <t>wandres.com</t>
        </is>
      </c>
      <c r="B1416" s="4">
        <f>HYPERLINK("http://wandres.com", "http://wandres.com")</f>
        <v/>
      </c>
      <c r="C1416" s="4" t="inlineStr">
        <is>
          <t>Reachable - No Addresses</t>
        </is>
      </c>
      <c r="D1416" s="4" t="inlineStr">
        <is>
          <t>N/A</t>
        </is>
      </c>
    </row>
    <row r="1417">
      <c r="A1417" s="4" t="inlineStr">
        <is>
          <t>reisefanten.de</t>
        </is>
      </c>
      <c r="B1417" s="4">
        <f>HYPERLINK("http://reisefanten.de", "http://reisefanten.de")</f>
        <v/>
      </c>
      <c r="C1417" s="4" t="inlineStr">
        <is>
          <t>Reachable - No Addresses</t>
        </is>
      </c>
      <c r="D1417" s="4" t="inlineStr">
        <is>
          <t>N/A</t>
        </is>
      </c>
    </row>
    <row r="1418">
      <c r="A1418" s="3" t="inlineStr">
        <is>
          <t>revell.de</t>
        </is>
      </c>
      <c r="B1418" s="3">
        <f>HYPERLINK("http://revell.de", "http://revell.de")</f>
        <v/>
      </c>
      <c r="C1418" s="3" t="inlineStr">
        <is>
          <t>Reachable</t>
        </is>
      </c>
      <c r="D1418" s="3" t="inlineStr">
        <is>
          <t>['4112 Teile70 Shelby GT500Ar', '5124 TeileLamborghini Countach LP500SA', '99 In den Warenkorb343 Teile20Th', '99 In den Warenkorb360 Teile20Th', '4112 Teile70 Shelby GT500Ar']</t>
        </is>
      </c>
    </row>
    <row r="1419">
      <c r="A1419" s="4" t="inlineStr">
        <is>
          <t>drmannahs.com</t>
        </is>
      </c>
      <c r="B1419" s="4">
        <f>HYPERLINK("http://drmannahs.com", "http://drmannahs.com")</f>
        <v/>
      </c>
      <c r="C1419" s="4" t="inlineStr">
        <is>
          <t>Reachable - No Addresses</t>
        </is>
      </c>
      <c r="D1419" s="4" t="inlineStr">
        <is>
          <t>N/A</t>
        </is>
      </c>
    </row>
    <row r="1420">
      <c r="A1420" s="4" t="inlineStr">
        <is>
          <t>wiedemann.de</t>
        </is>
      </c>
      <c r="B1420" s="4">
        <f>HYPERLINK("http://wiedemann.de", "http://wiedemann.de")</f>
        <v/>
      </c>
      <c r="C1420" s="4" t="inlineStr">
        <is>
          <t>Reachable - No Addresses</t>
        </is>
      </c>
      <c r="D1420" s="4" t="inlineStr">
        <is>
          <t>N/A</t>
        </is>
      </c>
    </row>
    <row r="1421">
      <c r="A1421" s="4" t="inlineStr">
        <is>
          <t>wiblishauser-seminare.de</t>
        </is>
      </c>
      <c r="B1421" s="4">
        <f>HYPERLINK("http://wiblishauser-seminare.de", "http://wiblishauser-seminare.de")</f>
        <v/>
      </c>
      <c r="C1421" s="4" t="inlineStr">
        <is>
          <t>Reachable - No Addresses</t>
        </is>
      </c>
      <c r="D1421" s="4" t="inlineStr">
        <is>
          <t>N/A</t>
        </is>
      </c>
    </row>
    <row r="1422">
      <c r="A1422" s="4" t="inlineStr">
        <is>
          <t>krimidinner-trier.com</t>
        </is>
      </c>
      <c r="B1422" s="4">
        <f>HYPERLINK("http://krimidinner-trier.com", "http://krimidinner-trier.com")</f>
        <v/>
      </c>
      <c r="C1422" s="4" t="inlineStr">
        <is>
          <t>Reachable - No Addresses</t>
        </is>
      </c>
      <c r="D1422" s="4" t="inlineStr">
        <is>
          <t>N/A</t>
        </is>
      </c>
    </row>
    <row r="1423">
      <c r="A1423" s="2" t="inlineStr">
        <is>
          <t>justwatch.com</t>
        </is>
      </c>
      <c r="B1423" s="2">
        <f>HYPERLINK("https://justwatch.com", "https://justwatch.com")</f>
        <v/>
      </c>
      <c r="C1423" s="2" t="inlineStr">
        <is>
          <t>Unreachable</t>
        </is>
      </c>
      <c r="D1423" s="2" t="inlineStr">
        <is>
          <t>N/A</t>
        </is>
      </c>
    </row>
    <row r="1424">
      <c r="A1424" s="4" t="inlineStr">
        <is>
          <t>artaqua.de</t>
        </is>
      </c>
      <c r="B1424" s="4">
        <f>HYPERLINK("http://artaqua.de", "http://artaqua.de")</f>
        <v/>
      </c>
      <c r="C1424" s="4" t="inlineStr">
        <is>
          <t>Reachable - No Addresses</t>
        </is>
      </c>
      <c r="D1424" s="4" t="inlineStr">
        <is>
          <t>N/A</t>
        </is>
      </c>
    </row>
    <row r="1425">
      <c r="A1425" s="4" t="inlineStr">
        <is>
          <t>vr-on.com</t>
        </is>
      </c>
      <c r="B1425" s="4">
        <f>HYPERLINK("http://vr-on.com", "http://vr-on.com")</f>
        <v/>
      </c>
      <c r="C1425" s="4" t="inlineStr">
        <is>
          <t>Reachable - No Addresses</t>
        </is>
      </c>
      <c r="D1425" s="4" t="inlineStr">
        <is>
          <t>N/A</t>
        </is>
      </c>
    </row>
    <row r="1426">
      <c r="A1426" s="4" t="inlineStr">
        <is>
          <t>awantego.com</t>
        </is>
      </c>
      <c r="B1426" s="4">
        <f>HYPERLINK("http://awantego.com", "http://awantego.com")</f>
        <v/>
      </c>
      <c r="C1426" s="4" t="inlineStr">
        <is>
          <t>Reachable - No Addresses</t>
        </is>
      </c>
      <c r="D1426" s="4" t="inlineStr">
        <is>
          <t>N/A</t>
        </is>
      </c>
    </row>
    <row r="1427">
      <c r="A1427" s="3" t="inlineStr">
        <is>
          <t>modus-werbung.de</t>
        </is>
      </c>
      <c r="B1427" s="3">
        <f>HYPERLINK("http://modus-werbung.de", "http://modus-werbung.de")</f>
        <v/>
      </c>
      <c r="C1427" s="3" t="inlineStr">
        <is>
          <t>Reachable</t>
        </is>
      </c>
      <c r="D1427" s="3" t="inlineStr">
        <is>
          <t>['d Design und Corporate Identity, Motion Design, Digital EventsCampaigningCampaigning360Gr']</t>
        </is>
      </c>
    </row>
    <row r="1428">
      <c r="A1428" s="2" t="inlineStr">
        <is>
          <t>fotos-verkaufen.de</t>
        </is>
      </c>
      <c r="B1428" s="2">
        <f>HYPERLINK("https://fotos-verkaufen.de", "https://fotos-verkaufen.de")</f>
        <v/>
      </c>
      <c r="C1428" s="2" t="inlineStr">
        <is>
          <t>Unreachable</t>
        </is>
      </c>
      <c r="D1428" s="2" t="inlineStr">
        <is>
          <t>N/A</t>
        </is>
      </c>
    </row>
    <row r="1429">
      <c r="A1429" s="4" t="inlineStr">
        <is>
          <t>games-bavaria.com</t>
        </is>
      </c>
      <c r="B1429" s="4">
        <f>HYPERLINK("http://games-bavaria.com", "http://games-bavaria.com")</f>
        <v/>
      </c>
      <c r="C1429" s="4" t="inlineStr">
        <is>
          <t>Reachable - No Addresses</t>
        </is>
      </c>
      <c r="D1429" s="4" t="inlineStr">
        <is>
          <t>N/A</t>
        </is>
      </c>
    </row>
    <row r="1430">
      <c r="A1430" s="4" t="inlineStr">
        <is>
          <t>horizont.com</t>
        </is>
      </c>
      <c r="B1430" s="4">
        <f>HYPERLINK("http://horizont.com", "http://horizont.com")</f>
        <v/>
      </c>
      <c r="C1430" s="4" t="inlineStr">
        <is>
          <t>Reachable - No Addresses</t>
        </is>
      </c>
      <c r="D1430" s="4" t="inlineStr">
        <is>
          <t>N/A</t>
        </is>
      </c>
    </row>
    <row r="1431">
      <c r="A1431" s="2" t="inlineStr">
        <is>
          <t>farinda-club.de</t>
        </is>
      </c>
      <c r="B1431" s="2">
        <f>HYPERLINK("http://farinda-club.de", "http://farinda-club.de")</f>
        <v/>
      </c>
      <c r="C1431" s="2" t="inlineStr">
        <is>
          <t>Unreachable</t>
        </is>
      </c>
      <c r="D1431" s="2" t="inlineStr">
        <is>
          <t>N/A</t>
        </is>
      </c>
    </row>
    <row r="1432">
      <c r="A1432" s="4" t="inlineStr">
        <is>
          <t>ernstings-family.com</t>
        </is>
      </c>
      <c r="B1432" s="4">
        <f>HYPERLINK("http://ernstings-family.com", "http://ernstings-family.com")</f>
        <v/>
      </c>
      <c r="C1432" s="4" t="inlineStr">
        <is>
          <t>Reachable - No Addresses</t>
        </is>
      </c>
      <c r="D1432" s="4" t="inlineStr">
        <is>
          <t>N/A</t>
        </is>
      </c>
    </row>
    <row r="1433">
      <c r="A1433" s="3" t="inlineStr">
        <is>
          <t>shopclever.de</t>
        </is>
      </c>
      <c r="B1433" s="3">
        <f>HYPERLINK("http://shopclever.de", "http://shopclever.de")</f>
        <v/>
      </c>
      <c r="C1433" s="3" t="inlineStr">
        <is>
          <t>Reachable</t>
        </is>
      </c>
      <c r="D1433" s="3" t="inlineStr">
        <is>
          <t>['sen AFF15SH', 'cher Zahlung auf die erste Box P30GB', 'Gutschein anzeigen P30GB', 'sen OP30GB', 'sen SC15AF']</t>
        </is>
      </c>
    </row>
    <row r="1434">
      <c r="A1434" s="4" t="inlineStr">
        <is>
          <t>alpha-communication.com</t>
        </is>
      </c>
      <c r="B1434" s="4">
        <f>HYPERLINK("http://alpha-communication.com", "http://alpha-communication.com")</f>
        <v/>
      </c>
      <c r="C1434" s="4" t="inlineStr">
        <is>
          <t>Reachable - No Addresses</t>
        </is>
      </c>
      <c r="D1434" s="4" t="inlineStr">
        <is>
          <t>N/A</t>
        </is>
      </c>
    </row>
    <row r="1435">
      <c r="A1435" s="4" t="inlineStr">
        <is>
          <t>alexander-training.de</t>
        </is>
      </c>
      <c r="B1435" s="4">
        <f>HYPERLINK("http://alexander-training.de", "http://alexander-training.de")</f>
        <v/>
      </c>
      <c r="C1435" s="4" t="inlineStr">
        <is>
          <t>Reachable - No Addresses</t>
        </is>
      </c>
      <c r="D1435" s="4" t="inlineStr">
        <is>
          <t>N/A</t>
        </is>
      </c>
    </row>
    <row r="1436">
      <c r="A1436" s="4" t="inlineStr">
        <is>
          <t>mekos.de</t>
        </is>
      </c>
      <c r="B1436" s="4">
        <f>HYPERLINK("http://mekos.de", "http://mekos.de")</f>
        <v/>
      </c>
      <c r="C1436" s="4" t="inlineStr">
        <is>
          <t>Reachable - No Addresses</t>
        </is>
      </c>
      <c r="D1436" s="4" t="inlineStr">
        <is>
          <t>N/A</t>
        </is>
      </c>
    </row>
    <row r="1437">
      <c r="A1437" s="4" t="inlineStr">
        <is>
          <t>quintex.eu</t>
        </is>
      </c>
      <c r="B1437" s="4">
        <f>HYPERLINK("http://quintex.eu", "http://quintex.eu")</f>
        <v/>
      </c>
      <c r="C1437" s="4" t="inlineStr">
        <is>
          <t>Reachable - No Addresses</t>
        </is>
      </c>
      <c r="D1437" s="4" t="inlineStr">
        <is>
          <t>N/A</t>
        </is>
      </c>
    </row>
    <row r="1438">
      <c r="A1438" s="3" t="inlineStr">
        <is>
          <t>china-outbound.com</t>
        </is>
      </c>
      <c r="B1438" s="3">
        <f>HYPERLINK("http://china-outbound.com", "http://china-outbound.com")</f>
        <v/>
      </c>
      <c r="C1438" s="3" t="inlineStr">
        <is>
          <t>Reachable</t>
        </is>
      </c>
      <c r="D1438" s="3" t="inlineStr">
        <is>
          <t>['88 PRACTICAL WAYS TO PREPARE FOR THE NE']</t>
        </is>
      </c>
    </row>
    <row r="1439">
      <c r="A1439" s="4" t="inlineStr">
        <is>
          <t>pixialisten.de</t>
        </is>
      </c>
      <c r="B1439" s="4">
        <f>HYPERLINK("http://pixialisten.de", "http://pixialisten.de")</f>
        <v/>
      </c>
      <c r="C1439" s="4" t="inlineStr">
        <is>
          <t>Reachable - No Addresses</t>
        </is>
      </c>
      <c r="D1439" s="4" t="inlineStr">
        <is>
          <t>N/A</t>
        </is>
      </c>
    </row>
    <row r="1440">
      <c r="A1440" s="2" t="inlineStr">
        <is>
          <t>eprairie.com</t>
        </is>
      </c>
      <c r="B1440" s="2">
        <f>HYPERLINK("http://eprairie.com", "http://eprairie.com")</f>
        <v/>
      </c>
      <c r="C1440" s="2" t="inlineStr">
        <is>
          <t>Unreachable</t>
        </is>
      </c>
      <c r="D1440" s="2" t="inlineStr">
        <is>
          <t>N/A</t>
        </is>
      </c>
    </row>
    <row r="1441">
      <c r="A1441" s="4" t="inlineStr">
        <is>
          <t>malteserjugend-bamberg.de</t>
        </is>
      </c>
      <c r="B1441" s="4">
        <f>HYPERLINK("http://malteserjugend-bamberg.de", "http://malteserjugend-bamberg.de")</f>
        <v/>
      </c>
      <c r="C1441" s="4" t="inlineStr">
        <is>
          <t>Reachable - No Addresses</t>
        </is>
      </c>
      <c r="D1441" s="4" t="inlineStr">
        <is>
          <t>N/A</t>
        </is>
      </c>
    </row>
    <row r="1442">
      <c r="A1442" s="2" t="inlineStr">
        <is>
          <t>icmfs2015.com</t>
        </is>
      </c>
      <c r="B1442" s="2">
        <f>HYPERLINK("https://icmfs2015.com", "https://icmfs2015.com")</f>
        <v/>
      </c>
      <c r="C1442" s="2" t="inlineStr">
        <is>
          <t>Unreachable</t>
        </is>
      </c>
      <c r="D1442" s="2" t="inlineStr">
        <is>
          <t>N/A</t>
        </is>
      </c>
    </row>
    <row r="1443">
      <c r="A1443" s="2" t="inlineStr">
        <is>
          <t>dress-for-less.co.uk</t>
        </is>
      </c>
      <c r="B1443" s="2">
        <f>HYPERLINK("http://dress-for-less.co.uk", "http://dress-for-less.co.uk")</f>
        <v/>
      </c>
      <c r="C1443" s="2" t="inlineStr">
        <is>
          <t>Unreachable</t>
        </is>
      </c>
      <c r="D1443" s="2" t="inlineStr">
        <is>
          <t>N/A</t>
        </is>
      </c>
    </row>
    <row r="1444">
      <c r="A1444" s="4" t="inlineStr">
        <is>
          <t>gfn.de</t>
        </is>
      </c>
      <c r="B1444" s="4">
        <f>HYPERLINK("http://gfn.de", "http://gfn.de")</f>
        <v/>
      </c>
      <c r="C1444" s="4" t="inlineStr">
        <is>
          <t>Reachable - No Addresses</t>
        </is>
      </c>
      <c r="D1444" s="4" t="inlineStr">
        <is>
          <t>N/A</t>
        </is>
      </c>
    </row>
    <row r="1445">
      <c r="A1445" s="4" t="inlineStr">
        <is>
          <t>openwallsgallery.com</t>
        </is>
      </c>
      <c r="B1445" s="4">
        <f>HYPERLINK("http://openwallsgallery.com", "http://openwallsgallery.com")</f>
        <v/>
      </c>
      <c r="C1445" s="4" t="inlineStr">
        <is>
          <t>Reachable - No Addresses</t>
        </is>
      </c>
      <c r="D1445" s="4" t="inlineStr">
        <is>
          <t>N/A</t>
        </is>
      </c>
    </row>
    <row r="1446">
      <c r="A1446" s="4" t="inlineStr">
        <is>
          <t>das-comitee.com</t>
        </is>
      </c>
      <c r="B1446" s="4">
        <f>HYPERLINK("http://das-comitee.com", "http://das-comitee.com")</f>
        <v/>
      </c>
      <c r="C1446" s="4" t="inlineStr">
        <is>
          <t>Reachable - No Addresses</t>
        </is>
      </c>
      <c r="D1446" s="4" t="inlineStr">
        <is>
          <t>N/A</t>
        </is>
      </c>
    </row>
    <row r="1447">
      <c r="A1447" s="4" t="inlineStr">
        <is>
          <t>altec-cs.com</t>
        </is>
      </c>
      <c r="B1447" s="4">
        <f>HYPERLINK("http://altec-cs.com", "http://altec-cs.com")</f>
        <v/>
      </c>
      <c r="C1447" s="4" t="inlineStr">
        <is>
          <t>Reachable - No Addresses</t>
        </is>
      </c>
      <c r="D1447" s="4" t="inlineStr">
        <is>
          <t>N/A</t>
        </is>
      </c>
    </row>
    <row r="1448">
      <c r="A1448" s="4" t="inlineStr">
        <is>
          <t>scoop-yard.de</t>
        </is>
      </c>
      <c r="B1448" s="4">
        <f>HYPERLINK("http://scoop-yard.de", "http://scoop-yard.de")</f>
        <v/>
      </c>
      <c r="C1448" s="4" t="inlineStr">
        <is>
          <t>Reachable - No Addresses</t>
        </is>
      </c>
      <c r="D1448" s="4" t="inlineStr">
        <is>
          <t>N/A</t>
        </is>
      </c>
    </row>
    <row r="1449">
      <c r="A1449" s="4" t="inlineStr">
        <is>
          <t>lagerflaeche.de</t>
        </is>
      </c>
      <c r="B1449" s="4">
        <f>HYPERLINK("http://lagerflaeche.de", "http://lagerflaeche.de")</f>
        <v/>
      </c>
      <c r="C1449" s="4" t="inlineStr">
        <is>
          <t>Reachable - No Addresses</t>
        </is>
      </c>
      <c r="D1449" s="4" t="inlineStr">
        <is>
          <t>N/A</t>
        </is>
      </c>
    </row>
    <row r="1450">
      <c r="A1450" s="4" t="inlineStr">
        <is>
          <t>perfectlingua.com</t>
        </is>
      </c>
      <c r="B1450" s="4">
        <f>HYPERLINK("http://perfectlingua.com", "http://perfectlingua.com")</f>
        <v/>
      </c>
      <c r="C1450" s="4" t="inlineStr">
        <is>
          <t>Reachable - No Addresses</t>
        </is>
      </c>
      <c r="D1450" s="4" t="inlineStr">
        <is>
          <t>N/A</t>
        </is>
      </c>
    </row>
    <row r="1451">
      <c r="A1451" s="4" t="inlineStr">
        <is>
          <t>mandalka.name</t>
        </is>
      </c>
      <c r="B1451" s="4">
        <f>HYPERLINK("http://mandalka.name", "http://mandalka.name")</f>
        <v/>
      </c>
      <c r="C1451" s="4" t="inlineStr">
        <is>
          <t>Reachable - No Addresses</t>
        </is>
      </c>
      <c r="D1451" s="4" t="inlineStr">
        <is>
          <t>N/A</t>
        </is>
      </c>
    </row>
    <row r="1452">
      <c r="A1452" s="3" t="inlineStr">
        <is>
          <t>siemens-healthineers.com</t>
        </is>
      </c>
      <c r="B1452" s="3">
        <f>HYPERLINK("http://siemens-healthineers.com", "http://siemens-healthineers.com")</f>
        <v/>
      </c>
      <c r="C1452" s="3" t="inlineStr">
        <is>
          <t>Reachable</t>
        </is>
      </c>
      <c r="D1452" s="3" t="inlineStr">
        <is>
          <t>['2024 McCormick Place, Chicago, IL, USA']</t>
        </is>
      </c>
    </row>
    <row r="1453">
      <c r="A1453" s="4" t="inlineStr">
        <is>
          <t>kraiburg-relastec.com</t>
        </is>
      </c>
      <c r="B1453" s="4">
        <f>HYPERLINK("http://kraiburg-relastec.com", "http://kraiburg-relastec.com")</f>
        <v/>
      </c>
      <c r="C1453" s="4" t="inlineStr">
        <is>
          <t>Reachable - No Addresses</t>
        </is>
      </c>
      <c r="D1453" s="4" t="inlineStr">
        <is>
          <t>N/A</t>
        </is>
      </c>
    </row>
    <row r="1454">
      <c r="A1454" s="4" t="inlineStr">
        <is>
          <t>danhills.de</t>
        </is>
      </c>
      <c r="B1454" s="4">
        <f>HYPERLINK("http://danhills.de", "http://danhills.de")</f>
        <v/>
      </c>
      <c r="C1454" s="4" t="inlineStr">
        <is>
          <t>Reachable - No Addresses</t>
        </is>
      </c>
      <c r="D1454" s="4" t="inlineStr">
        <is>
          <t>N/A</t>
        </is>
      </c>
    </row>
    <row r="1455">
      <c r="A1455" s="4" t="inlineStr">
        <is>
          <t>r2p.com</t>
        </is>
      </c>
      <c r="B1455" s="4">
        <f>HYPERLINK("http://r2p.com", "http://r2p.com")</f>
        <v/>
      </c>
      <c r="C1455" s="4" t="inlineStr">
        <is>
          <t>Reachable - No Addresses</t>
        </is>
      </c>
      <c r="D1455" s="4" t="inlineStr">
        <is>
          <t>N/A</t>
        </is>
      </c>
    </row>
    <row r="1456">
      <c r="A1456" s="3" t="inlineStr">
        <is>
          <t>drk-rhein-nahe.de</t>
        </is>
      </c>
      <c r="B1456" s="3">
        <f>HYPERLINK("http://drk-rhein-nahe.de", "http://drk-rhein-nahe.de")</f>
        <v/>
      </c>
      <c r="C1456" s="3" t="inlineStr">
        <is>
          <t>Reachable</t>
        </is>
      </c>
      <c r="D1456" s="3" t="inlineStr">
        <is>
          <t>['BFSWDE33XX']</t>
        </is>
      </c>
    </row>
    <row r="1457">
      <c r="A1457" s="2" t="inlineStr">
        <is>
          <t>sirisvegler.com</t>
        </is>
      </c>
      <c r="B1457" s="2">
        <f>HYPERLINK("https://sirisvegler.com", "https://sirisvegler.com")</f>
        <v/>
      </c>
      <c r="C1457" s="2" t="inlineStr">
        <is>
          <t>Unreachable</t>
        </is>
      </c>
      <c r="D1457" s="2" t="inlineStr">
        <is>
          <t>N/A</t>
        </is>
      </c>
    </row>
    <row r="1458">
      <c r="A1458" s="4" t="inlineStr">
        <is>
          <t>null-leasing.com</t>
        </is>
      </c>
      <c r="B1458" s="4">
        <f>HYPERLINK("http://null-leasing.com", "http://null-leasing.com")</f>
        <v/>
      </c>
      <c r="C1458" s="4" t="inlineStr">
        <is>
          <t>Reachable - No Addresses</t>
        </is>
      </c>
      <c r="D1458" s="4" t="inlineStr">
        <is>
          <t>N/A</t>
        </is>
      </c>
    </row>
    <row r="1459">
      <c r="A1459" s="2" t="inlineStr">
        <is>
          <t>uhlmann.de</t>
        </is>
      </c>
      <c r="B1459" s="2">
        <f>HYPERLINK("https://uhlmann.de", "https://uhlmann.de")</f>
        <v/>
      </c>
      <c r="C1459" s="2" t="inlineStr">
        <is>
          <t>Unreachable</t>
        </is>
      </c>
      <c r="D1459" s="2" t="inlineStr">
        <is>
          <t>N/A</t>
        </is>
      </c>
    </row>
    <row r="1460">
      <c r="A1460" s="4" t="inlineStr">
        <is>
          <t>dervizz.com</t>
        </is>
      </c>
      <c r="B1460" s="4">
        <f>HYPERLINK("http://dervizz.com", "http://dervizz.com")</f>
        <v/>
      </c>
      <c r="C1460" s="4" t="inlineStr">
        <is>
          <t>Reachable - No Addresses</t>
        </is>
      </c>
      <c r="D1460" s="4" t="inlineStr">
        <is>
          <t>N/A</t>
        </is>
      </c>
    </row>
    <row r="1461">
      <c r="A1461" s="4" t="inlineStr">
        <is>
          <t>ps-antriebstechnik.de</t>
        </is>
      </c>
      <c r="B1461" s="4">
        <f>HYPERLINK("http://ps-antriebstechnik.de", "http://ps-antriebstechnik.de")</f>
        <v/>
      </c>
      <c r="C1461" s="4" t="inlineStr">
        <is>
          <t>Reachable - No Addresses</t>
        </is>
      </c>
      <c r="D1461" s="4" t="inlineStr">
        <is>
          <t>N/A</t>
        </is>
      </c>
    </row>
    <row r="1462">
      <c r="A1462" s="4" t="inlineStr">
        <is>
          <t>rheinruhronline.de</t>
        </is>
      </c>
      <c r="B1462" s="4">
        <f>HYPERLINK("http://rheinruhronline.de", "http://rheinruhronline.de")</f>
        <v/>
      </c>
      <c r="C1462" s="4" t="inlineStr">
        <is>
          <t>Reachable - No Addresses</t>
        </is>
      </c>
      <c r="D1462" s="4" t="inlineStr">
        <is>
          <t>N/A</t>
        </is>
      </c>
    </row>
    <row r="1463">
      <c r="A1463" s="4" t="inlineStr">
        <is>
          <t>evorait.com</t>
        </is>
      </c>
      <c r="B1463" s="4">
        <f>HYPERLINK("http://evorait.com", "http://evorait.com")</f>
        <v/>
      </c>
      <c r="C1463" s="4" t="inlineStr">
        <is>
          <t>Reachable - No Addresses</t>
        </is>
      </c>
      <c r="D1463" s="4" t="inlineStr">
        <is>
          <t>N/A</t>
        </is>
      </c>
    </row>
    <row r="1464">
      <c r="A1464" s="4" t="inlineStr">
        <is>
          <t>flyair41.de</t>
        </is>
      </c>
      <c r="B1464" s="4">
        <f>HYPERLINK("http://flyair41.de", "http://flyair41.de")</f>
        <v/>
      </c>
      <c r="C1464" s="4" t="inlineStr">
        <is>
          <t>Reachable - No Addresses</t>
        </is>
      </c>
      <c r="D1464" s="4" t="inlineStr">
        <is>
          <t>N/A</t>
        </is>
      </c>
    </row>
    <row r="1465">
      <c r="A1465" s="4" t="inlineStr">
        <is>
          <t>jur.solutions</t>
        </is>
      </c>
      <c r="B1465" s="4">
        <f>HYPERLINK("http://jur.solutions", "http://jur.solutions")</f>
        <v/>
      </c>
      <c r="C1465" s="4" t="inlineStr">
        <is>
          <t>Reachable - No Addresses</t>
        </is>
      </c>
      <c r="D1465" s="4" t="inlineStr">
        <is>
          <t>N/A</t>
        </is>
      </c>
    </row>
    <row r="1466">
      <c r="A1466" s="2" t="inlineStr">
        <is>
          <t>mester.de</t>
        </is>
      </c>
      <c r="B1466" s="2">
        <f>HYPERLINK("https://mester.de", "https://mester.de")</f>
        <v/>
      </c>
      <c r="C1466" s="2" t="inlineStr">
        <is>
          <t>Unreachable</t>
        </is>
      </c>
      <c r="D1466" s="2" t="inlineStr">
        <is>
          <t>N/A</t>
        </is>
      </c>
    </row>
    <row r="1467">
      <c r="A1467" s="4" t="inlineStr">
        <is>
          <t>xell-consulting.de</t>
        </is>
      </c>
      <c r="B1467" s="4">
        <f>HYPERLINK("http://xell-consulting.de", "http://xell-consulting.de")</f>
        <v/>
      </c>
      <c r="C1467" s="4" t="inlineStr">
        <is>
          <t>Reachable - No Addresses</t>
        </is>
      </c>
      <c r="D1467" s="4" t="inlineStr">
        <is>
          <t>N/A</t>
        </is>
      </c>
    </row>
    <row r="1468">
      <c r="A1468" s="4" t="inlineStr">
        <is>
          <t>agbf.com</t>
        </is>
      </c>
      <c r="B1468" s="4">
        <f>HYPERLINK("http://agbf.com", "http://agbf.com")</f>
        <v/>
      </c>
      <c r="C1468" s="4" t="inlineStr">
        <is>
          <t>Reachable - No Addresses</t>
        </is>
      </c>
      <c r="D1468" s="4" t="inlineStr">
        <is>
          <t>N/A</t>
        </is>
      </c>
    </row>
    <row r="1469">
      <c r="A1469" s="4" t="inlineStr">
        <is>
          <t>sake-kontor.de</t>
        </is>
      </c>
      <c r="B1469" s="4">
        <f>HYPERLINK("http://sake-kontor.de", "http://sake-kontor.de")</f>
        <v/>
      </c>
      <c r="C1469" s="4" t="inlineStr">
        <is>
          <t>Reachable - No Addresses</t>
        </is>
      </c>
      <c r="D1469" s="4" t="inlineStr">
        <is>
          <t>N/A</t>
        </is>
      </c>
    </row>
    <row r="1470">
      <c r="A1470" s="2" t="inlineStr">
        <is>
          <t>reefcheck.de</t>
        </is>
      </c>
      <c r="B1470" s="2">
        <f>HYPERLINK("https://reefcheck.de", "https://reefcheck.de")</f>
        <v/>
      </c>
      <c r="C1470" s="2" t="inlineStr">
        <is>
          <t>Unreachable</t>
        </is>
      </c>
      <c r="D1470" s="2" t="inlineStr">
        <is>
          <t>N/A</t>
        </is>
      </c>
    </row>
    <row r="1471">
      <c r="A1471" s="4" t="inlineStr">
        <is>
          <t>overnightprints.de</t>
        </is>
      </c>
      <c r="B1471" s="4">
        <f>HYPERLINK("http://overnightprints.de", "http://overnightprints.de")</f>
        <v/>
      </c>
      <c r="C1471" s="4" t="inlineStr">
        <is>
          <t>Reachable - No Addresses</t>
        </is>
      </c>
      <c r="D1471" s="4" t="inlineStr">
        <is>
          <t>N/A</t>
        </is>
      </c>
    </row>
    <row r="1472">
      <c r="A1472" s="4" t="inlineStr">
        <is>
          <t>pinchart.de</t>
        </is>
      </c>
      <c r="B1472" s="4">
        <f>HYPERLINK("http://pinchart.de", "http://pinchart.de")</f>
        <v/>
      </c>
      <c r="C1472" s="4" t="inlineStr">
        <is>
          <t>Reachable - No Addresses</t>
        </is>
      </c>
      <c r="D1472" s="4" t="inlineStr">
        <is>
          <t>N/A</t>
        </is>
      </c>
    </row>
    <row r="1473">
      <c r="A1473" s="4" t="inlineStr">
        <is>
          <t>starface.com</t>
        </is>
      </c>
      <c r="B1473" s="4">
        <f>HYPERLINK("http://starface.com", "http://starface.com")</f>
        <v/>
      </c>
      <c r="C1473" s="4" t="inlineStr">
        <is>
          <t>Reachable - No Addresses</t>
        </is>
      </c>
      <c r="D1473" s="4" t="inlineStr">
        <is>
          <t>N/A</t>
        </is>
      </c>
    </row>
    <row r="1474">
      <c r="A1474" s="4" t="inlineStr">
        <is>
          <t>fgk-cro.com</t>
        </is>
      </c>
      <c r="B1474" s="4">
        <f>HYPERLINK("http://fgk-cro.com", "http://fgk-cro.com")</f>
        <v/>
      </c>
      <c r="C1474" s="4" t="inlineStr">
        <is>
          <t>Reachable - No Addresses</t>
        </is>
      </c>
      <c r="D1474" s="4" t="inlineStr">
        <is>
          <t>N/A</t>
        </is>
      </c>
    </row>
    <row r="1475">
      <c r="A1475" s="4" t="inlineStr">
        <is>
          <t>berlin-partner.de</t>
        </is>
      </c>
      <c r="B1475" s="4">
        <f>HYPERLINK("http://berlin-partner.de", "http://berlin-partner.de")</f>
        <v/>
      </c>
      <c r="C1475" s="4" t="inlineStr">
        <is>
          <t>Reachable - No Addresses</t>
        </is>
      </c>
      <c r="D1475" s="4" t="inlineStr">
        <is>
          <t>N/A</t>
        </is>
      </c>
    </row>
    <row r="1476">
      <c r="A1476" s="4" t="inlineStr">
        <is>
          <t>beds24.com</t>
        </is>
      </c>
      <c r="B1476" s="4">
        <f>HYPERLINK("http://beds24.com", "http://beds24.com")</f>
        <v/>
      </c>
      <c r="C1476" s="4" t="inlineStr">
        <is>
          <t>Reachable - No Addresses</t>
        </is>
      </c>
      <c r="D1476" s="4" t="inlineStr">
        <is>
          <t>N/A</t>
        </is>
      </c>
    </row>
    <row r="1477">
      <c r="A1477" s="3" t="inlineStr">
        <is>
          <t>microsonic.de</t>
        </is>
      </c>
      <c r="B1477" s="3">
        <f>HYPERLINK("http://microsonic.de", "http://microsonic.de")</f>
        <v/>
      </c>
      <c r="C1477" s="3" t="inlineStr">
        <is>
          <t>Reachable</t>
        </is>
      </c>
      <c r="D1477" s="3" t="inlineStr">
        <is>
          <t>['rzeste M12Ul', 'Umgebungen. Mehr erfahren nano M12Ul']</t>
        </is>
      </c>
    </row>
    <row r="1478">
      <c r="A1478" s="2" t="inlineStr">
        <is>
          <t>realtennisnetwork.com</t>
        </is>
      </c>
      <c r="B1478" s="2">
        <f>HYPERLINK("https://realtennisnetwork.com", "https://realtennisnetwork.com")</f>
        <v/>
      </c>
      <c r="C1478" s="2" t="inlineStr">
        <is>
          <t>Unreachable</t>
        </is>
      </c>
      <c r="D1478" s="2" t="inlineStr">
        <is>
          <t>N/A</t>
        </is>
      </c>
    </row>
    <row r="1479">
      <c r="A1479" s="4" t="inlineStr">
        <is>
          <t>alvi.de</t>
        </is>
      </c>
      <c r="B1479" s="4">
        <f>HYPERLINK("http://alvi.de", "http://alvi.de")</f>
        <v/>
      </c>
      <c r="C1479" s="4" t="inlineStr">
        <is>
          <t>Reachable - No Addresses</t>
        </is>
      </c>
      <c r="D1479" s="4" t="inlineStr">
        <is>
          <t>N/A</t>
        </is>
      </c>
    </row>
    <row r="1480">
      <c r="A1480" s="4" t="inlineStr">
        <is>
          <t>billig-banner24.de</t>
        </is>
      </c>
      <c r="B1480" s="4">
        <f>HYPERLINK("http://billig-banner24.de", "http://billig-banner24.de")</f>
        <v/>
      </c>
      <c r="C1480" s="4" t="inlineStr">
        <is>
          <t>Reachable - No Addresses</t>
        </is>
      </c>
      <c r="D1480" s="4" t="inlineStr">
        <is>
          <t>N/A</t>
        </is>
      </c>
    </row>
    <row r="1481">
      <c r="A1481" s="4" t="inlineStr">
        <is>
          <t>frenzelit.com</t>
        </is>
      </c>
      <c r="B1481" s="4">
        <f>HYPERLINK("http://frenzelit.com", "http://frenzelit.com")</f>
        <v/>
      </c>
      <c r="C1481" s="4" t="inlineStr">
        <is>
          <t>Reachable - No Addresses</t>
        </is>
      </c>
      <c r="D1481" s="4" t="inlineStr">
        <is>
          <t>N/A</t>
        </is>
      </c>
    </row>
    <row r="1482">
      <c r="A1482" s="4" t="inlineStr">
        <is>
          <t>agenturhuette.de</t>
        </is>
      </c>
      <c r="B1482" s="4">
        <f>HYPERLINK("http://agenturhuette.de", "http://agenturhuette.de")</f>
        <v/>
      </c>
      <c r="C1482" s="4" t="inlineStr">
        <is>
          <t>Reachable - No Addresses</t>
        </is>
      </c>
      <c r="D1482" s="4" t="inlineStr">
        <is>
          <t>N/A</t>
        </is>
      </c>
    </row>
    <row r="1483">
      <c r="A1483" s="4" t="inlineStr">
        <is>
          <t>lintec-gmbh.de</t>
        </is>
      </c>
      <c r="B1483" s="4">
        <f>HYPERLINK("http://lintec-gmbh.de", "http://lintec-gmbh.de")</f>
        <v/>
      </c>
      <c r="C1483" s="4" t="inlineStr">
        <is>
          <t>Reachable - No Addresses</t>
        </is>
      </c>
      <c r="D1483" s="4" t="inlineStr">
        <is>
          <t>N/A</t>
        </is>
      </c>
    </row>
    <row r="1484">
      <c r="A1484" s="4" t="inlineStr">
        <is>
          <t>sea-distribution.com</t>
        </is>
      </c>
      <c r="B1484" s="4">
        <f>HYPERLINK("http://sea-distribution.com", "http://sea-distribution.com")</f>
        <v/>
      </c>
      <c r="C1484" s="4" t="inlineStr">
        <is>
          <t>Reachable - No Addresses</t>
        </is>
      </c>
      <c r="D1484" s="4" t="inlineStr">
        <is>
          <t>N/A</t>
        </is>
      </c>
    </row>
    <row r="1485">
      <c r="A1485" s="4" t="inlineStr">
        <is>
          <t>rheinfabrik.de</t>
        </is>
      </c>
      <c r="B1485" s="4">
        <f>HYPERLINK("http://rheinfabrik.de", "http://rheinfabrik.de")</f>
        <v/>
      </c>
      <c r="C1485" s="4" t="inlineStr">
        <is>
          <t>Reachable - No Addresses</t>
        </is>
      </c>
      <c r="D1485" s="4" t="inlineStr">
        <is>
          <t>N/A</t>
        </is>
      </c>
    </row>
    <row r="1486">
      <c r="A1486" s="4" t="inlineStr">
        <is>
          <t>mfg.de</t>
        </is>
      </c>
      <c r="B1486" s="4">
        <f>HYPERLINK("http://mfg.de", "http://mfg.de")</f>
        <v/>
      </c>
      <c r="C1486" s="4" t="inlineStr">
        <is>
          <t>Reachable - No Addresses</t>
        </is>
      </c>
      <c r="D1486" s="4" t="inlineStr">
        <is>
          <t>N/A</t>
        </is>
      </c>
    </row>
    <row r="1487">
      <c r="A1487" s="4" t="inlineStr">
        <is>
          <t>imiconsulting.com</t>
        </is>
      </c>
      <c r="B1487" s="4">
        <f>HYPERLINK("http://imiconsulting.com", "http://imiconsulting.com")</f>
        <v/>
      </c>
      <c r="C1487" s="4" t="inlineStr">
        <is>
          <t>Reachable - No Addresses</t>
        </is>
      </c>
      <c r="D1487" s="4" t="inlineStr">
        <is>
          <t>N/A</t>
        </is>
      </c>
    </row>
    <row r="1488">
      <c r="A1488" s="4" t="inlineStr">
        <is>
          <t>fastbolt.com</t>
        </is>
      </c>
      <c r="B1488" s="4">
        <f>HYPERLINK("http://fastbolt.com", "http://fastbolt.com")</f>
        <v/>
      </c>
      <c r="C1488" s="4" t="inlineStr">
        <is>
          <t>Reachable - No Addresses</t>
        </is>
      </c>
      <c r="D1488" s="4" t="inlineStr">
        <is>
          <t>N/A</t>
        </is>
      </c>
    </row>
    <row r="1489">
      <c r="A1489" s="4" t="inlineStr">
        <is>
          <t>junge-presse.de</t>
        </is>
      </c>
      <c r="B1489" s="4">
        <f>HYPERLINK("http://junge-presse.de", "http://junge-presse.de")</f>
        <v/>
      </c>
      <c r="C1489" s="4" t="inlineStr">
        <is>
          <t>Reachable - No Addresses</t>
        </is>
      </c>
      <c r="D1489" s="4" t="inlineStr">
        <is>
          <t>N/A</t>
        </is>
      </c>
    </row>
    <row r="1490">
      <c r="A1490" s="4" t="inlineStr">
        <is>
          <t>subsiege-game.com</t>
        </is>
      </c>
      <c r="B1490" s="4">
        <f>HYPERLINK("http://subsiege-game.com", "http://subsiege-game.com")</f>
        <v/>
      </c>
      <c r="C1490" s="4" t="inlineStr">
        <is>
          <t>Reachable - No Addresses</t>
        </is>
      </c>
      <c r="D1490" s="4" t="inlineStr">
        <is>
          <t>N/A</t>
        </is>
      </c>
    </row>
    <row r="1491">
      <c r="A1491" s="4" t="inlineStr">
        <is>
          <t>codydawg.de</t>
        </is>
      </c>
      <c r="B1491" s="4">
        <f>HYPERLINK("http://codydawg.de", "http://codydawg.de")</f>
        <v/>
      </c>
      <c r="C1491" s="4" t="inlineStr">
        <is>
          <t>Reachable - No Addresses</t>
        </is>
      </c>
      <c r="D1491" s="4" t="inlineStr">
        <is>
          <t>N/A</t>
        </is>
      </c>
    </row>
    <row r="1492">
      <c r="A1492" s="4" t="inlineStr">
        <is>
          <t>porzellanklinik-bremen.de</t>
        </is>
      </c>
      <c r="B1492" s="4">
        <f>HYPERLINK("http://porzellanklinik-bremen.de", "http://porzellanklinik-bremen.de")</f>
        <v/>
      </c>
      <c r="C1492" s="4" t="inlineStr">
        <is>
          <t>Reachable - No Addresses</t>
        </is>
      </c>
      <c r="D1492" s="4" t="inlineStr">
        <is>
          <t>N/A</t>
        </is>
      </c>
    </row>
    <row r="1493">
      <c r="A1493" s="4" t="inlineStr">
        <is>
          <t>raeume-zum-feiern.de</t>
        </is>
      </c>
      <c r="B1493" s="4">
        <f>HYPERLINK("http://raeume-zum-feiern.de", "http://raeume-zum-feiern.de")</f>
        <v/>
      </c>
      <c r="C1493" s="4" t="inlineStr">
        <is>
          <t>Reachable - No Addresses</t>
        </is>
      </c>
      <c r="D1493" s="4" t="inlineStr">
        <is>
          <t>N/A</t>
        </is>
      </c>
    </row>
    <row r="1494">
      <c r="A1494" s="4" t="inlineStr">
        <is>
          <t>provideunion.com</t>
        </is>
      </c>
      <c r="B1494" s="4">
        <f>HYPERLINK("http://provideunion.com", "http://provideunion.com")</f>
        <v/>
      </c>
      <c r="C1494" s="4" t="inlineStr">
        <is>
          <t>Reachable - No Addresses</t>
        </is>
      </c>
      <c r="D1494" s="4" t="inlineStr">
        <is>
          <t>N/A</t>
        </is>
      </c>
    </row>
    <row r="1495">
      <c r="A1495" s="4" t="inlineStr">
        <is>
          <t>hils-it.com</t>
        </is>
      </c>
      <c r="B1495" s="4">
        <f>HYPERLINK("http://hils-it.com", "http://hils-it.com")</f>
        <v/>
      </c>
      <c r="C1495" s="4" t="inlineStr">
        <is>
          <t>Reachable - No Addresses</t>
        </is>
      </c>
      <c r="D1495" s="4" t="inlineStr">
        <is>
          <t>N/A</t>
        </is>
      </c>
    </row>
    <row r="1496">
      <c r="A1496" s="4" t="inlineStr">
        <is>
          <t>fesa.de</t>
        </is>
      </c>
      <c r="B1496" s="4">
        <f>HYPERLINK("http://fesa.de", "http://fesa.de")</f>
        <v/>
      </c>
      <c r="C1496" s="4" t="inlineStr">
        <is>
          <t>Reachable - No Addresses</t>
        </is>
      </c>
      <c r="D1496" s="4" t="inlineStr">
        <is>
          <t>N/A</t>
        </is>
      </c>
    </row>
    <row r="1497">
      <c r="A1497" s="4" t="inlineStr">
        <is>
          <t>sportsfreude.com</t>
        </is>
      </c>
      <c r="B1497" s="4">
        <f>HYPERLINK("http://sportsfreude.com", "http://sportsfreude.com")</f>
        <v/>
      </c>
      <c r="C1497" s="4" t="inlineStr">
        <is>
          <t>Reachable - No Addresses</t>
        </is>
      </c>
      <c r="D1497" s="4" t="inlineStr">
        <is>
          <t>N/A</t>
        </is>
      </c>
    </row>
    <row r="1498">
      <c r="A1498" s="3" t="inlineStr">
        <is>
          <t>airportzentrale.de</t>
        </is>
      </c>
      <c r="B1498" s="3">
        <f>HYPERLINK("http://airportzentrale.de", "http://airportzentrale.de")</f>
        <v/>
      </c>
      <c r="C1498" s="3" t="inlineStr">
        <is>
          <t>Reachable</t>
        </is>
      </c>
      <c r="D1498" s="3" t="inlineStr">
        <is>
          <t>['nf weitere B777Fr']</t>
        </is>
      </c>
    </row>
    <row r="1499">
      <c r="A1499" s="2" t="inlineStr">
        <is>
          <t>ms-holz.de</t>
        </is>
      </c>
      <c r="B1499" s="2">
        <f>HYPERLINK("https://ms-holz.de", "https://ms-holz.de")</f>
        <v/>
      </c>
      <c r="C1499" s="2" t="inlineStr">
        <is>
          <t>Unreachable</t>
        </is>
      </c>
      <c r="D1499" s="2" t="inlineStr">
        <is>
          <t>N/A</t>
        </is>
      </c>
    </row>
    <row r="1500">
      <c r="A1500" s="4" t="inlineStr">
        <is>
          <t>cupcino.com</t>
        </is>
      </c>
      <c r="B1500" s="4">
        <f>HYPERLINK("http://cupcino.com", "http://cupcino.com")</f>
        <v/>
      </c>
      <c r="C1500" s="4" t="inlineStr">
        <is>
          <t>Reachable - No Addresses</t>
        </is>
      </c>
      <c r="D1500" s="4" t="inlineStr">
        <is>
          <t>N/A</t>
        </is>
      </c>
    </row>
    <row r="1501">
      <c r="A1501" s="4" t="inlineStr">
        <is>
          <t>synergie.de</t>
        </is>
      </c>
      <c r="B1501" s="4">
        <f>HYPERLINK("http://synergie.de", "http://synergie.de")</f>
        <v/>
      </c>
      <c r="C1501" s="4" t="inlineStr">
        <is>
          <t>Reachable - No Addresses</t>
        </is>
      </c>
      <c r="D1501" s="4" t="inlineStr">
        <is>
          <t>N/A</t>
        </is>
      </c>
    </row>
    <row r="1502">
      <c r="A1502" s="4" t="inlineStr">
        <is>
          <t>visomax.de</t>
        </is>
      </c>
      <c r="B1502" s="4">
        <f>HYPERLINK("http://visomax.de", "http://visomax.de")</f>
        <v/>
      </c>
      <c r="C1502" s="4" t="inlineStr">
        <is>
          <t>Reachable - No Addresses</t>
        </is>
      </c>
      <c r="D1502" s="4" t="inlineStr">
        <is>
          <t>N/A</t>
        </is>
      </c>
    </row>
    <row r="1503">
      <c r="A1503" s="4" t="inlineStr">
        <is>
          <t>stefan-plenk.com</t>
        </is>
      </c>
      <c r="B1503" s="4">
        <f>HYPERLINK("http://stefan-plenk.com", "http://stefan-plenk.com")</f>
        <v/>
      </c>
      <c r="C1503" s="4" t="inlineStr">
        <is>
          <t>Reachable - No Addresses</t>
        </is>
      </c>
      <c r="D1503" s="4" t="inlineStr">
        <is>
          <t>N/A</t>
        </is>
      </c>
    </row>
    <row r="1504">
      <c r="A1504" s="4" t="inlineStr">
        <is>
          <t>lufapak.de</t>
        </is>
      </c>
      <c r="B1504" s="4">
        <f>HYPERLINK("http://lufapak.de", "http://lufapak.de")</f>
        <v/>
      </c>
      <c r="C1504" s="4" t="inlineStr">
        <is>
          <t>Reachable - No Addresses</t>
        </is>
      </c>
      <c r="D1504" s="4" t="inlineStr">
        <is>
          <t>N/A</t>
        </is>
      </c>
    </row>
    <row r="1505">
      <c r="A1505" s="2" t="inlineStr">
        <is>
          <t>metalized.de</t>
        </is>
      </c>
      <c r="B1505" s="2">
        <f>HYPERLINK("http://metalized.de", "http://metalized.de")</f>
        <v/>
      </c>
      <c r="C1505" s="2" t="inlineStr">
        <is>
          <t>Unreachable</t>
        </is>
      </c>
      <c r="D1505" s="2" t="inlineStr">
        <is>
          <t>N/A</t>
        </is>
      </c>
    </row>
    <row r="1506">
      <c r="A1506" s="4" t="inlineStr">
        <is>
          <t>vileda.com</t>
        </is>
      </c>
      <c r="B1506" s="4">
        <f>HYPERLINK("http://vileda.com", "http://vileda.com")</f>
        <v/>
      </c>
      <c r="C1506" s="4" t="inlineStr">
        <is>
          <t>Reachable - No Addresses</t>
        </is>
      </c>
      <c r="D1506" s="4" t="inlineStr">
        <is>
          <t>N/A</t>
        </is>
      </c>
    </row>
    <row r="1507">
      <c r="A1507" s="4" t="inlineStr">
        <is>
          <t>pulscamp.de</t>
        </is>
      </c>
      <c r="B1507" s="4">
        <f>HYPERLINK("http://pulscamp.de", "http://pulscamp.de")</f>
        <v/>
      </c>
      <c r="C1507" s="4" t="inlineStr">
        <is>
          <t>Reachable - No Addresses</t>
        </is>
      </c>
      <c r="D1507" s="4" t="inlineStr">
        <is>
          <t>N/A</t>
        </is>
      </c>
    </row>
    <row r="1508">
      <c r="A1508" s="3" t="inlineStr">
        <is>
          <t>a-maze.net</t>
        </is>
      </c>
      <c r="B1508" s="3">
        <f>HYPERLINK("http://a-maze.net", "http://a-maze.net")</f>
        <v/>
      </c>
      <c r="C1508" s="3" t="inlineStr">
        <is>
          <t>Reachable</t>
        </is>
      </c>
      <c r="D1508" s="3" t="inlineStr">
        <is>
          <t>['2024 A MAZE. Sheffield is already online. A MAZ']</t>
        </is>
      </c>
    </row>
    <row r="1509">
      <c r="A1509" s="4" t="inlineStr">
        <is>
          <t>vsda.de</t>
        </is>
      </c>
      <c r="B1509" s="4">
        <f>HYPERLINK("http://vsda.de", "http://vsda.de")</f>
        <v/>
      </c>
      <c r="C1509" s="4" t="inlineStr">
        <is>
          <t>Reachable - No Addresses</t>
        </is>
      </c>
      <c r="D1509" s="4" t="inlineStr">
        <is>
          <t>N/A</t>
        </is>
      </c>
    </row>
    <row r="1510">
      <c r="A1510" s="2" t="inlineStr">
        <is>
          <t>spindash.de</t>
        </is>
      </c>
      <c r="B1510" s="2">
        <f>HYPERLINK("http://spindash.de", "http://spindash.de")</f>
        <v/>
      </c>
      <c r="C1510" s="2" t="inlineStr">
        <is>
          <t>Unreachable</t>
        </is>
      </c>
      <c r="D1510" s="2" t="inlineStr">
        <is>
          <t>N/A</t>
        </is>
      </c>
    </row>
    <row r="1511">
      <c r="A1511" s="4" t="inlineStr">
        <is>
          <t>rictv.de</t>
        </is>
      </c>
      <c r="B1511" s="4">
        <f>HYPERLINK("http://rictv.de", "http://rictv.de")</f>
        <v/>
      </c>
      <c r="C1511" s="4" t="inlineStr">
        <is>
          <t>Reachable - No Addresses</t>
        </is>
      </c>
      <c r="D1511" s="4" t="inlineStr">
        <is>
          <t>N/A</t>
        </is>
      </c>
    </row>
    <row r="1512">
      <c r="A1512" s="4" t="inlineStr">
        <is>
          <t>jonnyfresh.com</t>
        </is>
      </c>
      <c r="B1512" s="4">
        <f>HYPERLINK("http://jonnyfresh.com", "http://jonnyfresh.com")</f>
        <v/>
      </c>
      <c r="C1512" s="4" t="inlineStr">
        <is>
          <t>Reachable - No Addresses</t>
        </is>
      </c>
      <c r="D1512" s="4" t="inlineStr">
        <is>
          <t>N/A</t>
        </is>
      </c>
    </row>
    <row r="1513">
      <c r="A1513" s="2" t="inlineStr">
        <is>
          <t>ihk-party.de</t>
        </is>
      </c>
      <c r="B1513" s="2">
        <f>HYPERLINK("https://ihk-party.de", "https://ihk-party.de")</f>
        <v/>
      </c>
      <c r="C1513" s="2" t="inlineStr">
        <is>
          <t>Unreachable</t>
        </is>
      </c>
      <c r="D1513" s="2" t="inlineStr">
        <is>
          <t>N/A</t>
        </is>
      </c>
    </row>
    <row r="1514">
      <c r="A1514" s="2" t="inlineStr">
        <is>
          <t>arbeiten-bei-stihl.de</t>
        </is>
      </c>
      <c r="B1514" s="2">
        <f>HYPERLINK("https://arbeiten-bei-stihl.de", "https://arbeiten-bei-stihl.de")</f>
        <v/>
      </c>
      <c r="C1514" s="2" t="inlineStr">
        <is>
          <t>Unreachable</t>
        </is>
      </c>
      <c r="D1514" s="2" t="inlineStr">
        <is>
          <t>N/A</t>
        </is>
      </c>
    </row>
    <row r="1515">
      <c r="A1515" s="4" t="inlineStr">
        <is>
          <t>unwomen.de</t>
        </is>
      </c>
      <c r="B1515" s="4">
        <f>HYPERLINK("http://unwomen.de", "http://unwomen.de")</f>
        <v/>
      </c>
      <c r="C1515" s="4" t="inlineStr">
        <is>
          <t>Reachable - No Addresses</t>
        </is>
      </c>
      <c r="D1515" s="4" t="inlineStr">
        <is>
          <t>N/A</t>
        </is>
      </c>
    </row>
    <row r="1516">
      <c r="A1516" s="4" t="inlineStr">
        <is>
          <t>unicum.de</t>
        </is>
      </c>
      <c r="B1516" s="4">
        <f>HYPERLINK("http://unicum.de", "http://unicum.de")</f>
        <v/>
      </c>
      <c r="C1516" s="4" t="inlineStr">
        <is>
          <t>Reachable - No Addresses</t>
        </is>
      </c>
      <c r="D1516" s="4" t="inlineStr">
        <is>
          <t>N/A</t>
        </is>
      </c>
    </row>
    <row r="1517">
      <c r="A1517" s="4" t="inlineStr">
        <is>
          <t>fgk-rs.com</t>
        </is>
      </c>
      <c r="B1517" s="4">
        <f>HYPERLINK("http://fgk-rs.com", "http://fgk-rs.com")</f>
        <v/>
      </c>
      <c r="C1517" s="4" t="inlineStr">
        <is>
          <t>Reachable - No Addresses</t>
        </is>
      </c>
      <c r="D1517" s="4" t="inlineStr">
        <is>
          <t>N/A</t>
        </is>
      </c>
    </row>
    <row r="1518">
      <c r="A1518" s="4" t="inlineStr">
        <is>
          <t>slf-fraureuth.de</t>
        </is>
      </c>
      <c r="B1518" s="4">
        <f>HYPERLINK("http://slf-fraureuth.de", "http://slf-fraureuth.de")</f>
        <v/>
      </c>
      <c r="C1518" s="4" t="inlineStr">
        <is>
          <t>Reachable - No Addresses</t>
        </is>
      </c>
      <c r="D1518" s="4" t="inlineStr">
        <is>
          <t>N/A</t>
        </is>
      </c>
    </row>
    <row r="1519">
      <c r="A1519" s="2" t="inlineStr">
        <is>
          <t>freizeichen.com</t>
        </is>
      </c>
      <c r="B1519" s="2">
        <f>HYPERLINK("https://freizeichen.com", "https://freizeichen.com")</f>
        <v/>
      </c>
      <c r="C1519" s="2" t="inlineStr">
        <is>
          <t>Unreachable</t>
        </is>
      </c>
      <c r="D1519" s="2" t="inlineStr">
        <is>
          <t>N/A</t>
        </is>
      </c>
    </row>
    <row r="1520">
      <c r="A1520" s="4" t="inlineStr">
        <is>
          <t>andymagro.com</t>
        </is>
      </c>
      <c r="B1520" s="4">
        <f>HYPERLINK("http://andymagro.com", "http://andymagro.com")</f>
        <v/>
      </c>
      <c r="C1520" s="4" t="inlineStr">
        <is>
          <t>Reachable - No Addresses</t>
        </is>
      </c>
      <c r="D1520" s="4" t="inlineStr">
        <is>
          <t>N/A</t>
        </is>
      </c>
    </row>
    <row r="1521">
      <c r="A1521" s="4" t="inlineStr">
        <is>
          <t>windowspro.de</t>
        </is>
      </c>
      <c r="B1521" s="4">
        <f>HYPERLINK("http://windowspro.de", "http://windowspro.de")</f>
        <v/>
      </c>
      <c r="C1521" s="4" t="inlineStr">
        <is>
          <t>Reachable - No Addresses</t>
        </is>
      </c>
      <c r="D1521" s="4" t="inlineStr">
        <is>
          <t>N/A</t>
        </is>
      </c>
    </row>
    <row r="1522">
      <c r="A1522" s="4" t="inlineStr">
        <is>
          <t>prepaid-usenet.de</t>
        </is>
      </c>
      <c r="B1522" s="4">
        <f>HYPERLINK("http://prepaid-usenet.de", "http://prepaid-usenet.de")</f>
        <v/>
      </c>
      <c r="C1522" s="4" t="inlineStr">
        <is>
          <t>Reachable - No Addresses</t>
        </is>
      </c>
      <c r="D1522" s="4" t="inlineStr">
        <is>
          <t>N/A</t>
        </is>
      </c>
    </row>
    <row r="1523">
      <c r="A1523" s="4" t="inlineStr">
        <is>
          <t>aliaxis.de</t>
        </is>
      </c>
      <c r="B1523" s="4">
        <f>HYPERLINK("http://aliaxis.de", "http://aliaxis.de")</f>
        <v/>
      </c>
      <c r="C1523" s="4" t="inlineStr">
        <is>
          <t>Reachable - No Addresses</t>
        </is>
      </c>
      <c r="D1523" s="4" t="inlineStr">
        <is>
          <t>N/A</t>
        </is>
      </c>
    </row>
    <row r="1524">
      <c r="A1524" s="4" t="inlineStr">
        <is>
          <t>axonic.com</t>
        </is>
      </c>
      <c r="B1524" s="4">
        <f>HYPERLINK("http://axonic.com", "http://axonic.com")</f>
        <v/>
      </c>
      <c r="C1524" s="4" t="inlineStr">
        <is>
          <t>Reachable - No Addresses</t>
        </is>
      </c>
      <c r="D1524" s="4" t="inlineStr">
        <is>
          <t>N/A</t>
        </is>
      </c>
    </row>
    <row r="1525">
      <c r="A1525" s="4" t="inlineStr">
        <is>
          <t>axiogenesis.com</t>
        </is>
      </c>
      <c r="B1525" s="4">
        <f>HYPERLINK("http://axiogenesis.com", "http://axiogenesis.com")</f>
        <v/>
      </c>
      <c r="C1525" s="4" t="inlineStr">
        <is>
          <t>Reachable - No Addresses</t>
        </is>
      </c>
      <c r="D1525" s="4" t="inlineStr">
        <is>
          <t>N/A</t>
        </is>
      </c>
    </row>
    <row r="1526">
      <c r="A1526" s="4" t="inlineStr">
        <is>
          <t>weareforeal.com</t>
        </is>
      </c>
      <c r="B1526" s="4">
        <f>HYPERLINK("http://weareforeal.com", "http://weareforeal.com")</f>
        <v/>
      </c>
      <c r="C1526" s="4" t="inlineStr">
        <is>
          <t>Reachable - No Addresses</t>
        </is>
      </c>
      <c r="D1526" s="4" t="inlineStr">
        <is>
          <t>N/A</t>
        </is>
      </c>
    </row>
    <row r="1527">
      <c r="A1527" s="2" t="inlineStr">
        <is>
          <t>ideas-hamburg.de</t>
        </is>
      </c>
      <c r="B1527" s="2">
        <f>HYPERLINK("http://ideas-hamburg.de", "http://ideas-hamburg.de")</f>
        <v/>
      </c>
      <c r="C1527" s="2" t="inlineStr">
        <is>
          <t>Unreachable</t>
        </is>
      </c>
      <c r="D1527" s="2" t="inlineStr">
        <is>
          <t>N/A</t>
        </is>
      </c>
    </row>
    <row r="1528">
      <c r="A1528" s="4" t="inlineStr">
        <is>
          <t>rapidshape.de</t>
        </is>
      </c>
      <c r="B1528" s="4">
        <f>HYPERLINK("http://rapidshape.de", "http://rapidshape.de")</f>
        <v/>
      </c>
      <c r="C1528" s="4" t="inlineStr">
        <is>
          <t>Reachable - No Addresses</t>
        </is>
      </c>
      <c r="D1528" s="4" t="inlineStr">
        <is>
          <t>N/A</t>
        </is>
      </c>
    </row>
    <row r="1529">
      <c r="A1529" s="4" t="inlineStr">
        <is>
          <t>schmidtner-gmbh.de</t>
        </is>
      </c>
      <c r="B1529" s="4">
        <f>HYPERLINK("http://schmidtner-gmbh.de", "http://schmidtner-gmbh.de")</f>
        <v/>
      </c>
      <c r="C1529" s="4" t="inlineStr">
        <is>
          <t>Reachable - No Addresses</t>
        </is>
      </c>
      <c r="D1529" s="4" t="inlineStr">
        <is>
          <t>N/A</t>
        </is>
      </c>
    </row>
    <row r="1530">
      <c r="A1530" s="4" t="inlineStr">
        <is>
          <t>kf-interactive.com</t>
        </is>
      </c>
      <c r="B1530" s="4">
        <f>HYPERLINK("http://kf-interactive.com", "http://kf-interactive.com")</f>
        <v/>
      </c>
      <c r="C1530" s="4" t="inlineStr">
        <is>
          <t>Reachable - No Addresses</t>
        </is>
      </c>
      <c r="D1530" s="4" t="inlineStr">
        <is>
          <t>N/A</t>
        </is>
      </c>
    </row>
    <row r="1531">
      <c r="A1531" s="4" t="inlineStr">
        <is>
          <t>jungmann.de</t>
        </is>
      </c>
      <c r="B1531" s="4">
        <f>HYPERLINK("http://jungmann.de", "http://jungmann.de")</f>
        <v/>
      </c>
      <c r="C1531" s="4" t="inlineStr">
        <is>
          <t>Reachable - No Addresses</t>
        </is>
      </c>
      <c r="D1531" s="4" t="inlineStr">
        <is>
          <t>N/A</t>
        </is>
      </c>
    </row>
    <row r="1532">
      <c r="A1532" s="2" t="inlineStr">
        <is>
          <t>plista.com</t>
        </is>
      </c>
      <c r="B1532" s="2">
        <f>HYPERLINK("http://plista.com", "http://plista.com")</f>
        <v/>
      </c>
      <c r="C1532" s="2" t="inlineStr">
        <is>
          <t>Unreachable</t>
        </is>
      </c>
      <c r="D1532" s="2" t="inlineStr">
        <is>
          <t>N/A</t>
        </is>
      </c>
    </row>
    <row r="1533">
      <c r="A1533" s="4" t="inlineStr">
        <is>
          <t>sobis.com</t>
        </is>
      </c>
      <c r="B1533" s="4">
        <f>HYPERLINK("http://sobis.com", "http://sobis.com")</f>
        <v/>
      </c>
      <c r="C1533" s="4" t="inlineStr">
        <is>
          <t>Reachable - No Addresses</t>
        </is>
      </c>
      <c r="D1533" s="4" t="inlineStr">
        <is>
          <t>N/A</t>
        </is>
      </c>
    </row>
    <row r="1534">
      <c r="A1534" s="4" t="inlineStr">
        <is>
          <t>flymo.com</t>
        </is>
      </c>
      <c r="B1534" s="4">
        <f>HYPERLINK("http://flymo.com", "http://flymo.com")</f>
        <v/>
      </c>
      <c r="C1534" s="4" t="inlineStr">
        <is>
          <t>Reachable - No Addresses</t>
        </is>
      </c>
      <c r="D1534" s="4" t="inlineStr">
        <is>
          <t>N/A</t>
        </is>
      </c>
    </row>
    <row r="1535">
      <c r="A1535" s="2" t="inlineStr">
        <is>
          <t>stickybiscuits.com</t>
        </is>
      </c>
      <c r="B1535" s="2">
        <f>HYPERLINK("http://stickybiscuits.com", "http://stickybiscuits.com")</f>
        <v/>
      </c>
      <c r="C1535" s="2" t="inlineStr">
        <is>
          <t>Unreachable</t>
        </is>
      </c>
      <c r="D1535" s="2" t="inlineStr">
        <is>
          <t>N/A</t>
        </is>
      </c>
    </row>
    <row r="1536">
      <c r="A1536" s="4" t="inlineStr">
        <is>
          <t>prehkeytec.com</t>
        </is>
      </c>
      <c r="B1536" s="4">
        <f>HYPERLINK("http://prehkeytec.com", "http://prehkeytec.com")</f>
        <v/>
      </c>
      <c r="C1536" s="4" t="inlineStr">
        <is>
          <t>Reachable - No Addresses</t>
        </is>
      </c>
      <c r="D1536" s="4" t="inlineStr">
        <is>
          <t>N/A</t>
        </is>
      </c>
    </row>
    <row r="1537">
      <c r="A1537" s="4" t="inlineStr">
        <is>
          <t>testboy.de</t>
        </is>
      </c>
      <c r="B1537" s="4">
        <f>HYPERLINK("http://testboy.de", "http://testboy.de")</f>
        <v/>
      </c>
      <c r="C1537" s="4" t="inlineStr">
        <is>
          <t>Reachable - No Addresses</t>
        </is>
      </c>
      <c r="D1537" s="4" t="inlineStr">
        <is>
          <t>N/A</t>
        </is>
      </c>
    </row>
    <row r="1538">
      <c r="A1538" s="4" t="inlineStr">
        <is>
          <t>cast-pharma.com</t>
        </is>
      </c>
      <c r="B1538" s="4">
        <f>HYPERLINK("http://cast-pharma.com", "http://cast-pharma.com")</f>
        <v/>
      </c>
      <c r="C1538" s="4" t="inlineStr">
        <is>
          <t>Reachable - No Addresses</t>
        </is>
      </c>
      <c r="D1538" s="4" t="inlineStr">
        <is>
          <t>N/A</t>
        </is>
      </c>
    </row>
    <row r="1539">
      <c r="A1539" s="4" t="inlineStr">
        <is>
          <t>gid-it.de</t>
        </is>
      </c>
      <c r="B1539" s="4">
        <f>HYPERLINK("http://gid-it.de", "http://gid-it.de")</f>
        <v/>
      </c>
      <c r="C1539" s="4" t="inlineStr">
        <is>
          <t>Reachable - No Addresses</t>
        </is>
      </c>
      <c r="D1539" s="4" t="inlineStr">
        <is>
          <t>N/A</t>
        </is>
      </c>
    </row>
    <row r="1540">
      <c r="A1540" s="4" t="inlineStr">
        <is>
          <t>raphs-bbq-truck.de</t>
        </is>
      </c>
      <c r="B1540" s="4">
        <f>HYPERLINK("http://raphs-bbq-truck.de", "http://raphs-bbq-truck.de")</f>
        <v/>
      </c>
      <c r="C1540" s="4" t="inlineStr">
        <is>
          <t>Reachable - No Addresses</t>
        </is>
      </c>
      <c r="D1540" s="4" t="inlineStr">
        <is>
          <t>N/A</t>
        </is>
      </c>
    </row>
    <row r="1541">
      <c r="A1541" s="4" t="inlineStr">
        <is>
          <t>tischlerei-jagsch.de</t>
        </is>
      </c>
      <c r="B1541" s="4">
        <f>HYPERLINK("http://tischlerei-jagsch.de", "http://tischlerei-jagsch.de")</f>
        <v/>
      </c>
      <c r="C1541" s="4" t="inlineStr">
        <is>
          <t>Reachable - No Addresses</t>
        </is>
      </c>
      <c r="D1541" s="4" t="inlineStr">
        <is>
          <t>N/A</t>
        </is>
      </c>
    </row>
    <row r="1542">
      <c r="A1542" s="4" t="inlineStr">
        <is>
          <t>bonn.de</t>
        </is>
      </c>
      <c r="B1542" s="4">
        <f>HYPERLINK("http://bonn.de", "http://bonn.de")</f>
        <v/>
      </c>
      <c r="C1542" s="4" t="inlineStr">
        <is>
          <t>Reachable - No Addresses</t>
        </is>
      </c>
      <c r="D1542" s="4" t="inlineStr">
        <is>
          <t>N/A</t>
        </is>
      </c>
    </row>
    <row r="1543">
      <c r="A1543" s="4" t="inlineStr">
        <is>
          <t>mysumtu.com</t>
        </is>
      </c>
      <c r="B1543" s="4">
        <f>HYPERLINK("http://mysumtu.com", "http://mysumtu.com")</f>
        <v/>
      </c>
      <c r="C1543" s="4" t="inlineStr">
        <is>
          <t>Reachable - No Addresses</t>
        </is>
      </c>
      <c r="D1543" s="4" t="inlineStr">
        <is>
          <t>N/A</t>
        </is>
      </c>
    </row>
    <row r="1544">
      <c r="A1544" s="4" t="inlineStr">
        <is>
          <t>irist.com</t>
        </is>
      </c>
      <c r="B1544" s="4">
        <f>HYPERLINK("http://irist.com", "http://irist.com")</f>
        <v/>
      </c>
      <c r="C1544" s="4" t="inlineStr">
        <is>
          <t>Reachable - No Addresses</t>
        </is>
      </c>
      <c r="D1544" s="4" t="inlineStr">
        <is>
          <t>N/A</t>
        </is>
      </c>
    </row>
    <row r="1545">
      <c r="A1545" s="4" t="inlineStr">
        <is>
          <t>cheplapharm.com</t>
        </is>
      </c>
      <c r="B1545" s="4">
        <f>HYPERLINK("http://cheplapharm.com", "http://cheplapharm.com")</f>
        <v/>
      </c>
      <c r="C1545" s="4" t="inlineStr">
        <is>
          <t>Reachable - No Addresses</t>
        </is>
      </c>
      <c r="D1545" s="4" t="inlineStr">
        <is>
          <t>N/A</t>
        </is>
      </c>
    </row>
    <row r="1546">
      <c r="A1546" s="4" t="inlineStr">
        <is>
          <t>pernetix.de</t>
        </is>
      </c>
      <c r="B1546" s="4">
        <f>HYPERLINK("http://pernetix.de", "http://pernetix.de")</f>
        <v/>
      </c>
      <c r="C1546" s="4" t="inlineStr">
        <is>
          <t>Reachable - No Addresses</t>
        </is>
      </c>
      <c r="D1546" s="4" t="inlineStr">
        <is>
          <t>N/A</t>
        </is>
      </c>
    </row>
    <row r="1547">
      <c r="A1547" s="4" t="inlineStr">
        <is>
          <t>drivedevilbiss-int.com</t>
        </is>
      </c>
      <c r="B1547" s="4">
        <f>HYPERLINK("http://drivedevilbiss-int.com", "http://drivedevilbiss-int.com")</f>
        <v/>
      </c>
      <c r="C1547" s="4" t="inlineStr">
        <is>
          <t>Reachable - No Addresses</t>
        </is>
      </c>
      <c r="D1547" s="4" t="inlineStr">
        <is>
          <t>N/A</t>
        </is>
      </c>
    </row>
    <row r="1548">
      <c r="A1548" s="4" t="inlineStr">
        <is>
          <t>microtrac.com</t>
        </is>
      </c>
      <c r="B1548" s="4">
        <f>HYPERLINK("http://microtrac.com", "http://microtrac.com")</f>
        <v/>
      </c>
      <c r="C1548" s="4" t="inlineStr">
        <is>
          <t>Reachable - No Addresses</t>
        </is>
      </c>
      <c r="D1548" s="4" t="inlineStr">
        <is>
          <t>N/A</t>
        </is>
      </c>
    </row>
    <row r="1549">
      <c r="A1549" s="4" t="inlineStr">
        <is>
          <t>pyrotechnik24.com</t>
        </is>
      </c>
      <c r="B1549" s="4">
        <f>HYPERLINK("http://pyrotechnik24.com", "http://pyrotechnik24.com")</f>
        <v/>
      </c>
      <c r="C1549" s="4" t="inlineStr">
        <is>
          <t>Reachable - No Addresses</t>
        </is>
      </c>
      <c r="D1549" s="4" t="inlineStr">
        <is>
          <t>N/A</t>
        </is>
      </c>
    </row>
    <row r="1550">
      <c r="A1550" s="2" t="inlineStr">
        <is>
          <t>plutosport.de</t>
        </is>
      </c>
      <c r="B1550" s="2">
        <f>HYPERLINK("https://plutosport.de", "https://plutosport.de")</f>
        <v/>
      </c>
      <c r="C1550" s="2" t="inlineStr">
        <is>
          <t>Unreachable</t>
        </is>
      </c>
      <c r="D1550" s="2" t="inlineStr">
        <is>
          <t>N/A</t>
        </is>
      </c>
    </row>
    <row r="1551">
      <c r="A1551" s="4" t="inlineStr">
        <is>
          <t>eventcompanies.de</t>
        </is>
      </c>
      <c r="B1551" s="4">
        <f>HYPERLINK("http://eventcompanies.de", "http://eventcompanies.de")</f>
        <v/>
      </c>
      <c r="C1551" s="4" t="inlineStr">
        <is>
          <t>Reachable - No Addresses</t>
        </is>
      </c>
      <c r="D1551" s="4" t="inlineStr">
        <is>
          <t>N/A</t>
        </is>
      </c>
    </row>
    <row r="1552">
      <c r="A1552" s="4" t="inlineStr">
        <is>
          <t>fcstpauli-afm.de</t>
        </is>
      </c>
      <c r="B1552" s="4">
        <f>HYPERLINK("http://fcstpauli-afm.de", "http://fcstpauli-afm.de")</f>
        <v/>
      </c>
      <c r="C1552" s="4" t="inlineStr">
        <is>
          <t>Reachable - No Addresses</t>
        </is>
      </c>
      <c r="D1552" s="4" t="inlineStr">
        <is>
          <t>N/A</t>
        </is>
      </c>
    </row>
    <row r="1553">
      <c r="A1553" s="4" t="inlineStr">
        <is>
          <t>clevermemo.com</t>
        </is>
      </c>
      <c r="B1553" s="4">
        <f>HYPERLINK("http://clevermemo.com", "http://clevermemo.com")</f>
        <v/>
      </c>
      <c r="C1553" s="4" t="inlineStr">
        <is>
          <t>Reachable - No Addresses</t>
        </is>
      </c>
      <c r="D1553" s="4" t="inlineStr">
        <is>
          <t>N/A</t>
        </is>
      </c>
    </row>
    <row r="1554">
      <c r="A1554" s="4" t="inlineStr">
        <is>
          <t>sylt-ferienwohnungen-urlaub.de</t>
        </is>
      </c>
      <c r="B1554" s="4">
        <f>HYPERLINK("http://sylt-ferienwohnungen-urlaub.de", "http://sylt-ferienwohnungen-urlaub.de")</f>
        <v/>
      </c>
      <c r="C1554" s="4" t="inlineStr">
        <is>
          <t>Reachable - No Addresses</t>
        </is>
      </c>
      <c r="D1554" s="4" t="inlineStr">
        <is>
          <t>N/A</t>
        </is>
      </c>
    </row>
    <row r="1555">
      <c r="A1555" s="2" t="inlineStr">
        <is>
          <t>calw.de</t>
        </is>
      </c>
      <c r="B1555" s="2">
        <f>HYPERLINK("https://calw.de", "https://calw.de")</f>
        <v/>
      </c>
      <c r="C1555" s="2" t="inlineStr">
        <is>
          <t>Unreachable</t>
        </is>
      </c>
      <c r="D1555" s="2" t="inlineStr">
        <is>
          <t>N/A</t>
        </is>
      </c>
    </row>
    <row r="1556">
      <c r="A1556" s="4" t="inlineStr">
        <is>
          <t>thestrategyweb.com</t>
        </is>
      </c>
      <c r="B1556" s="4">
        <f>HYPERLINK("http://thestrategyweb.com", "http://thestrategyweb.com")</f>
        <v/>
      </c>
      <c r="C1556" s="4" t="inlineStr">
        <is>
          <t>Reachable - No Addresses</t>
        </is>
      </c>
      <c r="D1556" s="4" t="inlineStr">
        <is>
          <t>N/A</t>
        </is>
      </c>
    </row>
    <row r="1557">
      <c r="A1557" s="4" t="inlineStr">
        <is>
          <t>artgovt.com</t>
        </is>
      </c>
      <c r="B1557" s="4">
        <f>HYPERLINK("http://artgovt.com", "http://artgovt.com")</f>
        <v/>
      </c>
      <c r="C1557" s="4" t="inlineStr">
        <is>
          <t>Reachable - No Addresses</t>
        </is>
      </c>
      <c r="D1557" s="4" t="inlineStr">
        <is>
          <t>N/A</t>
        </is>
      </c>
    </row>
    <row r="1558">
      <c r="A1558" s="3" t="inlineStr">
        <is>
          <t>eve-audio.com</t>
        </is>
      </c>
      <c r="B1558" s="3">
        <f>HYPERLINK("http://eve-audio.com", "http://eve-audio.com")</f>
        <v/>
      </c>
      <c r="C1558" s="3" t="inlineStr">
        <is>
          <t>Reachable</t>
        </is>
      </c>
      <c r="D1558" s="3" t="inlineStr">
        <is>
          <t>['SubwoofersTS107TS', 'ad moreLuke Million trusts the SC207Lu']</t>
        </is>
      </c>
    </row>
    <row r="1559">
      <c r="A1559" s="3" t="inlineStr">
        <is>
          <t>itonics-innovation.com</t>
        </is>
      </c>
      <c r="B1559" s="3">
        <f>HYPERLINK("http://itonics-innovation.com", "http://itonics-innovation.com")</f>
        <v/>
      </c>
      <c r="C1559" s="3" t="inlineStr">
        <is>
          <t>Reachable</t>
        </is>
      </c>
      <c r="D1559" s="3" t="inlineStr">
        <is>
          <t>['cfff894fe']</t>
        </is>
      </c>
    </row>
    <row r="1560">
      <c r="A1560" s="4" t="inlineStr">
        <is>
          <t>cosmetix.net</t>
        </is>
      </c>
      <c r="B1560" s="4">
        <f>HYPERLINK("http://cosmetix.net", "http://cosmetix.net")</f>
        <v/>
      </c>
      <c r="C1560" s="4" t="inlineStr">
        <is>
          <t>Reachable - No Addresses</t>
        </is>
      </c>
      <c r="D1560" s="4" t="inlineStr">
        <is>
          <t>N/A</t>
        </is>
      </c>
    </row>
    <row r="1561">
      <c r="A1561" s="4" t="inlineStr">
        <is>
          <t>uniboxapp.com</t>
        </is>
      </c>
      <c r="B1561" s="4">
        <f>HYPERLINK("http://uniboxapp.com", "http://uniboxapp.com")</f>
        <v/>
      </c>
      <c r="C1561" s="4" t="inlineStr">
        <is>
          <t>Reachable - No Addresses</t>
        </is>
      </c>
      <c r="D1561" s="4" t="inlineStr">
        <is>
          <t>N/A</t>
        </is>
      </c>
    </row>
    <row r="1562">
      <c r="A1562" s="4" t="inlineStr">
        <is>
          <t>haubermethod.com</t>
        </is>
      </c>
      <c r="B1562" s="4">
        <f>HYPERLINK("http://haubermethod.com", "http://haubermethod.com")</f>
        <v/>
      </c>
      <c r="C1562" s="4" t="inlineStr">
        <is>
          <t>Reachable - No Addresses</t>
        </is>
      </c>
      <c r="D1562" s="4" t="inlineStr">
        <is>
          <t>N/A</t>
        </is>
      </c>
    </row>
    <row r="1563">
      <c r="A1563" s="4" t="inlineStr">
        <is>
          <t>digitaleheimat.de</t>
        </is>
      </c>
      <c r="B1563" s="4">
        <f>HYPERLINK("http://digitaleheimat.de", "http://digitaleheimat.de")</f>
        <v/>
      </c>
      <c r="C1563" s="4" t="inlineStr">
        <is>
          <t>Reachable - No Addresses</t>
        </is>
      </c>
      <c r="D1563" s="4" t="inlineStr">
        <is>
          <t>N/A</t>
        </is>
      </c>
    </row>
    <row r="1564">
      <c r="A1564" s="3" t="inlineStr">
        <is>
          <t>protosoft.de</t>
        </is>
      </c>
      <c r="B1564" s="3">
        <f>HYPERLINK("http://protosoft.de", "http://protosoft.de")</f>
        <v/>
      </c>
      <c r="C1564" s="3" t="inlineStr">
        <is>
          <t>Reachable</t>
        </is>
      </c>
      <c r="D1564" s="3" t="inlineStr">
        <is>
          <t>['27001 oder auch Common Criteria EAL']</t>
        </is>
      </c>
    </row>
    <row r="1565">
      <c r="A1565" s="4" t="inlineStr">
        <is>
          <t>undercover.de</t>
        </is>
      </c>
      <c r="B1565" s="4">
        <f>HYPERLINK("http://undercover.de", "http://undercover.de")</f>
        <v/>
      </c>
      <c r="C1565" s="4" t="inlineStr">
        <is>
          <t>Reachable - No Addresses</t>
        </is>
      </c>
      <c r="D1565" s="4" t="inlineStr">
        <is>
          <t>N/A</t>
        </is>
      </c>
    </row>
    <row r="1566">
      <c r="A1566" s="4" t="inlineStr">
        <is>
          <t>dieselkrad.info</t>
        </is>
      </c>
      <c r="B1566" s="4">
        <f>HYPERLINK("http://dieselkrad.info", "http://dieselkrad.info")</f>
        <v/>
      </c>
      <c r="C1566" s="4" t="inlineStr">
        <is>
          <t>Reachable - No Addresses</t>
        </is>
      </c>
      <c r="D1566" s="4" t="inlineStr">
        <is>
          <t>N/A</t>
        </is>
      </c>
    </row>
    <row r="1567">
      <c r="A1567" s="4" t="inlineStr">
        <is>
          <t>dexter-international.com</t>
        </is>
      </c>
      <c r="B1567" s="4">
        <f>HYPERLINK("http://dexter-international.com", "http://dexter-international.com")</f>
        <v/>
      </c>
      <c r="C1567" s="4" t="inlineStr">
        <is>
          <t>Reachable - No Addresses</t>
        </is>
      </c>
      <c r="D1567" s="4" t="inlineStr">
        <is>
          <t>N/A</t>
        </is>
      </c>
    </row>
    <row r="1568">
      <c r="A1568" s="4" t="inlineStr">
        <is>
          <t>istapower.de</t>
        </is>
      </c>
      <c r="B1568" s="4">
        <f>HYPERLINK("http://istapower.de", "http://istapower.de")</f>
        <v/>
      </c>
      <c r="C1568" s="4" t="inlineStr">
        <is>
          <t>Reachable - No Addresses</t>
        </is>
      </c>
      <c r="D1568" s="4" t="inlineStr">
        <is>
          <t>N/A</t>
        </is>
      </c>
    </row>
    <row r="1569">
      <c r="A1569" s="4" t="inlineStr">
        <is>
          <t>quipu.de</t>
        </is>
      </c>
      <c r="B1569" s="4">
        <f>HYPERLINK("http://quipu.de", "http://quipu.de")</f>
        <v/>
      </c>
      <c r="C1569" s="4" t="inlineStr">
        <is>
          <t>Reachable - No Addresses</t>
        </is>
      </c>
      <c r="D1569" s="4" t="inlineStr">
        <is>
          <t>N/A</t>
        </is>
      </c>
    </row>
    <row r="1570">
      <c r="A1570" s="2" t="inlineStr">
        <is>
          <t>ihc-solutions.de</t>
        </is>
      </c>
      <c r="B1570" s="2">
        <f>HYPERLINK("http://ihc-solutions.de", "http://ihc-solutions.de")</f>
        <v/>
      </c>
      <c r="C1570" s="2" t="inlineStr">
        <is>
          <t>Unreachable</t>
        </is>
      </c>
      <c r="D1570" s="2" t="inlineStr">
        <is>
          <t>N/A</t>
        </is>
      </c>
    </row>
    <row r="1571">
      <c r="A1571" s="4" t="inlineStr">
        <is>
          <t>guthaben-kaufen.com</t>
        </is>
      </c>
      <c r="B1571" s="4">
        <f>HYPERLINK("http://guthaben-kaufen.com", "http://guthaben-kaufen.com")</f>
        <v/>
      </c>
      <c r="C1571" s="4" t="inlineStr">
        <is>
          <t>Reachable - No Addresses</t>
        </is>
      </c>
      <c r="D1571" s="4" t="inlineStr">
        <is>
          <t>N/A</t>
        </is>
      </c>
    </row>
    <row r="1572">
      <c r="A1572" s="4" t="inlineStr">
        <is>
          <t>swox.com</t>
        </is>
      </c>
      <c r="B1572" s="4">
        <f>HYPERLINK("http://swox.com", "http://swox.com")</f>
        <v/>
      </c>
      <c r="C1572" s="4" t="inlineStr">
        <is>
          <t>Reachable - No Addresses</t>
        </is>
      </c>
      <c r="D1572" s="4" t="inlineStr">
        <is>
          <t>N/A</t>
        </is>
      </c>
    </row>
    <row r="1573">
      <c r="A1573" s="2" t="inlineStr">
        <is>
          <t>pink-engineer.de</t>
        </is>
      </c>
      <c r="B1573" s="2">
        <f>HYPERLINK("http://pink-engineer.de", "http://pink-engineer.de")</f>
        <v/>
      </c>
      <c r="C1573" s="2" t="inlineStr">
        <is>
          <t>Unreachable</t>
        </is>
      </c>
      <c r="D1573" s="2" t="inlineStr">
        <is>
          <t>N/A</t>
        </is>
      </c>
    </row>
    <row r="1574">
      <c r="A1574" s="4" t="inlineStr">
        <is>
          <t>misseverywhere.com</t>
        </is>
      </c>
      <c r="B1574" s="4">
        <f>HYPERLINK("http://misseverywhere.com", "http://misseverywhere.com")</f>
        <v/>
      </c>
      <c r="C1574" s="4" t="inlineStr">
        <is>
          <t>Reachable - No Addresses</t>
        </is>
      </c>
      <c r="D1574" s="4" t="inlineStr">
        <is>
          <t>N/A</t>
        </is>
      </c>
    </row>
    <row r="1575">
      <c r="A1575" s="2" t="inlineStr">
        <is>
          <t>smartclip.tv</t>
        </is>
      </c>
      <c r="B1575" s="2">
        <f>HYPERLINK("https://smartclip.tv", "https://smartclip.tv")</f>
        <v/>
      </c>
      <c r="C1575" s="2" t="inlineStr">
        <is>
          <t>Unreachable</t>
        </is>
      </c>
      <c r="D1575" s="2" t="inlineStr">
        <is>
          <t>N/A</t>
        </is>
      </c>
    </row>
    <row r="1576">
      <c r="A1576" s="4" t="inlineStr">
        <is>
          <t>fnverlag.de</t>
        </is>
      </c>
      <c r="B1576" s="4">
        <f>HYPERLINK("http://fnverlag.de", "http://fnverlag.de")</f>
        <v/>
      </c>
      <c r="C1576" s="4" t="inlineStr">
        <is>
          <t>Reachable - No Addresses</t>
        </is>
      </c>
      <c r="D1576" s="4" t="inlineStr">
        <is>
          <t>N/A</t>
        </is>
      </c>
    </row>
    <row r="1577">
      <c r="A1577" s="4" t="inlineStr">
        <is>
          <t>berliner-philharmoniker.de</t>
        </is>
      </c>
      <c r="B1577" s="4">
        <f>HYPERLINK("http://berliner-philharmoniker.de", "http://berliner-philharmoniker.de")</f>
        <v/>
      </c>
      <c r="C1577" s="4" t="inlineStr">
        <is>
          <t>Reachable - No Addresses</t>
        </is>
      </c>
      <c r="D1577" s="4" t="inlineStr">
        <is>
          <t>N/A</t>
        </is>
      </c>
    </row>
    <row r="1578">
      <c r="A1578" s="3" t="inlineStr">
        <is>
          <t>pattern-paradise.com</t>
        </is>
      </c>
      <c r="B1578" s="3">
        <f>HYPERLINK("http://pattern-paradise.com", "http://pattern-paradise.com")</f>
        <v/>
      </c>
      <c r="C1578" s="3" t="inlineStr">
        <is>
          <t>Reachable</t>
        </is>
      </c>
      <c r="D1578" s="3" t="inlineStr">
        <is>
          <t>['RecipesCALs12We']</t>
        </is>
      </c>
    </row>
    <row r="1579">
      <c r="A1579" s="4" t="inlineStr">
        <is>
          <t>edias.com</t>
        </is>
      </c>
      <c r="B1579" s="4">
        <f>HYPERLINK("http://edias.com", "http://edias.com")</f>
        <v/>
      </c>
      <c r="C1579" s="4" t="inlineStr">
        <is>
          <t>Reachable - No Addresses</t>
        </is>
      </c>
      <c r="D1579" s="4" t="inlineStr">
        <is>
          <t>N/A</t>
        </is>
      </c>
    </row>
    <row r="1580">
      <c r="A1580" s="4" t="inlineStr">
        <is>
          <t>neuromerchandisinggroup.com</t>
        </is>
      </c>
      <c r="B1580" s="4">
        <f>HYPERLINK("http://neuromerchandisinggroup.com", "http://neuromerchandisinggroup.com")</f>
        <v/>
      </c>
      <c r="C1580" s="4" t="inlineStr">
        <is>
          <t>Reachable - No Addresses</t>
        </is>
      </c>
      <c r="D1580" s="4" t="inlineStr">
        <is>
          <t>N/A</t>
        </is>
      </c>
    </row>
    <row r="1581">
      <c r="A1581" s="4" t="inlineStr">
        <is>
          <t>rw-kupplungen.de</t>
        </is>
      </c>
      <c r="B1581" s="4">
        <f>HYPERLINK("http://rw-kupplungen.de", "http://rw-kupplungen.de")</f>
        <v/>
      </c>
      <c r="C1581" s="4" t="inlineStr">
        <is>
          <t>Reachable - No Addresses</t>
        </is>
      </c>
      <c r="D1581" s="4" t="inlineStr">
        <is>
          <t>N/A</t>
        </is>
      </c>
    </row>
    <row r="1582">
      <c r="A1582" s="4" t="inlineStr">
        <is>
          <t>mobiuslabs.com</t>
        </is>
      </c>
      <c r="B1582" s="4">
        <f>HYPERLINK("http://mobiuslabs.com", "http://mobiuslabs.com")</f>
        <v/>
      </c>
      <c r="C1582" s="4" t="inlineStr">
        <is>
          <t>Reachable - No Addresses</t>
        </is>
      </c>
      <c r="D1582" s="4" t="inlineStr">
        <is>
          <t>N/A</t>
        </is>
      </c>
    </row>
    <row r="1583">
      <c r="A1583" s="2" t="inlineStr">
        <is>
          <t>vmray.com</t>
        </is>
      </c>
      <c r="B1583" s="2">
        <f>HYPERLINK("https://vmray.com", "https://vmray.com")</f>
        <v/>
      </c>
      <c r="C1583" s="2" t="inlineStr">
        <is>
          <t>Unreachable</t>
        </is>
      </c>
      <c r="D1583" s="2" t="inlineStr">
        <is>
          <t>N/A</t>
        </is>
      </c>
    </row>
    <row r="1584">
      <c r="A1584" s="2" t="inlineStr">
        <is>
          <t>theblankswebsite.com</t>
        </is>
      </c>
      <c r="B1584" s="2">
        <f>HYPERLINK("https://theblankswebsite.com", "https://theblankswebsite.com")</f>
        <v/>
      </c>
      <c r="C1584" s="2" t="inlineStr">
        <is>
          <t>Unreachable</t>
        </is>
      </c>
      <c r="D1584" s="2" t="inlineStr">
        <is>
          <t>N/A</t>
        </is>
      </c>
    </row>
    <row r="1585">
      <c r="A1585" s="4" t="inlineStr">
        <is>
          <t>smartmedia24.de</t>
        </is>
      </c>
      <c r="B1585" s="4">
        <f>HYPERLINK("http://smartmedia24.de", "http://smartmedia24.de")</f>
        <v/>
      </c>
      <c r="C1585" s="4" t="inlineStr">
        <is>
          <t>Reachable - No Addresses</t>
        </is>
      </c>
      <c r="D1585" s="4" t="inlineStr">
        <is>
          <t>N/A</t>
        </is>
      </c>
    </row>
    <row r="1586">
      <c r="A1586" s="4" t="inlineStr">
        <is>
          <t>webanizer.de</t>
        </is>
      </c>
      <c r="B1586" s="4">
        <f>HYPERLINK("http://webanizer.de", "http://webanizer.de")</f>
        <v/>
      </c>
      <c r="C1586" s="4" t="inlineStr">
        <is>
          <t>Reachable - No Addresses</t>
        </is>
      </c>
      <c r="D1586" s="4" t="inlineStr">
        <is>
          <t>N/A</t>
        </is>
      </c>
    </row>
    <row r="1587">
      <c r="A1587" s="4" t="inlineStr">
        <is>
          <t>ladypopular.de</t>
        </is>
      </c>
      <c r="B1587" s="4">
        <f>HYPERLINK("http://ladypopular.de", "http://ladypopular.de")</f>
        <v/>
      </c>
      <c r="C1587" s="4" t="inlineStr">
        <is>
          <t>Reachable - No Addresses</t>
        </is>
      </c>
      <c r="D1587" s="4" t="inlineStr">
        <is>
          <t>N/A</t>
        </is>
      </c>
    </row>
    <row r="1588">
      <c r="A1588" s="4" t="inlineStr">
        <is>
          <t>hypersoft.com</t>
        </is>
      </c>
      <c r="B1588" s="4">
        <f>HYPERLINK("http://hypersoft.com", "http://hypersoft.com")</f>
        <v/>
      </c>
      <c r="C1588" s="4" t="inlineStr">
        <is>
          <t>Reachable - No Addresses</t>
        </is>
      </c>
      <c r="D1588" s="4" t="inlineStr">
        <is>
          <t>N/A</t>
        </is>
      </c>
    </row>
    <row r="1589">
      <c r="A1589" s="4" t="inlineStr">
        <is>
          <t>h2fly.de</t>
        </is>
      </c>
      <c r="B1589" s="4">
        <f>HYPERLINK("http://h2fly.de", "http://h2fly.de")</f>
        <v/>
      </c>
      <c r="C1589" s="4" t="inlineStr">
        <is>
          <t>Reachable - No Addresses</t>
        </is>
      </c>
      <c r="D1589" s="4" t="inlineStr">
        <is>
          <t>N/A</t>
        </is>
      </c>
    </row>
    <row r="1590">
      <c r="A1590" s="3" t="inlineStr">
        <is>
          <t>targetesports.com</t>
        </is>
      </c>
      <c r="B1590" s="3">
        <f>HYPERLINK("http://targetesports.com", "http://targetesports.com")</f>
        <v/>
      </c>
      <c r="C1590" s="3" t="inlineStr">
        <is>
          <t>Reachable</t>
        </is>
      </c>
      <c r="D1590" s="3" t="inlineStr">
        <is>
          <t>['and business is our mission. TAR', '500 prize pool 2nd place View Project Portfolio AS']</t>
        </is>
      </c>
    </row>
    <row r="1591">
      <c r="A1591" s="4" t="inlineStr">
        <is>
          <t>chocion.com</t>
        </is>
      </c>
      <c r="B1591" s="4">
        <f>HYPERLINK("http://chocion.com", "http://chocion.com")</f>
        <v/>
      </c>
      <c r="C1591" s="4" t="inlineStr">
        <is>
          <t>Reachable - No Addresses</t>
        </is>
      </c>
      <c r="D1591" s="4" t="inlineStr">
        <is>
          <t>N/A</t>
        </is>
      </c>
    </row>
    <row r="1592">
      <c r="A1592" s="3" t="inlineStr">
        <is>
          <t>topcruiseemployer.com</t>
        </is>
      </c>
      <c r="B1592" s="3">
        <f>HYPERLINK("http://topcruiseemployer.com", "http://topcruiseemployer.com")</f>
        <v/>
      </c>
      <c r="C1592" s="3" t="inlineStr">
        <is>
          <t>Reachable</t>
        </is>
      </c>
      <c r="D1592" s="3" t="inlineStr">
        <is>
          <t>['2014 2024TOP CRUISE EMPLOYER IS A CONCORDIA AGENC']</t>
        </is>
      </c>
    </row>
    <row r="1593">
      <c r="A1593" s="4" t="inlineStr">
        <is>
          <t>gletschercola.de</t>
        </is>
      </c>
      <c r="B1593" s="4">
        <f>HYPERLINK("http://gletschercola.de", "http://gletschercola.de")</f>
        <v/>
      </c>
      <c r="C1593" s="4" t="inlineStr">
        <is>
          <t>Reachable - No Addresses</t>
        </is>
      </c>
      <c r="D1593" s="4" t="inlineStr">
        <is>
          <t>N/A</t>
        </is>
      </c>
    </row>
    <row r="1594">
      <c r="A1594" s="4" t="inlineStr">
        <is>
          <t>crowdfunding.de</t>
        </is>
      </c>
      <c r="B1594" s="4">
        <f>HYPERLINK("http://crowdfunding.de", "http://crowdfunding.de")</f>
        <v/>
      </c>
      <c r="C1594" s="4" t="inlineStr">
        <is>
          <t>Reachable - No Addresses</t>
        </is>
      </c>
      <c r="D1594" s="4" t="inlineStr">
        <is>
          <t>N/A</t>
        </is>
      </c>
    </row>
    <row r="1595">
      <c r="A1595" s="4" t="inlineStr">
        <is>
          <t>bureau-heintz.de</t>
        </is>
      </c>
      <c r="B1595" s="4">
        <f>HYPERLINK("http://bureau-heintz.de", "http://bureau-heintz.de")</f>
        <v/>
      </c>
      <c r="C1595" s="4" t="inlineStr">
        <is>
          <t>Reachable - No Addresses</t>
        </is>
      </c>
      <c r="D1595" s="4" t="inlineStr">
        <is>
          <t>N/A</t>
        </is>
      </c>
    </row>
    <row r="1596">
      <c r="A1596" s="4" t="inlineStr">
        <is>
          <t>coffee-fellows.com</t>
        </is>
      </c>
      <c r="B1596" s="4">
        <f>HYPERLINK("http://coffee-fellows.com", "http://coffee-fellows.com")</f>
        <v/>
      </c>
      <c r="C1596" s="4" t="inlineStr">
        <is>
          <t>Reachable - No Addresses</t>
        </is>
      </c>
      <c r="D1596" s="4" t="inlineStr">
        <is>
          <t>N/A</t>
        </is>
      </c>
    </row>
    <row r="1597">
      <c r="A1597" s="4" t="inlineStr">
        <is>
          <t>christengemeinde.com</t>
        </is>
      </c>
      <c r="B1597" s="4">
        <f>HYPERLINK("http://christengemeinde.com", "http://christengemeinde.com")</f>
        <v/>
      </c>
      <c r="C1597" s="4" t="inlineStr">
        <is>
          <t>Reachable - No Addresses</t>
        </is>
      </c>
      <c r="D1597" s="4" t="inlineStr">
        <is>
          <t>N/A</t>
        </is>
      </c>
    </row>
    <row r="1598">
      <c r="A1598" s="2" t="inlineStr">
        <is>
          <t>fernbus24.de</t>
        </is>
      </c>
      <c r="B1598" s="2">
        <f>HYPERLINK("http://fernbus24.de", "http://fernbus24.de")</f>
        <v/>
      </c>
      <c r="C1598" s="2" t="inlineStr">
        <is>
          <t>Unreachable</t>
        </is>
      </c>
      <c r="D1598" s="2" t="inlineStr">
        <is>
          <t>N/A</t>
        </is>
      </c>
    </row>
    <row r="1599">
      <c r="A1599" s="4" t="inlineStr">
        <is>
          <t>jena-optronik.de</t>
        </is>
      </c>
      <c r="B1599" s="4">
        <f>HYPERLINK("http://jena-optronik.de", "http://jena-optronik.de")</f>
        <v/>
      </c>
      <c r="C1599" s="4" t="inlineStr">
        <is>
          <t>Reachable - No Addresses</t>
        </is>
      </c>
      <c r="D1599" s="4" t="inlineStr">
        <is>
          <t>N/A</t>
        </is>
      </c>
    </row>
    <row r="1600">
      <c r="A1600" s="2" t="inlineStr">
        <is>
          <t>ads-systems.com</t>
        </is>
      </c>
      <c r="B1600" s="2">
        <f>HYPERLINK("http://ads-systems.com", "http://ads-systems.com")</f>
        <v/>
      </c>
      <c r="C1600" s="2" t="inlineStr">
        <is>
          <t>Unreachable</t>
        </is>
      </c>
      <c r="D1600" s="2" t="inlineStr">
        <is>
          <t>N/A</t>
        </is>
      </c>
    </row>
    <row r="1601">
      <c r="A1601" s="4" t="inlineStr">
        <is>
          <t>luxx-film.com</t>
        </is>
      </c>
      <c r="B1601" s="4">
        <f>HYPERLINK("http://luxx-film.com", "http://luxx-film.com")</f>
        <v/>
      </c>
      <c r="C1601" s="4" t="inlineStr">
        <is>
          <t>Reachable - No Addresses</t>
        </is>
      </c>
      <c r="D1601" s="4" t="inlineStr">
        <is>
          <t>N/A</t>
        </is>
      </c>
    </row>
    <row r="1602">
      <c r="A1602" s="4" t="inlineStr">
        <is>
          <t>heldentaten.net</t>
        </is>
      </c>
      <c r="B1602" s="4">
        <f>HYPERLINK("http://heldentaten.net", "http://heldentaten.net")</f>
        <v/>
      </c>
      <c r="C1602" s="4" t="inlineStr">
        <is>
          <t>Reachable - No Addresses</t>
        </is>
      </c>
      <c r="D1602" s="4" t="inlineStr">
        <is>
          <t>N/A</t>
        </is>
      </c>
    </row>
    <row r="1603">
      <c r="A1603" s="2" t="inlineStr">
        <is>
          <t>bae-berlin.de</t>
        </is>
      </c>
      <c r="B1603" s="2">
        <f>HYPERLINK("https://bae-berlin.de", "https://bae-berlin.de")</f>
        <v/>
      </c>
      <c r="C1603" s="2" t="inlineStr">
        <is>
          <t>Unreachable</t>
        </is>
      </c>
      <c r="D1603" s="2" t="inlineStr">
        <is>
          <t>N/A</t>
        </is>
      </c>
    </row>
    <row r="1604">
      <c r="A1604" s="4" t="inlineStr">
        <is>
          <t>springmaus-theater.de</t>
        </is>
      </c>
      <c r="B1604" s="4">
        <f>HYPERLINK("http://springmaus-theater.de", "http://springmaus-theater.de")</f>
        <v/>
      </c>
      <c r="C1604" s="4" t="inlineStr">
        <is>
          <t>Reachable - No Addresses</t>
        </is>
      </c>
      <c r="D1604" s="4" t="inlineStr">
        <is>
          <t>N/A</t>
        </is>
      </c>
    </row>
    <row r="1605">
      <c r="A1605" s="4" t="inlineStr">
        <is>
          <t>modusconsult.de</t>
        </is>
      </c>
      <c r="B1605" s="4">
        <f>HYPERLINK("http://modusconsult.de", "http://modusconsult.de")</f>
        <v/>
      </c>
      <c r="C1605" s="4" t="inlineStr">
        <is>
          <t>Reachable - No Addresses</t>
        </is>
      </c>
      <c r="D1605" s="4" t="inlineStr">
        <is>
          <t>N/A</t>
        </is>
      </c>
    </row>
    <row r="1606">
      <c r="A1606" s="4" t="inlineStr">
        <is>
          <t>daniel-philipp.com</t>
        </is>
      </c>
      <c r="B1606" s="4">
        <f>HYPERLINK("http://daniel-philipp.com", "http://daniel-philipp.com")</f>
        <v/>
      </c>
      <c r="C1606" s="4" t="inlineStr">
        <is>
          <t>Reachable - No Addresses</t>
        </is>
      </c>
      <c r="D1606" s="4" t="inlineStr">
        <is>
          <t>N/A</t>
        </is>
      </c>
    </row>
    <row r="1607">
      <c r="A1607" s="4" t="inlineStr">
        <is>
          <t>catinberlin.com</t>
        </is>
      </c>
      <c r="B1607" s="4">
        <f>HYPERLINK("http://catinberlin.com", "http://catinberlin.com")</f>
        <v/>
      </c>
      <c r="C1607" s="4" t="inlineStr">
        <is>
          <t>Reachable - No Addresses</t>
        </is>
      </c>
      <c r="D1607" s="4" t="inlineStr">
        <is>
          <t>N/A</t>
        </is>
      </c>
    </row>
    <row r="1608">
      <c r="A1608" s="4" t="inlineStr">
        <is>
          <t>schwing-technologies.com</t>
        </is>
      </c>
      <c r="B1608" s="4">
        <f>HYPERLINK("http://schwing-technologies.com", "http://schwing-technologies.com")</f>
        <v/>
      </c>
      <c r="C1608" s="4" t="inlineStr">
        <is>
          <t>Reachable - No Addresses</t>
        </is>
      </c>
      <c r="D1608" s="4" t="inlineStr">
        <is>
          <t>N/A</t>
        </is>
      </c>
    </row>
    <row r="1609">
      <c r="A1609" s="3" t="inlineStr">
        <is>
          <t>kinderkuechekaufen.de</t>
        </is>
      </c>
      <c r="B1609" s="3">
        <f>HYPERLINK("http://kinderkuechekaufen.de", "http://kinderkuechekaufen.de")</f>
        <v/>
      </c>
      <c r="C1609" s="3" t="inlineStr">
        <is>
          <t>Reachable</t>
        </is>
      </c>
      <c r="D1609" s="3" t="inlineStr">
        <is>
          <t>['11 monthsThis cookie is set by GDPR', '11 monthsThe cookie is set by GDPR', '11 monthsThis cookie is set by GDPR', '11 monthsThis cookie is set by GDPR', '11 monthsThis cookie is set by GDPR', '11 monthsThe cookie is set by the GDPR']</t>
        </is>
      </c>
    </row>
    <row r="1610">
      <c r="A1610" s="2" t="inlineStr">
        <is>
          <t>derwil.com</t>
        </is>
      </c>
      <c r="B1610" s="2">
        <f>HYPERLINK("http://derwil.com", "http://derwil.com")</f>
        <v/>
      </c>
      <c r="C1610" s="2" t="inlineStr">
        <is>
          <t>Unreachable</t>
        </is>
      </c>
      <c r="D1610" s="2" t="inlineStr">
        <is>
          <t>N/A</t>
        </is>
      </c>
    </row>
    <row r="1611">
      <c r="A1611" s="2" t="inlineStr">
        <is>
          <t>saarcamp.de</t>
        </is>
      </c>
      <c r="B1611" s="2">
        <f>HYPERLINK("https://saarcamp.de", "https://saarcamp.de")</f>
        <v/>
      </c>
      <c r="C1611" s="2" t="inlineStr">
        <is>
          <t>Unreachable</t>
        </is>
      </c>
      <c r="D1611" s="2" t="inlineStr">
        <is>
          <t>N/A</t>
        </is>
      </c>
    </row>
    <row r="1612">
      <c r="A1612" s="4" t="inlineStr">
        <is>
          <t>conflict-minerals.com</t>
        </is>
      </c>
      <c r="B1612" s="4">
        <f>HYPERLINK("http://conflict-minerals.com", "http://conflict-minerals.com")</f>
        <v/>
      </c>
      <c r="C1612" s="4" t="inlineStr">
        <is>
          <t>Reachable - No Addresses</t>
        </is>
      </c>
      <c r="D1612" s="4" t="inlineStr">
        <is>
          <t>N/A</t>
        </is>
      </c>
    </row>
    <row r="1613">
      <c r="A1613" s="2" t="inlineStr">
        <is>
          <t>alpenverein.de</t>
        </is>
      </c>
      <c r="B1613" s="2">
        <f>HYPERLINK("https://alpenverein.de", "https://alpenverein.de")</f>
        <v/>
      </c>
      <c r="C1613" s="2" t="inlineStr">
        <is>
          <t>Unreachable</t>
        </is>
      </c>
      <c r="D1613" s="2" t="inlineStr">
        <is>
          <t>N/A</t>
        </is>
      </c>
    </row>
    <row r="1614">
      <c r="A1614" s="2" t="inlineStr">
        <is>
          <t>qoniac.com</t>
        </is>
      </c>
      <c r="B1614" s="2">
        <f>HYPERLINK("https://qoniac.com", "https://qoniac.com")</f>
        <v/>
      </c>
      <c r="C1614" s="2" t="inlineStr">
        <is>
          <t>Unreachable</t>
        </is>
      </c>
      <c r="D1614" s="2" t="inlineStr">
        <is>
          <t>N/A</t>
        </is>
      </c>
    </row>
    <row r="1615">
      <c r="A1615" s="3" t="inlineStr">
        <is>
          <t>treatwell.de</t>
        </is>
      </c>
      <c r="B1615" s="3">
        <f>HYPERLINK("http://treatwell.de", "http://treatwell.de")</f>
        <v/>
      </c>
      <c r="C1615" s="3" t="inlineStr">
        <is>
          <t>Reachable</t>
        </is>
      </c>
      <c r="D1615" s="3" t="inlineStr">
        <is>
          <t>['2024 Treatwell DACH GmbH4504a80df']</t>
        </is>
      </c>
    </row>
    <row r="1616">
      <c r="A1616" s="4" t="inlineStr">
        <is>
          <t>wirsindhelden.com</t>
        </is>
      </c>
      <c r="B1616" s="4">
        <f>HYPERLINK("http://wirsindhelden.com", "http://wirsindhelden.com")</f>
        <v/>
      </c>
      <c r="C1616" s="4" t="inlineStr">
        <is>
          <t>Reachable - No Addresses</t>
        </is>
      </c>
      <c r="D1616" s="4" t="inlineStr">
        <is>
          <t>N/A</t>
        </is>
      </c>
    </row>
    <row r="1617">
      <c r="A1617" s="4" t="inlineStr">
        <is>
          <t>artviper-werbeagentur.de</t>
        </is>
      </c>
      <c r="B1617" s="4">
        <f>HYPERLINK("http://artviper-werbeagentur.de", "http://artviper-werbeagentur.de")</f>
        <v/>
      </c>
      <c r="C1617" s="4" t="inlineStr">
        <is>
          <t>Reachable - No Addresses</t>
        </is>
      </c>
      <c r="D1617" s="4" t="inlineStr">
        <is>
          <t>N/A</t>
        </is>
      </c>
    </row>
    <row r="1618">
      <c r="A1618" s="4" t="inlineStr">
        <is>
          <t>chapeau-restaurant.com</t>
        </is>
      </c>
      <c r="B1618" s="4">
        <f>HYPERLINK("http://chapeau-restaurant.com", "http://chapeau-restaurant.com")</f>
        <v/>
      </c>
      <c r="C1618" s="4" t="inlineStr">
        <is>
          <t>Reachable - No Addresses</t>
        </is>
      </c>
      <c r="D1618" s="4" t="inlineStr">
        <is>
          <t>N/A</t>
        </is>
      </c>
    </row>
    <row r="1619">
      <c r="A1619" s="4" t="inlineStr">
        <is>
          <t>fertighaus-keitel.de</t>
        </is>
      </c>
      <c r="B1619" s="4">
        <f>HYPERLINK("http://fertighaus-keitel.de", "http://fertighaus-keitel.de")</f>
        <v/>
      </c>
      <c r="C1619" s="4" t="inlineStr">
        <is>
          <t>Reachable - No Addresses</t>
        </is>
      </c>
      <c r="D1619" s="4" t="inlineStr">
        <is>
          <t>N/A</t>
        </is>
      </c>
    </row>
    <row r="1620">
      <c r="A1620" s="2" t="inlineStr">
        <is>
          <t>theveryend.net</t>
        </is>
      </c>
      <c r="B1620" s="2">
        <f>HYPERLINK("http://theveryend.net", "http://theveryend.net")</f>
        <v/>
      </c>
      <c r="C1620" s="2" t="inlineStr">
        <is>
          <t>Unreachable</t>
        </is>
      </c>
      <c r="D1620" s="2" t="inlineStr">
        <is>
          <t>N/A</t>
        </is>
      </c>
    </row>
    <row r="1621">
      <c r="A1621" s="4" t="inlineStr">
        <is>
          <t>boerse-stuttgart.de</t>
        </is>
      </c>
      <c r="B1621" s="4">
        <f>HYPERLINK("http://boerse-stuttgart.de", "http://boerse-stuttgart.de")</f>
        <v/>
      </c>
      <c r="C1621" s="4" t="inlineStr">
        <is>
          <t>Reachable - No Addresses</t>
        </is>
      </c>
      <c r="D1621" s="4" t="inlineStr">
        <is>
          <t>N/A</t>
        </is>
      </c>
    </row>
    <row r="1622">
      <c r="A1622" s="2" t="inlineStr">
        <is>
          <t>startupjoblist.com</t>
        </is>
      </c>
      <c r="B1622" s="2">
        <f>HYPERLINK("http://startupjoblist.com", "http://startupjoblist.com")</f>
        <v/>
      </c>
      <c r="C1622" s="2" t="inlineStr">
        <is>
          <t>Unreachable</t>
        </is>
      </c>
      <c r="D1622" s="2" t="inlineStr">
        <is>
          <t>N/A</t>
        </is>
      </c>
    </row>
    <row r="1623">
      <c r="A1623" s="4" t="inlineStr">
        <is>
          <t>ecco-reisen.de</t>
        </is>
      </c>
      <c r="B1623" s="4">
        <f>HYPERLINK("http://ecco-reisen.de", "http://ecco-reisen.de")</f>
        <v/>
      </c>
      <c r="C1623" s="4" t="inlineStr">
        <is>
          <t>Reachable - No Addresses</t>
        </is>
      </c>
      <c r="D1623" s="4" t="inlineStr">
        <is>
          <t>N/A</t>
        </is>
      </c>
    </row>
    <row r="1624">
      <c r="A1624" s="4" t="inlineStr">
        <is>
          <t>liamjcurtin.com</t>
        </is>
      </c>
      <c r="B1624" s="4">
        <f>HYPERLINK("http://liamjcurtin.com", "http://liamjcurtin.com")</f>
        <v/>
      </c>
      <c r="C1624" s="4" t="inlineStr">
        <is>
          <t>Reachable - No Addresses</t>
        </is>
      </c>
      <c r="D1624" s="4" t="inlineStr">
        <is>
          <t>N/A</t>
        </is>
      </c>
    </row>
    <row r="1625">
      <c r="A1625" s="3" t="inlineStr">
        <is>
          <t>trinyx.org</t>
        </is>
      </c>
      <c r="B1625" s="3">
        <f>HYPERLINK("http://trinyx.org", "http://trinyx.org")</f>
        <v/>
      </c>
      <c r="C1625" s="3" t="inlineStr">
        <is>
          <t>Reachable</t>
        </is>
      </c>
      <c r="D1625" s="3" t="inlineStr">
        <is>
          <t>['160 Road City London, United Kingdom EC1V 2NX']</t>
        </is>
      </c>
    </row>
    <row r="1626">
      <c r="A1626" s="3" t="inlineStr">
        <is>
          <t>crystalage.com</t>
        </is>
      </c>
      <c r="B1626" s="3">
        <f>HYPERLINK("http://crystalage.com", "http://crystalage.com")</f>
        <v/>
      </c>
      <c r="C1626" s="3" t="inlineStr">
        <is>
          <t>Reachable</t>
        </is>
      </c>
      <c r="D1626" s="3" t="inlineStr">
        <is>
          <t>['All Rights Reserved. CrystalAge, PO Box 2096, Bristol, BS35 9DG, United Kingdom']</t>
        </is>
      </c>
    </row>
    <row r="1627">
      <c r="A1627" s="2" t="inlineStr">
        <is>
          <t>datasafexl.com</t>
        </is>
      </c>
      <c r="B1627" s="2">
        <f>HYPERLINK("https://datasafexl.com", "https://datasafexl.com")</f>
        <v/>
      </c>
      <c r="C1627" s="2" t="inlineStr">
        <is>
          <t>Unreachable</t>
        </is>
      </c>
      <c r="D1627" s="2" t="inlineStr">
        <is>
          <t>N/A</t>
        </is>
      </c>
    </row>
    <row r="1628">
      <c r="A1628" s="2" t="inlineStr">
        <is>
          <t>enigmacs.com</t>
        </is>
      </c>
      <c r="B1628" s="2">
        <f>HYPERLINK("https://enigmacs.com", "https://enigmacs.com")</f>
        <v/>
      </c>
      <c r="C1628" s="2" t="inlineStr">
        <is>
          <t>Unreachable</t>
        </is>
      </c>
      <c r="D1628" s="2" t="inlineStr">
        <is>
          <t>N/A</t>
        </is>
      </c>
    </row>
    <row r="1629">
      <c r="A1629" s="4" t="inlineStr">
        <is>
          <t>pennyanderson.com</t>
        </is>
      </c>
      <c r="B1629" s="4">
        <f>HYPERLINK("http://pennyanderson.com", "http://pennyanderson.com")</f>
        <v/>
      </c>
      <c r="C1629" s="4" t="inlineStr">
        <is>
          <t>Reachable - No Addresses</t>
        </is>
      </c>
      <c r="D1629" s="4" t="inlineStr">
        <is>
          <t>N/A</t>
        </is>
      </c>
    </row>
    <row r="1630">
      <c r="A1630" s="3" t="inlineStr">
        <is>
          <t>inovix.net</t>
        </is>
      </c>
      <c r="B1630" s="3">
        <f>HYPERLINK("http://inovix.net", "http://inovix.net")</f>
        <v/>
      </c>
      <c r="C1630" s="3" t="inlineStr">
        <is>
          <t>Reachable</t>
        </is>
      </c>
      <c r="D1630" s="3" t="inlineStr">
        <is>
          <t>['83 Friar Gate Derby, DE1 1FL']</t>
        </is>
      </c>
    </row>
    <row r="1631">
      <c r="A1631" s="3" t="inlineStr">
        <is>
          <t>rosybee.com</t>
        </is>
      </c>
      <c r="B1631" s="3">
        <f>HYPERLINK("http://rosybee.com", "http://rosybee.com")</f>
        <v/>
      </c>
      <c r="C1631" s="3" t="inlineStr">
        <is>
          <t>Reachable</t>
        </is>
      </c>
      <c r="D1631" s="3" t="inlineStr">
        <is>
          <t>['up Blog summary Rosybee Unnamed Road, Monmouth, Wales, NP25 5QH, United Kingdom']</t>
        </is>
      </c>
    </row>
    <row r="1632">
      <c r="A1632" s="3" t="inlineStr">
        <is>
          <t>newfield.co.uk</t>
        </is>
      </c>
      <c r="B1632" s="3">
        <f>HYPERLINK("http://newfield.co.uk", "http://newfield.co.uk")</f>
        <v/>
      </c>
      <c r="C1632" s="3" t="inlineStr">
        <is>
          <t>Reachable</t>
        </is>
      </c>
      <c r="D1632" s="3" t="inlineStr">
        <is>
          <t>['wfield Fabrications Co Ltd Hall Lane, Sandbach, Cheshire CW11 3TU']</t>
        </is>
      </c>
    </row>
    <row r="1633">
      <c r="A1633" s="2" t="inlineStr">
        <is>
          <t>dscsoundandlighting.co.uk</t>
        </is>
      </c>
      <c r="B1633" s="2">
        <f>HYPERLINK("https://dscsoundandlighting.co.uk", "https://dscsoundandlighting.co.uk")</f>
        <v/>
      </c>
      <c r="C1633" s="2" t="inlineStr">
        <is>
          <t>Unreachable</t>
        </is>
      </c>
      <c r="D1633" s="2" t="inlineStr">
        <is>
          <t>N/A</t>
        </is>
      </c>
    </row>
    <row r="1634">
      <c r="A1634" s="3" t="inlineStr">
        <is>
          <t>neseafood.com</t>
        </is>
      </c>
      <c r="B1634" s="3">
        <f>HYPERLINK("http://neseafood.com", "http://neseafood.com")</f>
        <v/>
      </c>
      <c r="C1634" s="3" t="inlineStr">
        <is>
          <t>Reachable</t>
        </is>
      </c>
      <c r="D1634" s="3" t="inlineStr">
        <is>
          <t>['48 Cox Lane, Chessington, Surrey, KT9 1TW, United Kingdom']</t>
        </is>
      </c>
    </row>
    <row r="1635">
      <c r="A1635" s="4" t="inlineStr">
        <is>
          <t>web-design-studios.com</t>
        </is>
      </c>
      <c r="B1635" s="4">
        <f>HYPERLINK("http://web-design-studios.com", "http://web-design-studios.com")</f>
        <v/>
      </c>
      <c r="C1635" s="4" t="inlineStr">
        <is>
          <t>Reachable - No Addresses</t>
        </is>
      </c>
      <c r="D1635" s="4" t="inlineStr">
        <is>
          <t>N/A</t>
        </is>
      </c>
    </row>
    <row r="1636">
      <c r="A1636" s="3" t="inlineStr">
        <is>
          <t>oppobrothers.com</t>
        </is>
      </c>
      <c r="B1636" s="3">
        <f>HYPERLINK("http://oppobrothers.com", "http://oppobrothers.com")</f>
        <v/>
      </c>
      <c r="C1636" s="3" t="inlineStr">
        <is>
          <t>Reachable</t>
        </is>
      </c>
      <c r="D1636" s="3" t="inlineStr">
        <is>
          <t>['Food Exchange, New Covent Garden Market, London SW8 5EL']</t>
        </is>
      </c>
    </row>
    <row r="1637">
      <c r="A1637" s="2" t="inlineStr">
        <is>
          <t>lionheart-security.co.uk</t>
        </is>
      </c>
      <c r="B1637" s="2">
        <f>HYPERLINK("http://lionheart-security.co.uk", "http://lionheart-security.co.uk")</f>
        <v/>
      </c>
      <c r="C1637" s="2" t="inlineStr">
        <is>
          <t>Unreachable</t>
        </is>
      </c>
      <c r="D1637" s="2" t="inlineStr">
        <is>
          <t>N/A</t>
        </is>
      </c>
    </row>
    <row r="1638">
      <c r="A1638" s="3" t="inlineStr">
        <is>
          <t>miltonkeynesphotography.com</t>
        </is>
      </c>
      <c r="B1638" s="3">
        <f>HYPERLINK("http://miltonkeynesphotography.com", "http://miltonkeynesphotography.com")</f>
        <v/>
      </c>
      <c r="C1638" s="3" t="inlineStr">
        <is>
          <t>Reachable</t>
        </is>
      </c>
      <c r="D1638" s="3" t="inlineStr">
        <is>
          <t>['ster 10 Exchange QuaySalfordManchesterM5 3EQ']</t>
        </is>
      </c>
    </row>
    <row r="1639">
      <c r="A1639" s="3" t="inlineStr">
        <is>
          <t>classichandtools.com</t>
        </is>
      </c>
      <c r="B1639" s="3">
        <f>HYPERLINK("http://classichandtools.com", "http://classichandtools.com")</f>
        <v/>
      </c>
      <c r="C1639" s="3" t="inlineStr">
        <is>
          <t>Reachable</t>
        </is>
      </c>
      <c r="D1639" s="3" t="inlineStr">
        <is>
          <t>['2024 Great Yorkshire Showground, Harrogate HG2 8QZ', 'll Farm Business Park Witnesham, Ipswich Suffolk IP6 9EW']</t>
        </is>
      </c>
    </row>
    <row r="1640">
      <c r="A1640" s="3" t="inlineStr">
        <is>
          <t>pcacoach.com</t>
        </is>
      </c>
      <c r="B1640" s="3">
        <f>HYPERLINK("http://pcacoach.com", "http://pcacoach.com")</f>
        <v/>
      </c>
      <c r="C1640" s="3" t="inlineStr">
        <is>
          <t>Reachable</t>
        </is>
      </c>
      <c r="D1640" s="3" t="inlineStr">
        <is>
          <t>['and a clear way forward. UNLOCK LEADE']</t>
        </is>
      </c>
    </row>
    <row r="1641">
      <c r="A1641" s="3" t="inlineStr">
        <is>
          <t>carinaskinnermanagement.co.uk</t>
        </is>
      </c>
      <c r="B1641" s="3">
        <f>HYPERLINK("http://carinaskinnermanagement.co.uk", "http://carinaskinnermanagement.co.uk")</f>
        <v/>
      </c>
      <c r="C1641" s="3" t="inlineStr">
        <is>
          <t>Reachable</t>
        </is>
      </c>
      <c r="D1641" s="3" t="inlineStr">
        <is>
          <t>['17 Hill Rise, Esher, Surrey KT10 0AL', '17 Hill Rise, Esher, Surrey KT10 0AL']</t>
        </is>
      </c>
    </row>
    <row r="1642">
      <c r="A1642" s="2" t="inlineStr">
        <is>
          <t>sentiment.io</t>
        </is>
      </c>
      <c r="B1642" s="2">
        <f>HYPERLINK("https://sentiment.io", "https://sentiment.io")</f>
        <v/>
      </c>
      <c r="C1642" s="2" t="inlineStr">
        <is>
          <t>Unreachable</t>
        </is>
      </c>
      <c r="D1642" s="2" t="inlineStr">
        <is>
          <t>N/A</t>
        </is>
      </c>
    </row>
    <row r="1643">
      <c r="A1643" s="4" t="inlineStr">
        <is>
          <t>urbanstrides.com</t>
        </is>
      </c>
      <c r="B1643" s="4">
        <f>HYPERLINK("http://urbanstrides.com", "http://urbanstrides.com")</f>
        <v/>
      </c>
      <c r="C1643" s="4" t="inlineStr">
        <is>
          <t>Reachable - No Addresses</t>
        </is>
      </c>
      <c r="D1643" s="4" t="inlineStr">
        <is>
          <t>N/A</t>
        </is>
      </c>
    </row>
    <row r="1644">
      <c r="A1644" s="2" t="inlineStr">
        <is>
          <t>easthams.co.uk</t>
        </is>
      </c>
      <c r="B1644" s="2">
        <f>HYPERLINK("https://easthams.co.uk", "https://easthams.co.uk")</f>
        <v/>
      </c>
      <c r="C1644" s="2" t="inlineStr">
        <is>
          <t>Unreachable</t>
        </is>
      </c>
      <c r="D1644" s="2" t="inlineStr">
        <is>
          <t>N/A</t>
        </is>
      </c>
    </row>
    <row r="1645">
      <c r="A1645" s="3" t="inlineStr">
        <is>
          <t>bergsonandeaton.com</t>
        </is>
      </c>
      <c r="B1645" s="3">
        <f>HYPERLINK("http://bergsonandeaton.com", "http://bergsonandeaton.com")</f>
        <v/>
      </c>
      <c r="C1645" s="3" t="inlineStr">
        <is>
          <t>Reachable</t>
        </is>
      </c>
      <c r="D1645" s="3" t="inlineStr">
        <is>
          <t>['tate Aylesbury Buckinghamshire HP19 8UQ']</t>
        </is>
      </c>
    </row>
    <row r="1646">
      <c r="A1646" s="2" t="inlineStr">
        <is>
          <t>vasek.co.uk</t>
        </is>
      </c>
      <c r="B1646" s="2">
        <f>HYPERLINK("https://vasek.co.uk", "https://vasek.co.uk")</f>
        <v/>
      </c>
      <c r="C1646" s="2" t="inlineStr">
        <is>
          <t>Unreachable</t>
        </is>
      </c>
      <c r="D1646" s="2" t="inlineStr">
        <is>
          <t>N/A</t>
        </is>
      </c>
    </row>
    <row r="1647">
      <c r="A1647" s="4" t="inlineStr">
        <is>
          <t>truebeautyaesthetic.com</t>
        </is>
      </c>
      <c r="B1647" s="4">
        <f>HYPERLINK("http://truebeautyaesthetic.com", "http://truebeautyaesthetic.com")</f>
        <v/>
      </c>
      <c r="C1647" s="4" t="inlineStr">
        <is>
          <t>Reachable - No Addresses</t>
        </is>
      </c>
      <c r="D1647" s="4" t="inlineStr">
        <is>
          <t>N/A</t>
        </is>
      </c>
    </row>
    <row r="1648">
      <c r="A1648" s="3" t="inlineStr">
        <is>
          <t>kentscp.com</t>
        </is>
      </c>
      <c r="B1648" s="3">
        <f>HYPERLINK("http://kentscp.com", "http://kentscp.com")</f>
        <v/>
      </c>
      <c r="C1648" s="3" t="inlineStr">
        <is>
          <t>Reachable</t>
        </is>
      </c>
      <c r="D1648" s="3" t="inlineStr">
        <is>
          <t>['Abbeyfield Court, Abbeyfield Road, Nottingham, NG7 2SZ']</t>
        </is>
      </c>
    </row>
    <row r="1649">
      <c r="A1649" s="2" t="inlineStr">
        <is>
          <t>snaresbrookprep.org</t>
        </is>
      </c>
      <c r="B1649" s="2">
        <f>HYPERLINK("https://snaresbrookprep.org", "https://snaresbrookprep.org")</f>
        <v/>
      </c>
      <c r="C1649" s="2" t="inlineStr">
        <is>
          <t>Unreachable</t>
        </is>
      </c>
      <c r="D1649" s="2" t="inlineStr">
        <is>
          <t>N/A</t>
        </is>
      </c>
    </row>
    <row r="1650">
      <c r="A1650" s="4" t="inlineStr">
        <is>
          <t>peytonandbyrne.co.uk</t>
        </is>
      </c>
      <c r="B1650" s="4">
        <f>HYPERLINK("http://peytonandbyrne.co.uk", "http://peytonandbyrne.co.uk")</f>
        <v/>
      </c>
      <c r="C1650" s="4" t="inlineStr">
        <is>
          <t>Reachable - No Addresses</t>
        </is>
      </c>
      <c r="D1650" s="4" t="inlineStr">
        <is>
          <t>N/A</t>
        </is>
      </c>
    </row>
    <row r="1651">
      <c r="A1651" s="3" t="inlineStr">
        <is>
          <t>rgr-garages.co.uk</t>
        </is>
      </c>
      <c r="B1651" s="3">
        <f>HYPERLINK("http://rgr-garages.co.uk", "http://rgr-garages.co.uk")</f>
        <v/>
      </c>
      <c r="C1651" s="3" t="inlineStr">
        <is>
          <t>Reachable</t>
        </is>
      </c>
      <c r="D1651" s="3" t="inlineStr">
        <is>
          <t>['Four Wheel Drive Hatchback MP', '01234 750207 Cranfield MK43 0DG', '01234 750207 Cranfield MK43 0DG', '01234 750207 Cranfield MK43 0DG', 'rts at our High Street address MK43 0DG', 'pproved Accident Repair Centre MK43 0AT', 'Contact Us Our Location High Street, Cranfield BedfordBedfordshire MK43 0DG', 'the UK. Registered office High Street, Cranfield, Bedfordshire, MK43 0DG']</t>
        </is>
      </c>
    </row>
    <row r="1652">
      <c r="A1652" s="4" t="inlineStr">
        <is>
          <t>essentialsurrey.co.uk</t>
        </is>
      </c>
      <c r="B1652" s="4">
        <f>HYPERLINK("http://essentialsurrey.co.uk", "http://essentialsurrey.co.uk")</f>
        <v/>
      </c>
      <c r="C1652" s="4" t="inlineStr">
        <is>
          <t>Reachable - No Addresses</t>
        </is>
      </c>
      <c r="D1652" s="4" t="inlineStr">
        <is>
          <t>N/A</t>
        </is>
      </c>
    </row>
    <row r="1653">
      <c r="A1653" s="4" t="inlineStr">
        <is>
          <t>fpsgconnect.co.uk</t>
        </is>
      </c>
      <c r="B1653" s="4">
        <f>HYPERLINK("http://fpsgconnect.co.uk", "http://fpsgconnect.co.uk")</f>
        <v/>
      </c>
      <c r="C1653" s="4" t="inlineStr">
        <is>
          <t>Reachable - No Addresses</t>
        </is>
      </c>
      <c r="D1653" s="4" t="inlineStr">
        <is>
          <t>N/A</t>
        </is>
      </c>
    </row>
    <row r="1654">
      <c r="A1654" s="4" t="inlineStr">
        <is>
          <t>zeroh.net</t>
        </is>
      </c>
      <c r="B1654" s="4">
        <f>HYPERLINK("http://zeroh.net", "http://zeroh.net")</f>
        <v/>
      </c>
      <c r="C1654" s="4" t="inlineStr">
        <is>
          <t>Reachable - No Addresses</t>
        </is>
      </c>
      <c r="D1654" s="4" t="inlineStr">
        <is>
          <t>N/A</t>
        </is>
      </c>
    </row>
    <row r="1655">
      <c r="A1655" s="4" t="inlineStr">
        <is>
          <t>connaughthousehotel.com</t>
        </is>
      </c>
      <c r="B1655" s="4">
        <f>HYPERLINK("http://connaughthousehotel.com", "http://connaughthousehotel.com")</f>
        <v/>
      </c>
      <c r="C1655" s="4" t="inlineStr">
        <is>
          <t>Reachable - No Addresses</t>
        </is>
      </c>
      <c r="D1655" s="4" t="inlineStr">
        <is>
          <t>N/A</t>
        </is>
      </c>
    </row>
    <row r="1656">
      <c r="A1656" s="3" t="inlineStr">
        <is>
          <t>cyclesolutions.co.uk</t>
        </is>
      </c>
      <c r="B1656" s="3">
        <f>HYPERLINK("http://cyclesolutions.co.uk", "http://cyclesolutions.co.uk")</f>
        <v/>
      </c>
      <c r="C1656" s="3" t="inlineStr">
        <is>
          <t>Reachable</t>
        </is>
      </c>
      <c r="D1656" s="3" t="inlineStr">
        <is>
          <t>['6 Europa Way Fforestfach Swansea SA5 4AJ']</t>
        </is>
      </c>
    </row>
    <row r="1657">
      <c r="A1657" s="2" t="inlineStr">
        <is>
          <t>fordandslatercoventry.co.uk</t>
        </is>
      </c>
      <c r="B1657" s="2">
        <f>HYPERLINK("http://fordandslatercoventry.co.uk", "http://fordandslatercoventry.co.uk")</f>
        <v/>
      </c>
      <c r="C1657" s="2" t="inlineStr">
        <is>
          <t>Unreachable</t>
        </is>
      </c>
      <c r="D1657" s="2" t="inlineStr">
        <is>
          <t>N/A</t>
        </is>
      </c>
    </row>
    <row r="1658">
      <c r="A1658" s="3" t="inlineStr">
        <is>
          <t>laywheeler.com</t>
        </is>
      </c>
      <c r="B1658" s="3">
        <f>HYPERLINK("http://laywheeler.com", "http://laywheeler.com")</f>
        <v/>
      </c>
      <c r="C1658" s="3" t="inlineStr">
        <is>
          <t>Reachable</t>
        </is>
      </c>
      <c r="D1658" s="3" t="inlineStr">
        <is>
          <t>['6 Blackacre Road, Great BlakenhamIpswich, Suffolk, IP6 0FL', '58 Grosvenor Street, MayfairLondon, W1K 3JB', '6 Blackacre Road, Great Blakenham, Ipswich, IP6 0FL']</t>
        </is>
      </c>
    </row>
    <row r="1659">
      <c r="A1659" s="4" t="inlineStr">
        <is>
          <t>sixphysio.com</t>
        </is>
      </c>
      <c r="B1659" s="4">
        <f>HYPERLINK("http://sixphysio.com", "http://sixphysio.com")</f>
        <v/>
      </c>
      <c r="C1659" s="4" t="inlineStr">
        <is>
          <t>Reachable - No Addresses</t>
        </is>
      </c>
      <c r="D1659" s="4" t="inlineStr">
        <is>
          <t>N/A</t>
        </is>
      </c>
    </row>
    <row r="1660">
      <c r="A1660" s="3" t="inlineStr">
        <is>
          <t>crg1.co.uk</t>
        </is>
      </c>
      <c r="B1660" s="3">
        <f>HYPERLINK("http://crg1.co.uk", "http://crg1.co.uk")</f>
        <v/>
      </c>
      <c r="C1660" s="3" t="inlineStr">
        <is>
          <t>Reachable</t>
        </is>
      </c>
      <c r="D1660" s="3" t="inlineStr">
        <is>
          <t>['North Sea Manor, Amble, Morpeth, NE65 0ZF']</t>
        </is>
      </c>
    </row>
    <row r="1661">
      <c r="A1661" s="3" t="inlineStr">
        <is>
          <t>mcvideo.co.uk</t>
        </is>
      </c>
      <c r="B1661" s="3">
        <f>HYPERLINK("http://mcvideo.co.uk", "http://mcvideo.co.uk")</f>
        <v/>
      </c>
      <c r="C1661" s="3" t="inlineStr">
        <is>
          <t>Reachable</t>
        </is>
      </c>
      <c r="D1661" s="3" t="inlineStr">
        <is>
          <t>['and cine film to DVD and Digital MP', '8 Camcorder Tape Digital 8 Mini DV Beta SP DVCA']</t>
        </is>
      </c>
    </row>
    <row r="1662">
      <c r="A1662" s="4" t="inlineStr">
        <is>
          <t>rising-records.com</t>
        </is>
      </c>
      <c r="B1662" s="4">
        <f>HYPERLINK("http://rising-records.com", "http://rising-records.com")</f>
        <v/>
      </c>
      <c r="C1662" s="4" t="inlineStr">
        <is>
          <t>Reachable - No Addresses</t>
        </is>
      </c>
      <c r="D1662" s="4" t="inlineStr">
        <is>
          <t>N/A</t>
        </is>
      </c>
    </row>
    <row r="1663">
      <c r="A1663" s="3" t="inlineStr">
        <is>
          <t>penn-elcom.com</t>
        </is>
      </c>
      <c r="B1663" s="3">
        <f>HYPERLINK("http://penn-elcom.com", "http://penn-elcom.com")</f>
        <v/>
      </c>
      <c r="C1663" s="3" t="inlineStr">
        <is>
          <t>Reachable</t>
        </is>
      </c>
      <c r="D1663" s="3" t="inlineStr">
        <is>
          <t>['C Rear Twist Cable Connector NBNC75BR', '11 3.46 2.88 Neutrik CONBNC75BR', '1m Tails 237.76 198.13 R12691UK08FX', '1m Tails 101.92 84.93 R12691U04NL']</t>
        </is>
      </c>
    </row>
    <row r="1664">
      <c r="A1664" s="4" t="inlineStr">
        <is>
          <t>bannerfy.com</t>
        </is>
      </c>
      <c r="B1664" s="4">
        <f>HYPERLINK("http://bannerfy.com", "http://bannerfy.com")</f>
        <v/>
      </c>
      <c r="C1664" s="4" t="inlineStr">
        <is>
          <t>Reachable - No Addresses</t>
        </is>
      </c>
      <c r="D1664" s="4" t="inlineStr">
        <is>
          <t>N/A</t>
        </is>
      </c>
    </row>
    <row r="1665">
      <c r="A1665" s="4" t="inlineStr">
        <is>
          <t>aberdeenpattestservices.com</t>
        </is>
      </c>
      <c r="B1665" s="4">
        <f>HYPERLINK("http://aberdeenpattestservices.com", "http://aberdeenpattestservices.com")</f>
        <v/>
      </c>
      <c r="C1665" s="4" t="inlineStr">
        <is>
          <t>Reachable - No Addresses</t>
        </is>
      </c>
      <c r="D1665" s="4" t="inlineStr">
        <is>
          <t>N/A</t>
        </is>
      </c>
    </row>
    <row r="1666">
      <c r="A1666" s="2" t="inlineStr">
        <is>
          <t>cforl.co.uk</t>
        </is>
      </c>
      <c r="B1666" s="2">
        <f>HYPERLINK("http://cforl.co.uk", "http://cforl.co.uk")</f>
        <v/>
      </c>
      <c r="C1666" s="2" t="inlineStr">
        <is>
          <t>Unreachable</t>
        </is>
      </c>
      <c r="D1666" s="2" t="inlineStr">
        <is>
          <t>N/A</t>
        </is>
      </c>
    </row>
    <row r="1667">
      <c r="A1667" s="3" t="inlineStr">
        <is>
          <t>rmsrecruitment.com</t>
        </is>
      </c>
      <c r="B1667" s="3">
        <f>HYPERLINK("http://rmsrecruitment.com", "http://rmsrecruitment.com")</f>
        <v/>
      </c>
      <c r="C1667" s="3" t="inlineStr">
        <is>
          <t>Reachable</t>
        </is>
      </c>
      <c r="D1667" s="3" t="inlineStr">
        <is>
          <t>['ctoria Mainline Station London SW1V 1JT']</t>
        </is>
      </c>
    </row>
    <row r="1668">
      <c r="A1668" s="3" t="inlineStr">
        <is>
          <t>dsnmltd.com</t>
        </is>
      </c>
      <c r="B1668" s="3">
        <f>HYPERLINK("http://dsnmltd.com", "http://dsnmltd.com")</f>
        <v/>
      </c>
      <c r="C1668" s="3" t="inlineStr">
        <is>
          <t>Reachable</t>
        </is>
      </c>
      <c r="D1668" s="3" t="inlineStr">
        <is>
          <t>['and the Fly Fleet VIEW TESTIMONIAL', 'Hocombe Road, Otterbourne, Winchester SO21 2RH', 'Hocombe Road, Otterbourne, Winchester SO21 2RH']</t>
        </is>
      </c>
    </row>
    <row r="1669">
      <c r="A1669" s="2" t="inlineStr">
        <is>
          <t>goldexapp.com</t>
        </is>
      </c>
      <c r="B1669" s="2">
        <f>HYPERLINK("http://goldexapp.com", "http://goldexapp.com")</f>
        <v/>
      </c>
      <c r="C1669" s="2" t="inlineStr">
        <is>
          <t>Unreachable</t>
        </is>
      </c>
      <c r="D1669" s="2" t="inlineStr">
        <is>
          <t>N/A</t>
        </is>
      </c>
    </row>
    <row r="1670">
      <c r="A1670" s="4" t="inlineStr">
        <is>
          <t>burnhamgarage.co.uk</t>
        </is>
      </c>
      <c r="B1670" s="4">
        <f>HYPERLINK("http://burnhamgarage.co.uk", "http://burnhamgarage.co.uk")</f>
        <v/>
      </c>
      <c r="C1670" s="4" t="inlineStr">
        <is>
          <t>Reachable - No Addresses</t>
        </is>
      </c>
      <c r="D1670" s="4" t="inlineStr">
        <is>
          <t>N/A</t>
        </is>
      </c>
    </row>
    <row r="1671">
      <c r="A1671" s="3" t="inlineStr">
        <is>
          <t>cambriancruisers.co.uk</t>
        </is>
      </c>
      <c r="B1671" s="3">
        <f>HYPERLINK("http://cambriancruisers.co.uk", "http://cambriancruisers.co.uk")</f>
        <v/>
      </c>
      <c r="C1671" s="3" t="inlineStr">
        <is>
          <t>Reachable</t>
        </is>
      </c>
      <c r="D1671" s="3" t="inlineStr">
        <is>
          <t>['Ty Newydd, Pencelli, Brecon LD3 7LJ', 'sers Ty Newydd Pencelli Brecon LD3 7LJ']</t>
        </is>
      </c>
    </row>
    <row r="1672">
      <c r="A1672" s="3" t="inlineStr">
        <is>
          <t>gleanin.com</t>
        </is>
      </c>
      <c r="B1672" s="3">
        <f>HYPERLINK("http://gleanin.com", "http://gleanin.com")</f>
        <v/>
      </c>
      <c r="C1672" s="3" t="inlineStr">
        <is>
          <t>Reachable</t>
        </is>
      </c>
      <c r="D1672" s="3" t="inlineStr">
        <is>
          <t>['ew registrations.Jessica Ansell, Marketing Director, Informa Markets000sD', 'rtual experience.Samantha Nagel, Marketing Director, Reed Exhibitions USA000sH', '2 King Street, Nottingham, NG1 2AS, UK', 'new communities.Andrew Cussins, Marketing Director150Digital Events66Ne', 'acting new attendees.Debra Ives, Head of Marketing43Hy']</t>
        </is>
      </c>
    </row>
    <row r="1673">
      <c r="A1673" s="2" t="inlineStr">
        <is>
          <t>profit-loss.com</t>
        </is>
      </c>
      <c r="B1673" s="2">
        <f>HYPERLINK("https://profit-loss.com", "https://profit-loss.com")</f>
        <v/>
      </c>
      <c r="C1673" s="2" t="inlineStr">
        <is>
          <t>Unreachable</t>
        </is>
      </c>
      <c r="D1673" s="2" t="inlineStr">
        <is>
          <t>N/A</t>
        </is>
      </c>
    </row>
    <row r="1674">
      <c r="A1674" s="4" t="inlineStr">
        <is>
          <t>joolsstone.com</t>
        </is>
      </c>
      <c r="B1674" s="4">
        <f>HYPERLINK("http://joolsstone.com", "http://joolsstone.com")</f>
        <v/>
      </c>
      <c r="C1674" s="4" t="inlineStr">
        <is>
          <t>Reachable - No Addresses</t>
        </is>
      </c>
      <c r="D1674" s="4" t="inlineStr">
        <is>
          <t>N/A</t>
        </is>
      </c>
    </row>
    <row r="1675">
      <c r="A1675" s="2" t="inlineStr">
        <is>
          <t>nicholsonstransport.co.uk</t>
        </is>
      </c>
      <c r="B1675" s="2">
        <f>HYPERLINK("http://nicholsonstransport.co.uk", "http://nicholsonstransport.co.uk")</f>
        <v/>
      </c>
      <c r="C1675" s="2" t="inlineStr">
        <is>
          <t>Unreachable</t>
        </is>
      </c>
      <c r="D1675" s="2" t="inlineStr">
        <is>
          <t>N/A</t>
        </is>
      </c>
    </row>
    <row r="1676">
      <c r="A1676" s="3" t="inlineStr">
        <is>
          <t>themartialartscentre.com</t>
        </is>
      </c>
      <c r="B1676" s="3">
        <f>HYPERLINK("http://themartialartscentre.com", "http://themartialartscentre.com")</f>
        <v/>
      </c>
      <c r="C1676" s="3" t="inlineStr">
        <is>
          <t>Reachable</t>
        </is>
      </c>
      <c r="D1676" s="3" t="inlineStr">
        <is>
          <t>['AND THERE IS NO NEED TO BOOK', 'urt Rayne Road Braintree Essex CM7 2QS']</t>
        </is>
      </c>
    </row>
    <row r="1677">
      <c r="A1677" s="2" t="inlineStr">
        <is>
          <t>tnsfurniture.co.uk</t>
        </is>
      </c>
      <c r="B1677" s="2">
        <f>HYPERLINK("https://tnsfurniture.co.uk", "https://tnsfurniture.co.uk")</f>
        <v/>
      </c>
      <c r="C1677" s="2" t="inlineStr">
        <is>
          <t>Unreachable</t>
        </is>
      </c>
      <c r="D1677" s="2" t="inlineStr">
        <is>
          <t>N/A</t>
        </is>
      </c>
    </row>
    <row r="1678">
      <c r="A1678" s="4" t="inlineStr">
        <is>
          <t>learningconnexions.com</t>
        </is>
      </c>
      <c r="B1678" s="4">
        <f>HYPERLINK("http://learningconnexions.com", "http://learningconnexions.com")</f>
        <v/>
      </c>
      <c r="C1678" s="4" t="inlineStr">
        <is>
          <t>Reachable - No Addresses</t>
        </is>
      </c>
      <c r="D1678" s="4" t="inlineStr">
        <is>
          <t>N/A</t>
        </is>
      </c>
    </row>
    <row r="1679">
      <c r="A1679" s="4" t="inlineStr">
        <is>
          <t>interchangepd.com</t>
        </is>
      </c>
      <c r="B1679" s="4">
        <f>HYPERLINK("http://interchangepd.com", "http://interchangepd.com")</f>
        <v/>
      </c>
      <c r="C1679" s="4" t="inlineStr">
        <is>
          <t>Reachable - No Addresses</t>
        </is>
      </c>
      <c r="D1679" s="4" t="inlineStr">
        <is>
          <t>N/A</t>
        </is>
      </c>
    </row>
    <row r="1680">
      <c r="A1680" s="4" t="inlineStr">
        <is>
          <t>rokit.co.uk</t>
        </is>
      </c>
      <c r="B1680" s="4">
        <f>HYPERLINK("http://rokit.co.uk", "http://rokit.co.uk")</f>
        <v/>
      </c>
      <c r="C1680" s="4" t="inlineStr">
        <is>
          <t>Reachable - No Addresses</t>
        </is>
      </c>
      <c r="D1680" s="4" t="inlineStr">
        <is>
          <t>N/A</t>
        </is>
      </c>
    </row>
    <row r="1681">
      <c r="A1681" s="3" t="inlineStr">
        <is>
          <t>localedge.co.uk</t>
        </is>
      </c>
      <c r="B1681" s="3">
        <f>HYPERLINK("http://localedge.co.uk", "http://localedge.co.uk")</f>
        <v/>
      </c>
      <c r="C1681" s="3" t="inlineStr">
        <is>
          <t>Reachable</t>
        </is>
      </c>
      <c r="D1681" s="3" t="inlineStr">
        <is>
          <t>['16 Bridge Road, Haywards Heath, RH16 1UA']</t>
        </is>
      </c>
    </row>
    <row r="1682">
      <c r="A1682" s="3" t="inlineStr">
        <is>
          <t>thediceshoponline.com</t>
        </is>
      </c>
      <c r="B1682" s="3">
        <f>HYPERLINK("http://thediceshoponline.com", "http://thediceshoponline.com")</f>
        <v/>
      </c>
      <c r="C1682" s="3" t="inlineStr">
        <is>
          <t>Reachable</t>
        </is>
      </c>
      <c r="D1682" s="3" t="inlineStr">
        <is>
          <t>['120 Specialist Dice View range LAR']</t>
        </is>
      </c>
    </row>
    <row r="1683">
      <c r="A1683" s="4" t="inlineStr">
        <is>
          <t>drg.global</t>
        </is>
      </c>
      <c r="B1683" s="4">
        <f>HYPERLINK("http://drg.global", "http://drg.global")</f>
        <v/>
      </c>
      <c r="C1683" s="4" t="inlineStr">
        <is>
          <t>Reachable - No Addresses</t>
        </is>
      </c>
      <c r="D1683" s="4" t="inlineStr">
        <is>
          <t>N/A</t>
        </is>
      </c>
    </row>
    <row r="1684">
      <c r="A1684" s="4" t="inlineStr">
        <is>
          <t>kjnhomeimprovements.co.uk</t>
        </is>
      </c>
      <c r="B1684" s="4">
        <f>HYPERLINK("http://kjnhomeimprovements.co.uk", "http://kjnhomeimprovements.co.uk")</f>
        <v/>
      </c>
      <c r="C1684" s="4" t="inlineStr">
        <is>
          <t>Reachable - No Addresses</t>
        </is>
      </c>
      <c r="D1684" s="4" t="inlineStr">
        <is>
          <t>N/A</t>
        </is>
      </c>
    </row>
    <row r="1685">
      <c r="A1685" s="4" t="inlineStr">
        <is>
          <t>mcaaviation.com</t>
        </is>
      </c>
      <c r="B1685" s="4">
        <f>HYPERLINK("http://mcaaviation.com", "http://mcaaviation.com")</f>
        <v/>
      </c>
      <c r="C1685" s="4" t="inlineStr">
        <is>
          <t>Reachable - No Addresses</t>
        </is>
      </c>
      <c r="D1685" s="4" t="inlineStr">
        <is>
          <t>N/A</t>
        </is>
      </c>
    </row>
    <row r="1686">
      <c r="A1686" s="2" t="inlineStr">
        <is>
          <t>slipstreammarketing.co.uk</t>
        </is>
      </c>
      <c r="B1686" s="2">
        <f>HYPERLINK("http://slipstreammarketing.co.uk", "http://slipstreammarketing.co.uk")</f>
        <v/>
      </c>
      <c r="C1686" s="2" t="inlineStr">
        <is>
          <t>Unreachable</t>
        </is>
      </c>
      <c r="D1686" s="2" t="inlineStr">
        <is>
          <t>N/A</t>
        </is>
      </c>
    </row>
    <row r="1687">
      <c r="A1687" s="3" t="inlineStr">
        <is>
          <t>derby-exp.co.uk</t>
        </is>
      </c>
      <c r="B1687" s="3">
        <f>HYPERLINK("http://derby-exp.co.uk", "http://derby-exp.co.uk")</f>
        <v/>
      </c>
      <c r="C1687" s="3" t="inlineStr">
        <is>
          <t>Reachable</t>
        </is>
      </c>
      <c r="D1687" s="3" t="inlineStr">
        <is>
          <t>['adows Industrial Estate Cranmer Road DE21 6JL']</t>
        </is>
      </c>
    </row>
    <row r="1688">
      <c r="A1688" s="2" t="inlineStr">
        <is>
          <t>ebrattridge.com</t>
        </is>
      </c>
      <c r="B1688" s="2">
        <f>HYPERLINK("http://ebrattridge.com", "http://ebrattridge.com")</f>
        <v/>
      </c>
      <c r="C1688" s="2" t="inlineStr">
        <is>
          <t>Unreachable</t>
        </is>
      </c>
      <c r="D1688" s="2" t="inlineStr">
        <is>
          <t>N/A</t>
        </is>
      </c>
    </row>
    <row r="1689">
      <c r="A1689" s="3" t="inlineStr">
        <is>
          <t>standard-alarms.com</t>
        </is>
      </c>
      <c r="B1689" s="3">
        <f>HYPERLINK("http://standard-alarms.com", "http://standard-alarms.com")</f>
        <v/>
      </c>
      <c r="C1689" s="3" t="inlineStr">
        <is>
          <t>Reachable</t>
        </is>
      </c>
      <c r="D1689" s="3" t="inlineStr">
        <is>
          <t>['51 Bowes St, Blyth, Northumberland, NE24 1EB', '51 Bowes Street, Blyth, Northumberland, NE24 1EB']</t>
        </is>
      </c>
    </row>
    <row r="1690">
      <c r="A1690" s="4" t="inlineStr">
        <is>
          <t>humphreyfeedsandpullets.co.uk</t>
        </is>
      </c>
      <c r="B1690" s="4">
        <f>HYPERLINK("http://humphreyfeedsandpullets.co.uk", "http://humphreyfeedsandpullets.co.uk")</f>
        <v/>
      </c>
      <c r="C1690" s="4" t="inlineStr">
        <is>
          <t>Reachable - No Addresses</t>
        </is>
      </c>
      <c r="D1690" s="4" t="inlineStr">
        <is>
          <t>N/A</t>
        </is>
      </c>
    </row>
    <row r="1691">
      <c r="A1691" s="3" t="inlineStr">
        <is>
          <t>sortoffilms.co.uk</t>
        </is>
      </c>
      <c r="B1691" s="3">
        <f>HYPERLINK("http://sortoffilms.co.uk", "http://sortoffilms.co.uk")</f>
        <v/>
      </c>
      <c r="C1691" s="3" t="inlineStr">
        <is>
          <t>Reachable</t>
        </is>
      </c>
      <c r="D1691" s="3" t="inlineStr">
        <is>
          <t>['3 Concourse Way, Sheffield S1 2BJ']</t>
        </is>
      </c>
    </row>
    <row r="1692">
      <c r="A1692" s="4" t="inlineStr">
        <is>
          <t>sharondavidson.co.uk</t>
        </is>
      </c>
      <c r="B1692" s="4">
        <f>HYPERLINK("http://sharondavidson.co.uk", "http://sharondavidson.co.uk")</f>
        <v/>
      </c>
      <c r="C1692" s="4" t="inlineStr">
        <is>
          <t>Reachable - No Addresses</t>
        </is>
      </c>
      <c r="D1692" s="4" t="inlineStr">
        <is>
          <t>N/A</t>
        </is>
      </c>
    </row>
    <row r="1693">
      <c r="A1693" s="3" t="inlineStr">
        <is>
          <t>perfectprofilesclinics.co.uk</t>
        </is>
      </c>
      <c r="B1693" s="3">
        <f>HYPERLINK("http://perfectprofilesclinics.co.uk", "http://perfectprofilesclinics.co.uk")</f>
        <v/>
      </c>
      <c r="C1693" s="3" t="inlineStr">
        <is>
          <t>Reachable</t>
        </is>
      </c>
      <c r="D1693" s="3" t="inlineStr">
        <is>
          <t>['27 Bedford Square, Houghton Regis, LU5 5ES']</t>
        </is>
      </c>
    </row>
    <row r="1694">
      <c r="A1694" s="2" t="inlineStr">
        <is>
          <t>northern-broadsides.co.uk</t>
        </is>
      </c>
      <c r="B1694" s="2">
        <f>HYPERLINK("https://northern-broadsides.co.uk", "https://northern-broadsides.co.uk")</f>
        <v/>
      </c>
      <c r="C1694" s="2" t="inlineStr">
        <is>
          <t>Unreachable</t>
        </is>
      </c>
      <c r="D1694" s="2" t="inlineStr">
        <is>
          <t>N/A</t>
        </is>
      </c>
    </row>
    <row r="1695">
      <c r="A1695" s="2" t="inlineStr">
        <is>
          <t>farshidmoussaviarchitecture.com</t>
        </is>
      </c>
      <c r="B1695" s="2">
        <f>HYPERLINK("http://farshidmoussaviarchitecture.com", "http://farshidmoussaviarchitecture.com")</f>
        <v/>
      </c>
      <c r="C1695" s="2" t="inlineStr">
        <is>
          <t>Unreachable</t>
        </is>
      </c>
      <c r="D1695" s="2" t="inlineStr">
        <is>
          <t>N/A</t>
        </is>
      </c>
    </row>
    <row r="1696">
      <c r="A1696" s="2" t="inlineStr">
        <is>
          <t>wisdomtree.eu</t>
        </is>
      </c>
      <c r="B1696" s="2">
        <f>HYPERLINK("https://wisdomtree.eu", "https://wisdomtree.eu")</f>
        <v/>
      </c>
      <c r="C1696" s="2" t="inlineStr">
        <is>
          <t>Unreachable</t>
        </is>
      </c>
      <c r="D1696" s="2" t="inlineStr">
        <is>
          <t>N/A</t>
        </is>
      </c>
    </row>
    <row r="1697">
      <c r="A1697" s="3" t="inlineStr">
        <is>
          <t>sure-line.com</t>
        </is>
      </c>
      <c r="B1697" s="3">
        <f>HYPERLINK("http://sure-line.com", "http://sure-line.com")</f>
        <v/>
      </c>
      <c r="C1697" s="3" t="inlineStr">
        <is>
          <t>Reachable</t>
        </is>
      </c>
      <c r="D1697" s="3" t="inlineStr">
        <is>
          <t>['Docking, Kings Lynn, Norfolk PE31 8GP']</t>
        </is>
      </c>
    </row>
    <row r="1698">
      <c r="A1698" s="4" t="inlineStr">
        <is>
          <t>bodosperlein.com</t>
        </is>
      </c>
      <c r="B1698" s="4">
        <f>HYPERLINK("http://bodosperlein.com", "http://bodosperlein.com")</f>
        <v/>
      </c>
      <c r="C1698" s="4" t="inlineStr">
        <is>
          <t>Reachable - No Addresses</t>
        </is>
      </c>
      <c r="D1698" s="4" t="inlineStr">
        <is>
          <t>N/A</t>
        </is>
      </c>
    </row>
    <row r="1699">
      <c r="A1699" s="4" t="inlineStr">
        <is>
          <t>threemotion.co.uk</t>
        </is>
      </c>
      <c r="B1699" s="4">
        <f>HYPERLINK("http://threemotion.co.uk", "http://threemotion.co.uk")</f>
        <v/>
      </c>
      <c r="C1699" s="4" t="inlineStr">
        <is>
          <t>Reachable - No Addresses</t>
        </is>
      </c>
      <c r="D1699" s="4" t="inlineStr">
        <is>
          <t>N/A</t>
        </is>
      </c>
    </row>
    <row r="1700">
      <c r="A1700" s="3" t="inlineStr">
        <is>
          <t>thechilespecialists.com</t>
        </is>
      </c>
      <c r="B1700" s="3">
        <f>HYPERLINK("http://thechilespecialists.com", "http://thechilespecialists.com")</f>
        <v/>
      </c>
      <c r="C1700" s="3" t="inlineStr">
        <is>
          <t>Reachable</t>
        </is>
      </c>
      <c r="D1700" s="3" t="inlineStr">
        <is>
          <t>['catid490pa', 'getype65ap']</t>
        </is>
      </c>
    </row>
    <row r="1701">
      <c r="A1701" s="4" t="inlineStr">
        <is>
          <t>studioslipware.com</t>
        </is>
      </c>
      <c r="B1701" s="4">
        <f>HYPERLINK("http://studioslipware.com", "http://studioslipware.com")</f>
        <v/>
      </c>
      <c r="C1701" s="4" t="inlineStr">
        <is>
          <t>Reachable - No Addresses</t>
        </is>
      </c>
      <c r="D1701" s="4" t="inlineStr">
        <is>
          <t>N/A</t>
        </is>
      </c>
    </row>
    <row r="1702">
      <c r="A1702" s="3" t="inlineStr">
        <is>
          <t>iconrelocation.com</t>
        </is>
      </c>
      <c r="B1702" s="3">
        <f>HYPERLINK("http://iconrelocation.com", "http://iconrelocation.com")</f>
        <v/>
      </c>
      <c r="C1702" s="3" t="inlineStr">
        <is>
          <t>Reachable</t>
        </is>
      </c>
      <c r="D1702" s="3" t="inlineStr">
        <is>
          <t>['and are experts in their field. AREA CO']</t>
        </is>
      </c>
    </row>
    <row r="1703">
      <c r="A1703" s="4" t="inlineStr">
        <is>
          <t>logis-tech.co.uk</t>
        </is>
      </c>
      <c r="B1703" s="4">
        <f>HYPERLINK("http://logis-tech.co.uk", "http://logis-tech.co.uk")</f>
        <v/>
      </c>
      <c r="C1703" s="4" t="inlineStr">
        <is>
          <t>Reachable - No Addresses</t>
        </is>
      </c>
      <c r="D1703" s="4" t="inlineStr">
        <is>
          <t>N/A</t>
        </is>
      </c>
    </row>
    <row r="1704">
      <c r="A1704" s="3" t="inlineStr">
        <is>
          <t>liberis.com</t>
        </is>
      </c>
      <c r="B1704" s="3">
        <f>HYPERLINK("http://liberis.com", "http://liberis.com")</f>
        <v/>
      </c>
      <c r="C1704" s="3" t="inlineStr">
        <is>
          <t>Reachable</t>
        </is>
      </c>
      <c r="D1704" s="3" t="inlineStr">
        <is>
          <t>['LiberisAbout usCountries Active13US', '58 Wood Lane London, W12 7RZ', '58 Wood Lane London, W12 7RZ']</t>
        </is>
      </c>
    </row>
    <row r="1705">
      <c r="A1705" s="2" t="inlineStr">
        <is>
          <t>lowygroup.co.uk</t>
        </is>
      </c>
      <c r="B1705" s="2">
        <f>HYPERLINK("https://lowygroup.co.uk", "https://lowygroup.co.uk")</f>
        <v/>
      </c>
      <c r="C1705" s="2" t="inlineStr">
        <is>
          <t>Unreachable</t>
        </is>
      </c>
      <c r="D1705" s="2" t="inlineStr">
        <is>
          <t>N/A</t>
        </is>
      </c>
    </row>
    <row r="1706">
      <c r="A1706" s="3" t="inlineStr">
        <is>
          <t>tamba.co.uk</t>
        </is>
      </c>
      <c r="B1706" s="3">
        <f>HYPERLINK("http://tamba.co.uk", "http://tamba.co.uk")</f>
        <v/>
      </c>
      <c r="C1706" s="3" t="inlineStr">
        <is>
          <t>Reachable</t>
        </is>
      </c>
      <c r="D1706" s="3" t="inlineStr">
        <is>
          <t>['11 monthsThis cookie is set by GDPR', '11 monthsThe cookie is set by GDPR', '11 monthsThis cookie is set by GDPR', '11 monthsThis cookie is set by GDPR', '11 monthsThis cookie is set by GDPR', '11 monthsThe cookie is set by the GDPR']</t>
        </is>
      </c>
    </row>
    <row r="1707">
      <c r="A1707" s="3" t="inlineStr">
        <is>
          <t>kcrtransport.co.uk</t>
        </is>
      </c>
      <c r="B1707" s="3">
        <f>HYPERLINK("http://kcrtransport.co.uk", "http://kcrtransport.co.uk")</f>
        <v/>
      </c>
      <c r="C1707" s="3" t="inlineStr">
        <is>
          <t>Reachable</t>
        </is>
      </c>
      <c r="D1707" s="3" t="inlineStr">
        <is>
          <t>['447 Burton Road, Midway, Swadlincote, DE11 7NB']</t>
        </is>
      </c>
    </row>
    <row r="1708">
      <c r="A1708" s="2" t="inlineStr">
        <is>
          <t>digitaleyesmedia.co.uk</t>
        </is>
      </c>
      <c r="B1708" s="2">
        <f>HYPERLINK("https://digitaleyesmedia.co.uk", "https://digitaleyesmedia.co.uk")</f>
        <v/>
      </c>
      <c r="C1708" s="2" t="inlineStr">
        <is>
          <t>Unreachable</t>
        </is>
      </c>
      <c r="D1708" s="2" t="inlineStr">
        <is>
          <t>N/A</t>
        </is>
      </c>
    </row>
    <row r="1709">
      <c r="A1709" s="2" t="inlineStr">
        <is>
          <t>yazda.org</t>
        </is>
      </c>
      <c r="B1709" s="2">
        <f>HYPERLINK("https://yazda.org", "https://yazda.org")</f>
        <v/>
      </c>
      <c r="C1709" s="2" t="inlineStr">
        <is>
          <t>Unreachable</t>
        </is>
      </c>
      <c r="D1709" s="2" t="inlineStr">
        <is>
          <t>N/A</t>
        </is>
      </c>
    </row>
    <row r="1710">
      <c r="A1710" s="3" t="inlineStr">
        <is>
          <t>inkdrawn.com</t>
        </is>
      </c>
      <c r="B1710" s="3">
        <f>HYPERLINK("http://inkdrawn.com", "http://inkdrawn.com")</f>
        <v/>
      </c>
      <c r="C1710" s="3" t="inlineStr">
        <is>
          <t>Reachable</t>
        </is>
      </c>
      <c r="D1710" s="3" t="inlineStr">
        <is>
          <t>['47 New Walk, Leicester LE1 6TE']</t>
        </is>
      </c>
    </row>
    <row r="1711">
      <c r="A1711" s="2" t="inlineStr">
        <is>
          <t>wedgwoodvisitorcentre.com</t>
        </is>
      </c>
      <c r="B1711" s="2">
        <f>HYPERLINK("https://wedgwoodvisitorcentre.com", "https://wedgwoodvisitorcentre.com")</f>
        <v/>
      </c>
      <c r="C1711" s="2" t="inlineStr">
        <is>
          <t>Unreachable</t>
        </is>
      </c>
      <c r="D1711" s="2" t="inlineStr">
        <is>
          <t>N/A</t>
        </is>
      </c>
    </row>
    <row r="1712">
      <c r="A1712" s="4" t="inlineStr">
        <is>
          <t>pro-vale.com</t>
        </is>
      </c>
      <c r="B1712" s="4">
        <f>HYPERLINK("http://pro-vale.com", "http://pro-vale.com")</f>
        <v/>
      </c>
      <c r="C1712" s="4" t="inlineStr">
        <is>
          <t>Reachable - No Addresses</t>
        </is>
      </c>
      <c r="D1712" s="4" t="inlineStr">
        <is>
          <t>N/A</t>
        </is>
      </c>
    </row>
    <row r="1713">
      <c r="A1713" s="2" t="inlineStr">
        <is>
          <t>hankinson.co.uk</t>
        </is>
      </c>
      <c r="B1713" s="2">
        <f>HYPERLINK("https://hankinson.co.uk", "https://hankinson.co.uk")</f>
        <v/>
      </c>
      <c r="C1713" s="2" t="inlineStr">
        <is>
          <t>Unreachable</t>
        </is>
      </c>
      <c r="D1713" s="2" t="inlineStr">
        <is>
          <t>N/A</t>
        </is>
      </c>
    </row>
    <row r="1714">
      <c r="A1714" s="3" t="inlineStr">
        <is>
          <t>oakwood-estates.co.uk</t>
        </is>
      </c>
      <c r="B1714" s="3">
        <f>HYPERLINK("http://oakwood-estates.co.uk", "http://oakwood-estates.co.uk")</f>
        <v/>
      </c>
      <c r="C1714" s="3" t="inlineStr">
        <is>
          <t>Reachable</t>
        </is>
      </c>
      <c r="D1714" s="3" t="inlineStr">
        <is>
          <t>['Manor House Lane, Datchet, Berks, SL3 9EG']</t>
        </is>
      </c>
    </row>
    <row r="1715">
      <c r="A1715" s="4" t="inlineStr">
        <is>
          <t>falmouthhotels.co.uk</t>
        </is>
      </c>
      <c r="B1715" s="4">
        <f>HYPERLINK("http://falmouthhotels.co.uk", "http://falmouthhotels.co.uk")</f>
        <v/>
      </c>
      <c r="C1715" s="4" t="inlineStr">
        <is>
          <t>Reachable - No Addresses</t>
        </is>
      </c>
      <c r="D1715" s="4" t="inlineStr">
        <is>
          <t>N/A</t>
        </is>
      </c>
    </row>
    <row r="1716">
      <c r="A1716" s="4" t="inlineStr">
        <is>
          <t>nglos.co.uk</t>
        </is>
      </c>
      <c r="B1716" s="4">
        <f>HYPERLINK("http://nglos.co.uk", "http://nglos.co.uk")</f>
        <v/>
      </c>
      <c r="C1716" s="4" t="inlineStr">
        <is>
          <t>Reachable - No Addresses</t>
        </is>
      </c>
      <c r="D1716" s="4" t="inlineStr">
        <is>
          <t>N/A</t>
        </is>
      </c>
    </row>
    <row r="1717">
      <c r="A1717" s="3" t="inlineStr">
        <is>
          <t>washerwise.co.uk</t>
        </is>
      </c>
      <c r="B1717" s="3">
        <f>HYPERLINK("http://washerwise.co.uk", "http://washerwise.co.uk")</f>
        <v/>
      </c>
      <c r="C1717" s="3" t="inlineStr">
        <is>
          <t>Reachable</t>
        </is>
      </c>
      <c r="D1717" s="3" t="inlineStr">
        <is>
          <t>['and many ST postcodes.CONTACTMOBIL']</t>
        </is>
      </c>
    </row>
    <row r="1718">
      <c r="A1718" s="2" t="inlineStr">
        <is>
          <t>practicalpoetry.co.uk</t>
        </is>
      </c>
      <c r="B1718" s="2">
        <f>HYPERLINK("http://practicalpoetry.co.uk", "http://practicalpoetry.co.uk")</f>
        <v/>
      </c>
      <c r="C1718" s="2" t="inlineStr">
        <is>
          <t>Unreachable</t>
        </is>
      </c>
      <c r="D1718" s="2" t="inlineStr">
        <is>
          <t>N/A</t>
        </is>
      </c>
    </row>
    <row r="1719">
      <c r="A1719" s="4" t="inlineStr">
        <is>
          <t>iadcontrol.com</t>
        </is>
      </c>
      <c r="B1719" s="4">
        <f>HYPERLINK("http://iadcontrol.com", "http://iadcontrol.com")</f>
        <v/>
      </c>
      <c r="C1719" s="4" t="inlineStr">
        <is>
          <t>Reachable - No Addresses</t>
        </is>
      </c>
      <c r="D1719" s="4" t="inlineStr">
        <is>
          <t>N/A</t>
        </is>
      </c>
    </row>
    <row r="1720">
      <c r="A1720" s="4" t="inlineStr">
        <is>
          <t>livias.co.uk</t>
        </is>
      </c>
      <c r="B1720" s="4">
        <f>HYPERLINK("http://livias.co.uk", "http://livias.co.uk")</f>
        <v/>
      </c>
      <c r="C1720" s="4" t="inlineStr">
        <is>
          <t>Reachable - No Addresses</t>
        </is>
      </c>
      <c r="D1720" s="4" t="inlineStr">
        <is>
          <t>N/A</t>
        </is>
      </c>
    </row>
    <row r="1721">
      <c r="A1721" s="4" t="inlineStr">
        <is>
          <t>deediganmartialarts.co.uk</t>
        </is>
      </c>
      <c r="B1721" s="4">
        <f>HYPERLINK("http://deediganmartialarts.co.uk", "http://deediganmartialarts.co.uk")</f>
        <v/>
      </c>
      <c r="C1721" s="4" t="inlineStr">
        <is>
          <t>Reachable - No Addresses</t>
        </is>
      </c>
      <c r="D1721" s="4" t="inlineStr">
        <is>
          <t>N/A</t>
        </is>
      </c>
    </row>
    <row r="1722">
      <c r="A1722" s="4" t="inlineStr">
        <is>
          <t>holiday-home-rentals.co.uk</t>
        </is>
      </c>
      <c r="B1722" s="4">
        <f>HYPERLINK("http://holiday-home-rentals.co.uk", "http://holiday-home-rentals.co.uk")</f>
        <v/>
      </c>
      <c r="C1722" s="4" t="inlineStr">
        <is>
          <t>Reachable - No Addresses</t>
        </is>
      </c>
      <c r="D1722" s="4" t="inlineStr">
        <is>
          <t>N/A</t>
        </is>
      </c>
    </row>
    <row r="1723">
      <c r="A1723" s="3" t="inlineStr">
        <is>
          <t>mathews.co.uk</t>
        </is>
      </c>
      <c r="B1723" s="3">
        <f>HYPERLINK("http://mathews.co.uk", "http://mathews.co.uk")</f>
        <v/>
      </c>
      <c r="C1723" s="3" t="inlineStr">
        <is>
          <t>Reachable</t>
        </is>
      </c>
      <c r="D1723" s="3" t="inlineStr">
        <is>
          <t>['usham Road Marsh Barton Exeter EX2 8QG']</t>
        </is>
      </c>
    </row>
    <row r="1724">
      <c r="A1724" s="4" t="inlineStr">
        <is>
          <t>buyorganic.co.uk</t>
        </is>
      </c>
      <c r="B1724" s="4">
        <f>HYPERLINK("http://buyorganic.co.uk", "http://buyorganic.co.uk")</f>
        <v/>
      </c>
      <c r="C1724" s="4" t="inlineStr">
        <is>
          <t>Reachable - No Addresses</t>
        </is>
      </c>
      <c r="D1724" s="4" t="inlineStr">
        <is>
          <t>N/A</t>
        </is>
      </c>
    </row>
    <row r="1725">
      <c r="A1725" s="4" t="inlineStr">
        <is>
          <t>wolf.live</t>
        </is>
      </c>
      <c r="B1725" s="4">
        <f>HYPERLINK("http://wolf.live", "http://wolf.live")</f>
        <v/>
      </c>
      <c r="C1725" s="4" t="inlineStr">
        <is>
          <t>Reachable - No Addresses</t>
        </is>
      </c>
      <c r="D1725" s="4" t="inlineStr">
        <is>
          <t>N/A</t>
        </is>
      </c>
    </row>
    <row r="1726">
      <c r="A1726" s="4" t="inlineStr">
        <is>
          <t>fullfataudio.com</t>
        </is>
      </c>
      <c r="B1726" s="4">
        <f>HYPERLINK("http://fullfataudio.com", "http://fullfataudio.com")</f>
        <v/>
      </c>
      <c r="C1726" s="4" t="inlineStr">
        <is>
          <t>Reachable - No Addresses</t>
        </is>
      </c>
      <c r="D1726" s="4" t="inlineStr">
        <is>
          <t>N/A</t>
        </is>
      </c>
    </row>
    <row r="1727">
      <c r="A1727" s="4" t="inlineStr">
        <is>
          <t>signcompeurope.com</t>
        </is>
      </c>
      <c r="B1727" s="4">
        <f>HYPERLINK("http://signcompeurope.com", "http://signcompeurope.com")</f>
        <v/>
      </c>
      <c r="C1727" s="4" t="inlineStr">
        <is>
          <t>Reachable - No Addresses</t>
        </is>
      </c>
      <c r="D1727" s="4" t="inlineStr">
        <is>
          <t>N/A</t>
        </is>
      </c>
    </row>
    <row r="1728">
      <c r="A1728" s="4" t="inlineStr">
        <is>
          <t>lewisashleygroup.com</t>
        </is>
      </c>
      <c r="B1728" s="4">
        <f>HYPERLINK("http://lewisashleygroup.com", "http://lewisashleygroup.com")</f>
        <v/>
      </c>
      <c r="C1728" s="4" t="inlineStr">
        <is>
          <t>Reachable - No Addresses</t>
        </is>
      </c>
      <c r="D1728" s="4" t="inlineStr">
        <is>
          <t>N/A</t>
        </is>
      </c>
    </row>
    <row r="1729">
      <c r="A1729" s="4" t="inlineStr">
        <is>
          <t>metfilm.co.uk</t>
        </is>
      </c>
      <c r="B1729" s="4">
        <f>HYPERLINK("http://metfilm.co.uk", "http://metfilm.co.uk")</f>
        <v/>
      </c>
      <c r="C1729" s="4" t="inlineStr">
        <is>
          <t>Reachable - No Addresses</t>
        </is>
      </c>
      <c r="D1729" s="4" t="inlineStr">
        <is>
          <t>N/A</t>
        </is>
      </c>
    </row>
    <row r="1730">
      <c r="A1730" s="3" t="inlineStr">
        <is>
          <t>digibee.co.uk</t>
        </is>
      </c>
      <c r="B1730" s="3">
        <f>HYPERLINK("http://digibee.co.uk", "http://digibee.co.uk")</f>
        <v/>
      </c>
      <c r="C1730" s="3" t="inlineStr">
        <is>
          <t>Reachable</t>
        </is>
      </c>
      <c r="D1730" s="3" t="inlineStr">
        <is>
          <t>['14 Brightwell Barns, Waldringfield Road, Brightwell, IP10 0BJ', '62114 Brightwell Barns, Waldringfield Road, Brightwell, IP10 0BJ']</t>
        </is>
      </c>
    </row>
    <row r="1731">
      <c r="A1731" s="3" t="inlineStr">
        <is>
          <t>palmunderwear.co.uk</t>
        </is>
      </c>
      <c r="B1731" s="3">
        <f>HYPERLINK("http://palmunderwear.co.uk", "http://palmunderwear.co.uk")</f>
        <v/>
      </c>
      <c r="C1731" s="3" t="inlineStr">
        <is>
          <t>Reachable</t>
        </is>
      </c>
      <c r="D1731" s="3" t="inlineStr">
        <is>
          <t>['2020 AIS INDX Menswear SS 19th21st', '2020 AIS INDX Menswear SS 19th21st', 'Sketchley Meadows Ind. Est, Hinckley, Leicestershire, LE10 3ER']</t>
        </is>
      </c>
    </row>
    <row r="1732">
      <c r="A1732" s="2" t="inlineStr">
        <is>
          <t>corioliscapital.com</t>
        </is>
      </c>
      <c r="B1732" s="2">
        <f>HYPERLINK("http://corioliscapital.com", "http://corioliscapital.com")</f>
        <v/>
      </c>
      <c r="C1732" s="2" t="inlineStr">
        <is>
          <t>Unreachable</t>
        </is>
      </c>
      <c r="D1732" s="2" t="inlineStr">
        <is>
          <t>N/A</t>
        </is>
      </c>
    </row>
    <row r="1733">
      <c r="A1733" s="4" t="inlineStr">
        <is>
          <t>shibdenmillinn.com</t>
        </is>
      </c>
      <c r="B1733" s="4">
        <f>HYPERLINK("http://shibdenmillinn.com", "http://shibdenmillinn.com")</f>
        <v/>
      </c>
      <c r="C1733" s="4" t="inlineStr">
        <is>
          <t>Reachable - No Addresses</t>
        </is>
      </c>
      <c r="D1733" s="4" t="inlineStr">
        <is>
          <t>N/A</t>
        </is>
      </c>
    </row>
    <row r="1734">
      <c r="A1734" s="3" t="inlineStr">
        <is>
          <t>retreathousepleshey.com</t>
        </is>
      </c>
      <c r="B1734" s="3">
        <f>HYPERLINK("http://retreathousepleshey.com", "http://retreathousepleshey.com")</f>
        <v/>
      </c>
      <c r="C1734" s="3" t="inlineStr">
        <is>
          <t>Reachable</t>
        </is>
      </c>
      <c r="D1734" s="3" t="inlineStr">
        <is>
          <t>['Pleshey, Chelmsford, Essex CM3 1HA']</t>
        </is>
      </c>
    </row>
    <row r="1735">
      <c r="A1735" s="3" t="inlineStr">
        <is>
          <t>apptivation.co.uk</t>
        </is>
      </c>
      <c r="B1735" s="3">
        <f>HYPERLINK("http://apptivation.co.uk", "http://apptivation.co.uk")</f>
        <v/>
      </c>
      <c r="C1735" s="3" t="inlineStr">
        <is>
          <t>Reachable</t>
        </is>
      </c>
      <c r="D1735" s="3" t="inlineStr">
        <is>
          <t>['16 Brune Street London, E1 7NJ', '3701 8 Walworth Road, London, SE1 6EL, England']</t>
        </is>
      </c>
    </row>
    <row r="1736">
      <c r="A1736" s="2" t="inlineStr">
        <is>
          <t>fgenergy.com</t>
        </is>
      </c>
      <c r="B1736" s="2">
        <f>HYPERLINK("https://fgenergy.com", "https://fgenergy.com")</f>
        <v/>
      </c>
      <c r="C1736" s="2" t="inlineStr">
        <is>
          <t>Unreachable</t>
        </is>
      </c>
      <c r="D1736" s="2" t="inlineStr">
        <is>
          <t>N/A</t>
        </is>
      </c>
    </row>
    <row r="1737">
      <c r="A1737" s="2" t="inlineStr">
        <is>
          <t>nationalgridusaco.com</t>
        </is>
      </c>
      <c r="B1737" s="2">
        <f>HYPERLINK("http://nationalgridusaco.com", "http://nationalgridusaco.com")</f>
        <v/>
      </c>
      <c r="C1737" s="2" t="inlineStr">
        <is>
          <t>Unreachable</t>
        </is>
      </c>
      <c r="D1737" s="2" t="inlineStr">
        <is>
          <t>N/A</t>
        </is>
      </c>
    </row>
    <row r="1738">
      <c r="A1738" s="3" t="inlineStr">
        <is>
          <t>carteraccountants.co.uk</t>
        </is>
      </c>
      <c r="B1738" s="3">
        <f>HYPERLINK("http://carteraccountants.co.uk", "http://carteraccountants.co.uk")</f>
        <v/>
      </c>
      <c r="C1738" s="3" t="inlineStr">
        <is>
          <t>Reachable</t>
        </is>
      </c>
      <c r="D1738" s="3" t="inlineStr">
        <is>
          <t>['usiness Park Enderby Leicester LE19 4SA']</t>
        </is>
      </c>
    </row>
    <row r="1739">
      <c r="A1739" s="3" t="inlineStr">
        <is>
          <t>deekay.co.uk</t>
        </is>
      </c>
      <c r="B1739" s="3">
        <f>HYPERLINK("http://deekay.co.uk", "http://deekay.co.uk")</f>
        <v/>
      </c>
      <c r="C1739" s="3" t="inlineStr">
        <is>
          <t>Reachable</t>
        </is>
      </c>
      <c r="D1739" s="3" t="inlineStr">
        <is>
          <t>['ulme Circle Urmston Manchester M41 0SS', 'ulme circle Urmston Manchester M41 0SS']</t>
        </is>
      </c>
    </row>
    <row r="1740">
      <c r="A1740" s="2" t="inlineStr">
        <is>
          <t>deli22.co.uk</t>
        </is>
      </c>
      <c r="B1740" s="2">
        <f>HYPERLINK("http://deli22.co.uk", "http://deli22.co.uk")</f>
        <v/>
      </c>
      <c r="C1740" s="2" t="inlineStr">
        <is>
          <t>Unreachable</t>
        </is>
      </c>
      <c r="D1740" s="2" t="inlineStr">
        <is>
          <t>N/A</t>
        </is>
      </c>
    </row>
    <row r="1741">
      <c r="A1741" s="3" t="inlineStr">
        <is>
          <t>allaboutvenues.com</t>
        </is>
      </c>
      <c r="B1741" s="3">
        <f>HYPERLINK("http://allaboutvenues.com", "http://allaboutvenues.com")</f>
        <v/>
      </c>
      <c r="C1741" s="3" t="inlineStr">
        <is>
          <t>Reachable</t>
        </is>
      </c>
      <c r="D1741" s="3" t="inlineStr">
        <is>
          <t>['11 monthsThis cookie is set by GDPR', '11 monthsThe cookie is set by GDPR', '11 monthsThis cookie is set by GDPR', '11 monthsThis cookie is set by GDPR', '11 monthsThis cookie is set by GDPR', '11 monthsThe cookie is set by the GDPR', 'Shellow Lane, Congleton, Cheshire, CW12 2FQ']</t>
        </is>
      </c>
    </row>
    <row r="1742">
      <c r="A1742" s="3" t="inlineStr">
        <is>
          <t>ratio.co.uk</t>
        </is>
      </c>
      <c r="B1742" s="3">
        <f>HYPERLINK("http://ratio.co.uk", "http://ratio.co.uk")</f>
        <v/>
      </c>
      <c r="C1742" s="3" t="inlineStr">
        <is>
          <t>Reachable</t>
        </is>
      </c>
      <c r="D1742" s="3" t="inlineStr">
        <is>
          <t>['18 Albert Road Bournemouth BH1 1BZ']</t>
        </is>
      </c>
    </row>
    <row r="1743">
      <c r="A1743" s="2" t="inlineStr">
        <is>
          <t>tritonrestoration.co.uk</t>
        </is>
      </c>
      <c r="B1743" s="2">
        <f>HYPERLINK("http://tritonrestoration.co.uk", "http://tritonrestoration.co.uk")</f>
        <v/>
      </c>
      <c r="C1743" s="2" t="inlineStr">
        <is>
          <t>Unreachable</t>
        </is>
      </c>
      <c r="D1743" s="2" t="inlineStr">
        <is>
          <t>N/A</t>
        </is>
      </c>
    </row>
    <row r="1744">
      <c r="A1744" s="3" t="inlineStr">
        <is>
          <t>serocor.com</t>
        </is>
      </c>
      <c r="B1744" s="3">
        <f>HYPERLINK("http://serocor.com", "http://serocor.com")</f>
        <v/>
      </c>
      <c r="C1744" s="3" t="inlineStr">
        <is>
          <t>Reachable</t>
        </is>
      </c>
      <c r="D1744" s="3" t="inlineStr">
        <is>
          <t>['North Harbour Business Park, Compass Road, Portsmouth, PO6 4PR']</t>
        </is>
      </c>
    </row>
    <row r="1745">
      <c r="A1745" s="3" t="inlineStr">
        <is>
          <t>wheelgatepark.com</t>
        </is>
      </c>
      <c r="B1745" s="3">
        <f>HYPERLINK("http://wheelgatepark.com", "http://wheelgatepark.com")</f>
        <v/>
      </c>
      <c r="C1745" s="3" t="inlineStr">
        <is>
          <t>Reachable</t>
        </is>
      </c>
      <c r="D1745" s="3" t="inlineStr">
        <is>
          <t>['Hoods Wheelgate Park White Post, Farnsfield Newark, Notts, NG22 8HX']</t>
        </is>
      </c>
    </row>
    <row r="1746">
      <c r="A1746" s="4" t="inlineStr">
        <is>
          <t>tokyoto-luggage.com</t>
        </is>
      </c>
      <c r="B1746" s="4">
        <f>HYPERLINK("http://tokyoto-luggage.com", "http://tokyoto-luggage.com")</f>
        <v/>
      </c>
      <c r="C1746" s="4" t="inlineStr">
        <is>
          <t>Reachable - No Addresses</t>
        </is>
      </c>
      <c r="D1746" s="4" t="inlineStr">
        <is>
          <t>N/A</t>
        </is>
      </c>
    </row>
    <row r="1747">
      <c r="A1747" s="3" t="inlineStr">
        <is>
          <t>osadoorparts.co.uk</t>
        </is>
      </c>
      <c r="B1747" s="3">
        <f>HYPERLINK("http://osadoorparts.co.uk", "http://osadoorparts.co.uk")</f>
        <v/>
      </c>
      <c r="C1747" s="3" t="inlineStr">
        <is>
          <t>Reachable</t>
        </is>
      </c>
      <c r="D1747" s="3" t="inlineStr">
        <is>
          <t>['strial Estate Runcorn Cheshire WA7 3EZ']</t>
        </is>
      </c>
    </row>
    <row r="1748">
      <c r="A1748" s="3" t="inlineStr">
        <is>
          <t>kgd.co.uk</t>
        </is>
      </c>
      <c r="B1748" s="3">
        <f>HYPERLINK("http://kgd.co.uk", "http://kgd.co.uk")</f>
        <v/>
      </c>
      <c r="C1748" s="3" t="inlineStr">
        <is>
          <t>Reachable</t>
        </is>
      </c>
      <c r="D1748" s="3" t="inlineStr">
        <is>
          <t>['NFO KGDNetherwood RoadRotherwas, HerefordHR2 6JU']</t>
        </is>
      </c>
    </row>
    <row r="1749">
      <c r="A1749" s="3" t="inlineStr">
        <is>
          <t>maclarenjones.com</t>
        </is>
      </c>
      <c r="B1749" s="3">
        <f>HYPERLINK("http://maclarenjones.com", "http://maclarenjones.com")</f>
        <v/>
      </c>
      <c r="C1749" s="3" t="inlineStr">
        <is>
          <t>Reachable</t>
        </is>
      </c>
      <c r="D1749" s="3" t="inlineStr">
        <is>
          <t>['Chelford Rd, Knutsford, Cheshire WA16 8RB']</t>
        </is>
      </c>
    </row>
    <row r="1750">
      <c r="A1750" s="3" t="inlineStr">
        <is>
          <t>sedumgreenroof.co.uk</t>
        </is>
      </c>
      <c r="B1750" s="3">
        <f>HYPERLINK("http://sedumgreenroof.co.uk", "http://sedumgreenroof.co.uk")</f>
        <v/>
      </c>
      <c r="C1750" s="3" t="inlineStr">
        <is>
          <t>Reachable</t>
        </is>
      </c>
      <c r="D1750" s="3" t="inlineStr">
        <is>
          <t>['odford forestry and Landscaping, Lower Woodford, Salisbury, SP4 6NQ']</t>
        </is>
      </c>
    </row>
    <row r="1751">
      <c r="A1751" s="2" t="inlineStr">
        <is>
          <t>liverpoolairport.com</t>
        </is>
      </c>
      <c r="B1751" s="2">
        <f>HYPERLINK("https://liverpoolairport.com", "https://liverpoolairport.com")</f>
        <v/>
      </c>
      <c r="C1751" s="2" t="inlineStr">
        <is>
          <t>Unreachable</t>
        </is>
      </c>
      <c r="D1751" s="2" t="inlineStr">
        <is>
          <t>N/A</t>
        </is>
      </c>
    </row>
    <row r="1752">
      <c r="A1752" s="2" t="inlineStr">
        <is>
          <t>optilan.com</t>
        </is>
      </c>
      <c r="B1752" s="2">
        <f>HYPERLINK("https://optilan.com", "https://optilan.com")</f>
        <v/>
      </c>
      <c r="C1752" s="2" t="inlineStr">
        <is>
          <t>Unreachable</t>
        </is>
      </c>
      <c r="D1752" s="2" t="inlineStr">
        <is>
          <t>N/A</t>
        </is>
      </c>
    </row>
    <row r="1753">
      <c r="A1753" s="2" t="inlineStr">
        <is>
          <t>paynes-heating.co.uk</t>
        </is>
      </c>
      <c r="B1753" s="2">
        <f>HYPERLINK("http://paynes-heating.co.uk", "http://paynes-heating.co.uk")</f>
        <v/>
      </c>
      <c r="C1753" s="2" t="inlineStr">
        <is>
          <t>Unreachable</t>
        </is>
      </c>
      <c r="D1753" s="2" t="inlineStr">
        <is>
          <t>N/A</t>
        </is>
      </c>
    </row>
    <row r="1754">
      <c r="A1754" s="3" t="inlineStr">
        <is>
          <t>thechillilodge.co.uk</t>
        </is>
      </c>
      <c r="B1754" s="3">
        <f>HYPERLINK("http://thechillilodge.co.uk", "http://thechillilodge.co.uk")</f>
        <v/>
      </c>
      <c r="C1754" s="3" t="inlineStr">
        <is>
          <t>Reachable</t>
        </is>
      </c>
      <c r="D1754" s="3" t="inlineStr">
        <is>
          <t>['Knabbs Ln, Silkstone Common, Barnsley S75 4RD']</t>
        </is>
      </c>
    </row>
    <row r="1755">
      <c r="A1755" s="2" t="inlineStr">
        <is>
          <t>m2msecuritysims.com</t>
        </is>
      </c>
      <c r="B1755" s="2">
        <f>HYPERLINK("http://m2msecuritysims.com", "http://m2msecuritysims.com")</f>
        <v/>
      </c>
      <c r="C1755" s="2" t="inlineStr">
        <is>
          <t>Unreachable</t>
        </is>
      </c>
      <c r="D1755" s="2" t="inlineStr">
        <is>
          <t>N/A</t>
        </is>
      </c>
    </row>
    <row r="1756">
      <c r="A1756" s="3" t="inlineStr">
        <is>
          <t>cspc.co.uk</t>
        </is>
      </c>
      <c r="B1756" s="3">
        <f>HYPERLINK("http://cspc.co.uk", "http://cspc.co.uk")</f>
        <v/>
      </c>
      <c r="C1756" s="3" t="inlineStr">
        <is>
          <t>Reachable</t>
        </is>
      </c>
      <c r="D1756" s="3" t="inlineStr">
        <is>
          <t>['0113 2750606 184 Otley Rd, Leeds LS16 5LW']</t>
        </is>
      </c>
    </row>
    <row r="1757">
      <c r="A1757" s="4" t="inlineStr">
        <is>
          <t>voodoovaudeville.com</t>
        </is>
      </c>
      <c r="B1757" s="4">
        <f>HYPERLINK("http://voodoovaudeville.com", "http://voodoovaudeville.com")</f>
        <v/>
      </c>
      <c r="C1757" s="4" t="inlineStr">
        <is>
          <t>Reachable - No Addresses</t>
        </is>
      </c>
      <c r="D1757" s="4" t="inlineStr">
        <is>
          <t>N/A</t>
        </is>
      </c>
    </row>
    <row r="1758">
      <c r="A1758" s="4" t="inlineStr">
        <is>
          <t>candooconcierge.com</t>
        </is>
      </c>
      <c r="B1758" s="4">
        <f>HYPERLINK("http://candooconcierge.com", "http://candooconcierge.com")</f>
        <v/>
      </c>
      <c r="C1758" s="4" t="inlineStr">
        <is>
          <t>Reachable - No Addresses</t>
        </is>
      </c>
      <c r="D1758" s="4" t="inlineStr">
        <is>
          <t>N/A</t>
        </is>
      </c>
    </row>
    <row r="1759">
      <c r="A1759" s="3" t="inlineStr">
        <is>
          <t>chequermead.org.uk</t>
        </is>
      </c>
      <c r="B1759" s="3">
        <f>HYPERLINK("http://chequermead.org.uk", "http://chequermead.org.uk")</f>
        <v/>
      </c>
      <c r="C1759" s="3" t="inlineStr">
        <is>
          <t>Reachable</t>
        </is>
      </c>
      <c r="D1759" s="3" t="inlineStr">
        <is>
          <t>['11 monthsThis cookie is set by GDPR', '11 monthsThe cookie is set by GDPR', '11 monthsThis cookie is set by GDPR', '11 monthsThis cookie is set by GDPR', '11 monthsThis cookie is set by GDPR', '11 monthsThe cookie is set by the GDPR', 'College Lane, East Grinstead, West Sussex, RH19 3LT, UK', 'College Lane, East Grinstead, West Sussex, RH19 3LT, UK']</t>
        </is>
      </c>
    </row>
    <row r="1760">
      <c r="A1760" s="3" t="inlineStr">
        <is>
          <t>digipress.co.uk</t>
        </is>
      </c>
      <c r="B1760" s="3">
        <f>HYPERLINK("http://digipress.co.uk", "http://digipress.co.uk")</f>
        <v/>
      </c>
      <c r="C1760" s="3" t="inlineStr">
        <is>
          <t>Reachable</t>
        </is>
      </c>
      <c r="D1760" s="3" t="inlineStr">
        <is>
          <t>['siness Park Llansamlet Swansea SA7 0AG']</t>
        </is>
      </c>
    </row>
    <row r="1761">
      <c r="A1761" s="3" t="inlineStr">
        <is>
          <t>jeanettekidd.com</t>
        </is>
      </c>
      <c r="B1761" s="3">
        <f>HYPERLINK("http://jeanettekidd.com", "http://jeanettekidd.com")</f>
        <v/>
      </c>
      <c r="C1761" s="3" t="inlineStr">
        <is>
          <t>Reachable</t>
        </is>
      </c>
      <c r="D1761" s="3" t="inlineStr">
        <is>
          <t>['13 Antrim St, Lisburn BT28 1AU', '13 Antrim St, Lisburn BT28 1AU']</t>
        </is>
      </c>
    </row>
    <row r="1762">
      <c r="A1762" s="4" t="inlineStr">
        <is>
          <t>viduppu.com</t>
        </is>
      </c>
      <c r="B1762" s="4">
        <f>HYPERLINK("http://viduppu.com", "http://viduppu.com")</f>
        <v/>
      </c>
      <c r="C1762" s="4" t="inlineStr">
        <is>
          <t>Reachable - No Addresses</t>
        </is>
      </c>
      <c r="D1762" s="4" t="inlineStr">
        <is>
          <t>N/A</t>
        </is>
      </c>
    </row>
    <row r="1763">
      <c r="A1763" s="3" t="inlineStr">
        <is>
          <t>airtattoo.com</t>
        </is>
      </c>
      <c r="B1763" s="3">
        <f>HYPERLINK("http://airtattoo.com", "http://airtattoo.com")</f>
        <v/>
      </c>
      <c r="C1763" s="3" t="inlineStr">
        <is>
          <t>Reachable</t>
        </is>
      </c>
      <c r="D1763" s="3" t="inlineStr">
        <is>
          <t>['Horcott Hill, Fairford, Gloucestershire, GL7 4RB, United Kingdom']</t>
        </is>
      </c>
    </row>
    <row r="1764">
      <c r="A1764" s="4" t="inlineStr">
        <is>
          <t>optima-life.com</t>
        </is>
      </c>
      <c r="B1764" s="4">
        <f>HYPERLINK("http://optima-life.com", "http://optima-life.com")</f>
        <v/>
      </c>
      <c r="C1764" s="4" t="inlineStr">
        <is>
          <t>Reachable - No Addresses</t>
        </is>
      </c>
      <c r="D1764" s="4" t="inlineStr">
        <is>
          <t>N/A</t>
        </is>
      </c>
    </row>
    <row r="1765">
      <c r="A1765" s="3" t="inlineStr">
        <is>
          <t>allinonelondon.com</t>
        </is>
      </c>
      <c r="B1765" s="3">
        <f>HYPERLINK("http://allinonelondon.com", "http://allinonelondon.com")</f>
        <v/>
      </c>
      <c r="C1765" s="3" t="inlineStr">
        <is>
          <t>Reachable</t>
        </is>
      </c>
      <c r="D1765" s="3" t="inlineStr">
        <is>
          <t>['and EUR Isle of Man GBP Israel IL', 'and EUR Isle of Man GBP Israel IL', 'and EUR Isle of Man GBP Israel IL', 'and EUR Isle of Man GBP Israel IL', 'and EUR Isle of Man GBP Israel IL', 'and EUR Isle of Man GBP Israel IL', '12 Lea Rd, London, Waltham Abbey EN9 1AS']</t>
        </is>
      </c>
    </row>
    <row r="1766">
      <c r="A1766" s="4" t="inlineStr">
        <is>
          <t>renaultalpine.co.uk</t>
        </is>
      </c>
      <c r="B1766" s="4">
        <f>HYPERLINK("http://renaultalpine.co.uk", "http://renaultalpine.co.uk")</f>
        <v/>
      </c>
      <c r="C1766" s="4" t="inlineStr">
        <is>
          <t>Reachable - No Addresses</t>
        </is>
      </c>
      <c r="D1766" s="4" t="inlineStr">
        <is>
          <t>N/A</t>
        </is>
      </c>
    </row>
    <row r="1767">
      <c r="A1767" s="3" t="inlineStr">
        <is>
          <t>bosscabins.co.uk</t>
        </is>
      </c>
      <c r="B1767" s="3">
        <f>HYPERLINK("http://bosscabins.co.uk", "http://bosscabins.co.uk")</f>
        <v/>
      </c>
      <c r="C1767" s="3" t="inlineStr">
        <is>
          <t>Reachable</t>
        </is>
      </c>
      <c r="D1767" s="3" t="inlineStr">
        <is>
          <t>['AND DEEP GREEN RANGES THE WORLDS MO', 'ssBoss Cabins BCS House Pinfold Road, Bourne PE10 9HT', 'usBoss Cabins BCS House Pinfold Road, Bourne PE10 9HT']</t>
        </is>
      </c>
    </row>
    <row r="1768">
      <c r="A1768" s="2" t="inlineStr">
        <is>
          <t>threlfallart.co.uk</t>
        </is>
      </c>
      <c r="B1768" s="2">
        <f>HYPERLINK("https://threlfallart.co.uk", "https://threlfallart.co.uk")</f>
        <v/>
      </c>
      <c r="C1768" s="2" t="inlineStr">
        <is>
          <t>Unreachable</t>
        </is>
      </c>
      <c r="D1768" s="2" t="inlineStr">
        <is>
          <t>N/A</t>
        </is>
      </c>
    </row>
    <row r="1769">
      <c r="A1769" s="2" t="inlineStr">
        <is>
          <t>bandbinnovations.co.uk</t>
        </is>
      </c>
      <c r="B1769" s="2">
        <f>HYPERLINK("http://bandbinnovations.co.uk", "http://bandbinnovations.co.uk")</f>
        <v/>
      </c>
      <c r="C1769" s="2" t="inlineStr">
        <is>
          <t>Unreachable</t>
        </is>
      </c>
      <c r="D1769" s="2" t="inlineStr">
        <is>
          <t>N/A</t>
        </is>
      </c>
    </row>
    <row r="1770">
      <c r="A1770" s="3" t="inlineStr">
        <is>
          <t>mentorgroup.co.uk</t>
        </is>
      </c>
      <c r="B1770" s="3">
        <f>HYPERLINK("https://mentorgroup.co.uk", "https://mentorgroup.co.uk")</f>
        <v/>
      </c>
      <c r="C1770" s="3" t="inlineStr">
        <is>
          <t>Reachable</t>
        </is>
      </c>
      <c r="D1770" s="3" t="inlineStr">
        <is>
          <t>['75599 Maxted RoadHemel Hempstead, HertfordshireHP2 7DX', 'Building 4, Foundation Park, Roxborough Way, Maidenhead, SL6 3UD']</t>
        </is>
      </c>
    </row>
    <row r="1771">
      <c r="A1771" s="3" t="inlineStr">
        <is>
          <t>farmgarden.org.uk</t>
        </is>
      </c>
      <c r="B1771" s="3">
        <f>HYPERLINK("http://farmgarden.org.uk", "http://farmgarden.org.uk")</f>
        <v/>
      </c>
      <c r="C1771" s="3" t="inlineStr">
        <is>
          <t>Reachable</t>
        </is>
      </c>
      <c r="D1771" s="3" t="inlineStr">
        <is>
          <t>['Llanidloes Road, Newtown, PowysWales CymruSY16 4HX']</t>
        </is>
      </c>
    </row>
    <row r="1772">
      <c r="A1772" s="3" t="inlineStr">
        <is>
          <t>meguiars.co.uk</t>
        </is>
      </c>
      <c r="B1772" s="3">
        <f>HYPERLINK("http://meguiars.co.uk", "http://meguiars.co.uk")</f>
        <v/>
      </c>
      <c r="C1772" s="3" t="inlineStr">
        <is>
          <t>Reachable</t>
        </is>
      </c>
      <c r="D1772" s="3" t="inlineStr">
        <is>
          <t>['Cain Road, Bracknell, Berkshire RG12 8HT']</t>
        </is>
      </c>
    </row>
    <row r="1773">
      <c r="A1773" s="3" t="inlineStr">
        <is>
          <t>w-co.co.uk</t>
        </is>
      </c>
      <c r="B1773" s="3">
        <f>HYPERLINK("http://w-co.co.uk", "http://w-co.co.uk")</f>
        <v/>
      </c>
      <c r="C1773" s="3" t="inlineStr">
        <is>
          <t>Reachable</t>
        </is>
      </c>
      <c r="D1773" s="3" t="inlineStr">
        <is>
          <t>['West Thurrock, Grays, Essex, RM20 3XD']</t>
        </is>
      </c>
    </row>
    <row r="1774">
      <c r="A1774" s="3" t="inlineStr">
        <is>
          <t>jr-roofing.co.uk</t>
        </is>
      </c>
      <c r="B1774" s="3">
        <f>HYPERLINK("http://jr-roofing.co.uk", "http://jr-roofing.co.uk")</f>
        <v/>
      </c>
      <c r="C1774" s="3" t="inlineStr">
        <is>
          <t>Reachable</t>
        </is>
      </c>
      <c r="D1774" s="3" t="inlineStr">
        <is>
          <t>['5 Swinburne Avenue, Hitchin, Hertfordshire, SG5 2RG']</t>
        </is>
      </c>
    </row>
    <row r="1775">
      <c r="A1775" s="4" t="inlineStr">
        <is>
          <t>kellergreen.com</t>
        </is>
      </c>
      <c r="B1775" s="4">
        <f>HYPERLINK("http://kellergreen.com", "http://kellergreen.com")</f>
        <v/>
      </c>
      <c r="C1775" s="4" t="inlineStr">
        <is>
          <t>Reachable - No Addresses</t>
        </is>
      </c>
      <c r="D1775" s="4" t="inlineStr">
        <is>
          <t>N/A</t>
        </is>
      </c>
    </row>
    <row r="1776">
      <c r="A1776" s="3" t="inlineStr">
        <is>
          <t>nickystephenmarketing.co.uk</t>
        </is>
      </c>
      <c r="B1776" s="3">
        <f>HYPERLINK("http://nickystephenmarketing.co.uk", "http://nickystephenmarketing.co.uk")</f>
        <v/>
      </c>
      <c r="C1776" s="3" t="inlineStr">
        <is>
          <t>Reachable</t>
        </is>
      </c>
      <c r="D1776" s="3" t="inlineStr">
        <is>
          <t>['8 Main Street, HobyMelton MowbrayLeicestershireLE14 3DT']</t>
        </is>
      </c>
    </row>
    <row r="1777">
      <c r="A1777" s="2" t="inlineStr">
        <is>
          <t>wellnessinmotion.co.uk</t>
        </is>
      </c>
      <c r="B1777" s="2">
        <f>HYPERLINK("http://wellnessinmotion.co.uk", "http://wellnessinmotion.co.uk")</f>
        <v/>
      </c>
      <c r="C1777" s="2" t="inlineStr">
        <is>
          <t>Unreachable</t>
        </is>
      </c>
      <c r="D1777" s="2" t="inlineStr">
        <is>
          <t>N/A</t>
        </is>
      </c>
    </row>
    <row r="1778">
      <c r="A1778" s="2" t="inlineStr">
        <is>
          <t>salaequilibrio.com</t>
        </is>
      </c>
      <c r="B1778" s="2">
        <f>HYPERLINK("http://salaequilibrio.com", "http://salaequilibrio.com")</f>
        <v/>
      </c>
      <c r="C1778" s="2" t="inlineStr">
        <is>
          <t>Unreachable</t>
        </is>
      </c>
      <c r="D1778" s="2" t="inlineStr">
        <is>
          <t>N/A</t>
        </is>
      </c>
    </row>
    <row r="1779">
      <c r="A1779" s="3" t="inlineStr">
        <is>
          <t>bsp-if.com</t>
        </is>
      </c>
      <c r="B1779" s="3">
        <f>HYPERLINK("http://bsp-if.com", "http://bsp-if.com")</f>
        <v/>
      </c>
      <c r="C1779" s="3" t="inlineStr">
        <is>
          <t>Reachable</t>
        </is>
      </c>
      <c r="D1779" s="3" t="inlineStr">
        <is>
          <t>['and utilities enclosures. Rapid Impact Compactors RIC RI', 'reat Blakenham Ipswich Suffolk IP6 0NL', 'reat Blakenham Ipswich Suffolk IP6 0NL']</t>
        </is>
      </c>
    </row>
    <row r="1780">
      <c r="A1780" s="4" t="inlineStr">
        <is>
          <t>reemjewellers.com</t>
        </is>
      </c>
      <c r="B1780" s="4">
        <f>HYPERLINK("http://reemjewellers.com", "http://reemjewellers.com")</f>
        <v/>
      </c>
      <c r="C1780" s="4" t="inlineStr">
        <is>
          <t>Reachable - No Addresses</t>
        </is>
      </c>
      <c r="D1780" s="4" t="inlineStr">
        <is>
          <t>N/A</t>
        </is>
      </c>
    </row>
    <row r="1781">
      <c r="A1781" s="3" t="inlineStr">
        <is>
          <t>bjcplanning.co.uk</t>
        </is>
      </c>
      <c r="B1781" s="3">
        <f>HYPERLINK("http://bjcplanning.co.uk", "http://bjcplanning.co.uk")</f>
        <v/>
      </c>
      <c r="C1781" s="3" t="inlineStr">
        <is>
          <t>Reachable</t>
        </is>
      </c>
      <c r="D1781" s="3" t="inlineStr">
        <is>
          <t>['3 South StreetTitchfieldFareham PO14 4DL']</t>
        </is>
      </c>
    </row>
    <row r="1782">
      <c r="A1782" s="3" t="inlineStr">
        <is>
          <t>nuplansurveys.com</t>
        </is>
      </c>
      <c r="B1782" s="3">
        <f>HYPERLINK("http://nuplansurveys.com", "http://nuplansurveys.com")</f>
        <v/>
      </c>
      <c r="C1782" s="3" t="inlineStr">
        <is>
          <t>Reachable</t>
        </is>
      </c>
      <c r="D1782" s="3" t="inlineStr">
        <is>
          <t>['Tywardreath, Par, Cornwall. PL24 2QG', 'Tywardreath, Par, Cornwall PL24 2QG']</t>
        </is>
      </c>
    </row>
    <row r="1783">
      <c r="A1783" s="3" t="inlineStr">
        <is>
          <t>frostsgardencentres.co.uk</t>
        </is>
      </c>
      <c r="B1783" s="3">
        <f>HYPERLINK("http://frostsgardencentres.co.uk", "http://frostsgardencentres.co.uk")</f>
        <v/>
      </c>
      <c r="C1783" s="3" t="inlineStr">
        <is>
          <t>Reachable</t>
        </is>
      </c>
      <c r="D1783" s="3" t="inlineStr">
        <is>
          <t>['30 01908 583511MK17 8UE', '30 01908 583511MK44 3QP']</t>
        </is>
      </c>
    </row>
    <row r="1784">
      <c r="A1784" s="3" t="inlineStr">
        <is>
          <t>sjhub.org.uk</t>
        </is>
      </c>
      <c r="B1784" s="3">
        <f>HYPERLINK("http://sjhub.org.uk", "http://sjhub.org.uk")</f>
        <v/>
      </c>
      <c r="C1784" s="3" t="inlineStr">
        <is>
          <t>Reachable</t>
        </is>
      </c>
      <c r="D1784" s="3" t="inlineStr">
        <is>
          <t>['2024 FEATUREDSJ Secures Club Space LATEST NEWS LA', 'm School Aldenham Road Elstree WD6 3AJ', 'Lloyd Club RIVERSIDE Northwood HA6 2DR', 'Equatus Vehicle Services Ltd HA3 5BD', 'mansworth School Rickmansworth WD3 3AQ', 'School for Girls Rickmansworth WD3 4HF', 'School Eastbury Road Northwood HA6 3AS', '9 6E Tithe Farm 151, RAYNERS LANE, HARROW, HA2 0XH', '2019 POPULAR CATEGORYLATEST NEWS722SJ', 'SJ NOW FEATURED173SJ', 'Cycling143LA', 'TEST NEWS HQ118HQ', 'News106Ru', 'nning86Re']</t>
        </is>
      </c>
    </row>
    <row r="1785">
      <c r="A1785" s="4" t="inlineStr">
        <is>
          <t>sandbbuilders.co.uk</t>
        </is>
      </c>
      <c r="B1785" s="4">
        <f>HYPERLINK("http://sandbbuilders.co.uk", "http://sandbbuilders.co.uk")</f>
        <v/>
      </c>
      <c r="C1785" s="4" t="inlineStr">
        <is>
          <t>Reachable - No Addresses</t>
        </is>
      </c>
      <c r="D1785" s="4" t="inlineStr">
        <is>
          <t>N/A</t>
        </is>
      </c>
    </row>
    <row r="1786">
      <c r="A1786" s="3" t="inlineStr">
        <is>
          <t>stationcars.co.uk</t>
        </is>
      </c>
      <c r="B1786" s="3">
        <f>HYPERLINK("http://stationcars.co.uk", "http://stationcars.co.uk")</f>
        <v/>
      </c>
      <c r="C1786" s="3" t="inlineStr">
        <is>
          <t>Reachable</t>
        </is>
      </c>
      <c r="D1786" s="3" t="inlineStr">
        <is>
          <t>['100 Upper Tooting Road LONDON SW17 7EN']</t>
        </is>
      </c>
    </row>
    <row r="1787">
      <c r="A1787" s="3" t="inlineStr">
        <is>
          <t>londonshootfighters.com</t>
        </is>
      </c>
      <c r="B1787" s="3">
        <f>HYPERLINK("http://londonshootfighters.com", "http://londonshootfighters.com")</f>
        <v/>
      </c>
      <c r="C1787" s="3" t="inlineStr">
        <is>
          <t>Reachable</t>
        </is>
      </c>
      <c r="D1787" s="3" t="inlineStr">
        <is>
          <t>['09557 Unit 4 The Atlip Centre Atlip Road, Wembley HA0 4LU']</t>
        </is>
      </c>
    </row>
    <row r="1788">
      <c r="A1788" s="4" t="inlineStr">
        <is>
          <t>auduskitchens.co.uk</t>
        </is>
      </c>
      <c r="B1788" s="4">
        <f>HYPERLINK("http://auduskitchens.co.uk", "http://auduskitchens.co.uk")</f>
        <v/>
      </c>
      <c r="C1788" s="4" t="inlineStr">
        <is>
          <t>Reachable - No Addresses</t>
        </is>
      </c>
      <c r="D1788" s="4" t="inlineStr">
        <is>
          <t>N/A</t>
        </is>
      </c>
    </row>
    <row r="1789">
      <c r="A1789" s="3" t="inlineStr">
        <is>
          <t>touchscreens-direct.co.uk</t>
        </is>
      </c>
      <c r="B1789" s="3">
        <f>HYPERLINK("http://touchscreens-direct.co.uk", "http://touchscreens-direct.co.uk")</f>
        <v/>
      </c>
      <c r="C1789" s="3" t="inlineStr">
        <is>
          <t>Reachable</t>
        </is>
      </c>
      <c r="D1789" s="3" t="inlineStr">
        <is>
          <t>['bourne Road Emsworth Hampshire PO10 7SU']</t>
        </is>
      </c>
    </row>
    <row r="1790">
      <c r="A1790" s="2" t="inlineStr">
        <is>
          <t>superyachtuniforms.com</t>
        </is>
      </c>
      <c r="B1790" s="2">
        <f>HYPERLINK("https://superyachtuniforms.com", "https://superyachtuniforms.com")</f>
        <v/>
      </c>
      <c r="C1790" s="2" t="inlineStr">
        <is>
          <t>Unreachable</t>
        </is>
      </c>
      <c r="D1790" s="2" t="inlineStr">
        <is>
          <t>N/A</t>
        </is>
      </c>
    </row>
    <row r="1791">
      <c r="A1791" s="2" t="inlineStr">
        <is>
          <t>hcpautomotive.com</t>
        </is>
      </c>
      <c r="B1791" s="2">
        <f>HYPERLINK("https://hcpautomotive.com", "https://hcpautomotive.com")</f>
        <v/>
      </c>
      <c r="C1791" s="2" t="inlineStr">
        <is>
          <t>Unreachable</t>
        </is>
      </c>
      <c r="D1791" s="2" t="inlineStr">
        <is>
          <t>N/A</t>
        </is>
      </c>
    </row>
    <row r="1792">
      <c r="A1792" s="3" t="inlineStr">
        <is>
          <t>standardgroup.co.uk</t>
        </is>
      </c>
      <c r="B1792" s="3">
        <f>HYPERLINK("http://standardgroup.co.uk", "http://standardgroup.co.uk")</f>
        <v/>
      </c>
      <c r="C1792" s="3" t="inlineStr">
        <is>
          <t>Reachable</t>
        </is>
      </c>
      <c r="D1792" s="3" t="inlineStr">
        <is>
          <t>['Way South Kettering Northants NN16 8TD']</t>
        </is>
      </c>
    </row>
    <row r="1793">
      <c r="A1793" s="3" t="inlineStr">
        <is>
          <t>xclusivedecor.com</t>
        </is>
      </c>
      <c r="B1793" s="3">
        <f>HYPERLINK("http://xclusivedecor.com", "http://xclusivedecor.com")</f>
        <v/>
      </c>
      <c r="C1793" s="3" t="inlineStr">
        <is>
          <t>Reachable</t>
        </is>
      </c>
      <c r="D1793" s="3" t="inlineStr">
        <is>
          <t>['Exchange House Centre, Exchange Street, NorfolkNR17 2AB']</t>
        </is>
      </c>
    </row>
    <row r="1794">
      <c r="A1794" s="2" t="inlineStr">
        <is>
          <t>pixelboost.co.uk</t>
        </is>
      </c>
      <c r="B1794" s="2">
        <f>HYPERLINK("http://pixelboost.co.uk", "http://pixelboost.co.uk")</f>
        <v/>
      </c>
      <c r="C1794" s="2" t="inlineStr">
        <is>
          <t>Unreachable</t>
        </is>
      </c>
      <c r="D1794" s="2" t="inlineStr">
        <is>
          <t>N/A</t>
        </is>
      </c>
    </row>
    <row r="1795">
      <c r="A1795" s="4" t="inlineStr">
        <is>
          <t>woodlandadventurers.org</t>
        </is>
      </c>
      <c r="B1795" s="4">
        <f>HYPERLINK("http://woodlandadventurers.org", "http://woodlandadventurers.org")</f>
        <v/>
      </c>
      <c r="C1795" s="4" t="inlineStr">
        <is>
          <t>Reachable - No Addresses</t>
        </is>
      </c>
      <c r="D1795" s="4" t="inlineStr">
        <is>
          <t>N/A</t>
        </is>
      </c>
    </row>
    <row r="1796">
      <c r="A1796" s="4" t="inlineStr">
        <is>
          <t>beemercy.com</t>
        </is>
      </c>
      <c r="B1796" s="4">
        <f>HYPERLINK("http://beemercy.com", "http://beemercy.com")</f>
        <v/>
      </c>
      <c r="C1796" s="4" t="inlineStr">
        <is>
          <t>Reachable - No Addresses</t>
        </is>
      </c>
      <c r="D1796" s="4" t="inlineStr">
        <is>
          <t>N/A</t>
        </is>
      </c>
    </row>
    <row r="1797">
      <c r="A1797" s="3" t="inlineStr">
        <is>
          <t>revolutionkarting.com</t>
        </is>
      </c>
      <c r="B1797" s="3">
        <f>HYPERLINK("http://revolutionkarting.com", "http://revolutionkarting.com")</f>
        <v/>
      </c>
      <c r="C1797" s="3" t="inlineStr">
        <is>
          <t>Reachable</t>
        </is>
      </c>
      <c r="D1797" s="3" t="inlineStr">
        <is>
          <t>['22424 Burdett road, Mile end, London, E3 4AA']</t>
        </is>
      </c>
    </row>
    <row r="1798">
      <c r="A1798" s="3" t="inlineStr">
        <is>
          <t>eocharging.com</t>
        </is>
      </c>
      <c r="B1798" s="3">
        <f>HYPERLINK("http://eocharging.com", "http://eocharging.com")</f>
        <v/>
      </c>
      <c r="C1798" s="3" t="inlineStr">
        <is>
          <t>Reachable</t>
        </is>
      </c>
      <c r="D1798" s="3" t="inlineStr">
        <is>
          <t>['kCommercial charging stations120Pa']</t>
        </is>
      </c>
    </row>
    <row r="1799">
      <c r="A1799" s="4" t="inlineStr">
        <is>
          <t>twentytwenty.co</t>
        </is>
      </c>
      <c r="B1799" s="4">
        <f>HYPERLINK("http://twentytwenty.co", "http://twentytwenty.co")</f>
        <v/>
      </c>
      <c r="C1799" s="4" t="inlineStr">
        <is>
          <t>Reachable - No Addresses</t>
        </is>
      </c>
      <c r="D1799" s="4" t="inlineStr">
        <is>
          <t>N/A</t>
        </is>
      </c>
    </row>
    <row r="1800">
      <c r="A1800" s="3" t="inlineStr">
        <is>
          <t>carsite.co.uk</t>
        </is>
      </c>
      <c r="B1800" s="3">
        <f>HYPERLINK("http://carsite.co.uk", "http://carsite.co.uk")</f>
        <v/>
      </c>
      <c r="C1800" s="3" t="inlineStr">
        <is>
          <t>Reachable</t>
        </is>
      </c>
      <c r="D1800" s="3" t="inlineStr">
        <is>
          <t>['Lacon House, Theobolds Roads, London, WC1X 8NL, United Kingdom']</t>
        </is>
      </c>
    </row>
    <row r="1801">
      <c r="A1801" s="2" t="inlineStr">
        <is>
          <t>millwoodeducation.co.uk</t>
        </is>
      </c>
      <c r="B1801" s="2">
        <f>HYPERLINK("http://millwoodeducation.co.uk", "http://millwoodeducation.co.uk")</f>
        <v/>
      </c>
      <c r="C1801" s="2" t="inlineStr">
        <is>
          <t>Unreachable</t>
        </is>
      </c>
      <c r="D1801" s="2" t="inlineStr">
        <is>
          <t>N/A</t>
        </is>
      </c>
    </row>
    <row r="1802">
      <c r="A1802" s="4" t="inlineStr">
        <is>
          <t>comfygroup.co.uk</t>
        </is>
      </c>
      <c r="B1802" s="4">
        <f>HYPERLINK("http://comfygroup.co.uk", "http://comfygroup.co.uk")</f>
        <v/>
      </c>
      <c r="C1802" s="4" t="inlineStr">
        <is>
          <t>Reachable - No Addresses</t>
        </is>
      </c>
      <c r="D1802" s="4" t="inlineStr">
        <is>
          <t>N/A</t>
        </is>
      </c>
    </row>
    <row r="1803">
      <c r="A1803" s="4" t="inlineStr">
        <is>
          <t>gews.co.uk</t>
        </is>
      </c>
      <c r="B1803" s="4">
        <f>HYPERLINK("http://gews.co.uk", "http://gews.co.uk")</f>
        <v/>
      </c>
      <c r="C1803" s="4" t="inlineStr">
        <is>
          <t>Reachable - No Addresses</t>
        </is>
      </c>
      <c r="D1803" s="4" t="inlineStr">
        <is>
          <t>N/A</t>
        </is>
      </c>
    </row>
    <row r="1804">
      <c r="A1804" s="3" t="inlineStr">
        <is>
          <t>onerockinternational.com</t>
        </is>
      </c>
      <c r="B1804" s="3">
        <f>HYPERLINK("http://onerockinternational.com", "http://onerockinternational.com")</f>
        <v/>
      </c>
      <c r="C1804" s="3" t="inlineStr">
        <is>
          <t>Reachable</t>
        </is>
      </c>
      <c r="D1804" s="3" t="inlineStr">
        <is>
          <t>['Central Hall Westminster, Storeys Gate, London SW1H 9NH']</t>
        </is>
      </c>
    </row>
    <row r="1805">
      <c r="A1805" s="2" t="inlineStr">
        <is>
          <t>reflexgroup.co.uk</t>
        </is>
      </c>
      <c r="B1805" s="2">
        <f>HYPERLINK("http://reflexgroup.co.uk", "http://reflexgroup.co.uk")</f>
        <v/>
      </c>
      <c r="C1805" s="2" t="inlineStr">
        <is>
          <t>Unreachable</t>
        </is>
      </c>
      <c r="D1805" s="2" t="inlineStr">
        <is>
          <t>N/A</t>
        </is>
      </c>
    </row>
    <row r="1806">
      <c r="A1806" s="3" t="inlineStr">
        <is>
          <t>thefamilyofficer.com</t>
        </is>
      </c>
      <c r="B1806" s="3">
        <f>HYPERLINK("http://thefamilyofficer.com", "http://thefamilyofficer.com")</f>
        <v/>
      </c>
      <c r="C1806" s="3" t="inlineStr">
        <is>
          <t>Reachable</t>
        </is>
      </c>
      <c r="D1806" s="3" t="inlineStr">
        <is>
          <t>['4969 infothefamilyofficer.com 8 Hill Street, W1J 5NG']</t>
        </is>
      </c>
    </row>
    <row r="1807">
      <c r="A1807" s="3" t="inlineStr">
        <is>
          <t>cgoecology.com</t>
        </is>
      </c>
      <c r="B1807" s="3">
        <f>HYPERLINK("http://cgoecology.com", "http://cgoecology.com")</f>
        <v/>
      </c>
      <c r="C1807" s="3" t="inlineStr">
        <is>
          <t>Reachable</t>
        </is>
      </c>
      <c r="D1807" s="3" t="inlineStr">
        <is>
          <t>['31 Walkford Road, Christchurch Dorset BH23 5QD, UK']</t>
        </is>
      </c>
    </row>
    <row r="1808">
      <c r="A1808" s="3" t="inlineStr">
        <is>
          <t>awsworthmotors.co.uk</t>
        </is>
      </c>
      <c r="B1808" s="3">
        <f>HYPERLINK("http://awsworthmotors.co.uk", "http://awsworthmotors.co.uk")</f>
        <v/>
      </c>
      <c r="C1808" s="3" t="inlineStr">
        <is>
          <t>Reachable</t>
        </is>
      </c>
      <c r="D1808" s="3" t="inlineStr">
        <is>
          <t>['ain Street Awsworth Nottingham NG16 2RN']</t>
        </is>
      </c>
    </row>
    <row r="1809">
      <c r="A1809" s="4" t="inlineStr">
        <is>
          <t>neudrive.com</t>
        </is>
      </c>
      <c r="B1809" s="4">
        <f>HYPERLINK("http://neudrive.com", "http://neudrive.com")</f>
        <v/>
      </c>
      <c r="C1809" s="4" t="inlineStr">
        <is>
          <t>Reachable - No Addresses</t>
        </is>
      </c>
      <c r="D1809" s="4" t="inlineStr">
        <is>
          <t>N/A</t>
        </is>
      </c>
    </row>
    <row r="1810">
      <c r="A1810" s="3" t="inlineStr">
        <is>
          <t>telelease.com</t>
        </is>
      </c>
      <c r="B1810" s="3">
        <f>HYPERLINK("http://telelease.com", "http://telelease.com")</f>
        <v/>
      </c>
      <c r="C1810" s="3" t="inlineStr">
        <is>
          <t>Reachable</t>
        </is>
      </c>
      <c r="D1810" s="3" t="inlineStr">
        <is>
          <t>['dleyplace Birmingham Birmingham, United Kingdom B1 2JB B1 2JB', '3 Brindley Place, Birmingham B93 8NN']</t>
        </is>
      </c>
    </row>
    <row r="1811">
      <c r="A1811" s="4" t="inlineStr">
        <is>
          <t>halothermalimaging.co.uk</t>
        </is>
      </c>
      <c r="B1811" s="4">
        <f>HYPERLINK("http://halothermalimaging.co.uk", "http://halothermalimaging.co.uk")</f>
        <v/>
      </c>
      <c r="C1811" s="4" t="inlineStr">
        <is>
          <t>Reachable - No Addresses</t>
        </is>
      </c>
      <c r="D1811" s="4" t="inlineStr">
        <is>
          <t>N/A</t>
        </is>
      </c>
    </row>
    <row r="1812">
      <c r="A1812" s="4" t="inlineStr">
        <is>
          <t>ngagephotography.com</t>
        </is>
      </c>
      <c r="B1812" s="4">
        <f>HYPERLINK("http://ngagephotography.com", "http://ngagephotography.com")</f>
        <v/>
      </c>
      <c r="C1812" s="4" t="inlineStr">
        <is>
          <t>Reachable - No Addresses</t>
        </is>
      </c>
      <c r="D1812" s="4" t="inlineStr">
        <is>
          <t>N/A</t>
        </is>
      </c>
    </row>
    <row r="1813">
      <c r="A1813" s="4" t="inlineStr">
        <is>
          <t>cornerstone.photography</t>
        </is>
      </c>
      <c r="B1813" s="4">
        <f>HYPERLINK("http://cornerstone.photography", "http://cornerstone.photography")</f>
        <v/>
      </c>
      <c r="C1813" s="4" t="inlineStr">
        <is>
          <t>Reachable - No Addresses</t>
        </is>
      </c>
      <c r="D1813" s="4" t="inlineStr">
        <is>
          <t>N/A</t>
        </is>
      </c>
    </row>
    <row r="1814">
      <c r="A1814" s="4" t="inlineStr">
        <is>
          <t>watkinspayne.co.uk</t>
        </is>
      </c>
      <c r="B1814" s="4">
        <f>HYPERLINK("http://watkinspayne.co.uk", "http://watkinspayne.co.uk")</f>
        <v/>
      </c>
      <c r="C1814" s="4" t="inlineStr">
        <is>
          <t>Reachable - No Addresses</t>
        </is>
      </c>
      <c r="D1814" s="4" t="inlineStr">
        <is>
          <t>N/A</t>
        </is>
      </c>
    </row>
    <row r="1815">
      <c r="A1815" s="4" t="inlineStr">
        <is>
          <t>withoutwalls.uk.com</t>
        </is>
      </c>
      <c r="B1815" s="4">
        <f>HYPERLINK("http://withoutwalls.uk.com", "http://withoutwalls.uk.com")</f>
        <v/>
      </c>
      <c r="C1815" s="4" t="inlineStr">
        <is>
          <t>Reachable - No Addresses</t>
        </is>
      </c>
      <c r="D1815" s="4" t="inlineStr">
        <is>
          <t>N/A</t>
        </is>
      </c>
    </row>
    <row r="1816">
      <c r="A1816" s="2" t="inlineStr">
        <is>
          <t>piperscrisps.com</t>
        </is>
      </c>
      <c r="B1816" s="2">
        <f>HYPERLINK("https://piperscrisps.com", "https://piperscrisps.com")</f>
        <v/>
      </c>
      <c r="C1816" s="2" t="inlineStr">
        <is>
          <t>Unreachable</t>
        </is>
      </c>
      <c r="D1816" s="2" t="inlineStr">
        <is>
          <t>N/A</t>
        </is>
      </c>
    </row>
    <row r="1817">
      <c r="A1817" s="3" t="inlineStr">
        <is>
          <t>mobilepie.com</t>
        </is>
      </c>
      <c r="B1817" s="3">
        <f>HYPERLINK("http://mobilepie.com", "http://mobilepie.com")</f>
        <v/>
      </c>
      <c r="C1817" s="3" t="inlineStr">
        <is>
          <t>Reachable</t>
        </is>
      </c>
      <c r="D1817" s="3" t="inlineStr">
        <is>
          <t>['First Floor, Lewins House Lewins Mead, Bristol, BS1 2NN, UK']</t>
        </is>
      </c>
    </row>
    <row r="1818">
      <c r="A1818" s="3" t="inlineStr">
        <is>
          <t>go-clean.co.uk</t>
        </is>
      </c>
      <c r="B1818" s="3">
        <f>HYPERLINK("http://go-clean.co.uk", "http://go-clean.co.uk")</f>
        <v/>
      </c>
      <c r="C1818" s="3" t="inlineStr">
        <is>
          <t>Reachable</t>
        </is>
      </c>
      <c r="D1818" s="3" t="inlineStr">
        <is>
          <t>['16 New Road, Drayton Parslow, Buckinghamshire, MK17 0JH']</t>
        </is>
      </c>
    </row>
    <row r="1819">
      <c r="A1819" s="4" t="inlineStr">
        <is>
          <t>remploy.co.uk</t>
        </is>
      </c>
      <c r="B1819" s="4">
        <f>HYPERLINK("http://remploy.co.uk", "http://remploy.co.uk")</f>
        <v/>
      </c>
      <c r="C1819" s="4" t="inlineStr">
        <is>
          <t>Reachable - No Addresses</t>
        </is>
      </c>
      <c r="D1819" s="4" t="inlineStr">
        <is>
          <t>N/A</t>
        </is>
      </c>
    </row>
    <row r="1820">
      <c r="A1820" s="3" t="inlineStr">
        <is>
          <t>london-ghost-tour.com</t>
        </is>
      </c>
      <c r="B1820" s="3">
        <f>HYPERLINK("http://london-ghost-tour.com", "http://london-ghost-tour.com")</f>
        <v/>
      </c>
      <c r="C1820" s="3" t="inlineStr">
        <is>
          <t>Reachable</t>
        </is>
      </c>
      <c r="D1820" s="3" t="inlineStr">
        <is>
          <t>['3 of Bank Station FULL DETAIL', '1 of Aldgate East Station FULL DETAILS HAL', 'and book years ago. Carol Murray, St Germain, Wisconsin 44208', 'PO Box 53131 London E18 1UW']</t>
        </is>
      </c>
    </row>
    <row r="1821">
      <c r="A1821" s="2" t="inlineStr">
        <is>
          <t>nucleargrads.com</t>
        </is>
      </c>
      <c r="B1821" s="2">
        <f>HYPERLINK("http://nucleargrads.com", "http://nucleargrads.com")</f>
        <v/>
      </c>
      <c r="C1821" s="2" t="inlineStr">
        <is>
          <t>Unreachable</t>
        </is>
      </c>
      <c r="D1821" s="2" t="inlineStr">
        <is>
          <t>N/A</t>
        </is>
      </c>
    </row>
    <row r="1822">
      <c r="A1822" s="2" t="inlineStr">
        <is>
          <t>mjabbott.co.uk</t>
        </is>
      </c>
      <c r="B1822" s="2">
        <f>HYPERLINK("https://mjabbott.co.uk", "https://mjabbott.co.uk")</f>
        <v/>
      </c>
      <c r="C1822" s="2" t="inlineStr">
        <is>
          <t>Unreachable</t>
        </is>
      </c>
      <c r="D1822" s="2" t="inlineStr">
        <is>
          <t>N/A</t>
        </is>
      </c>
    </row>
    <row r="1823">
      <c r="A1823" s="3" t="inlineStr">
        <is>
          <t>whitecliffsvets.co.uk</t>
        </is>
      </c>
      <c r="B1823" s="3">
        <f>HYPERLINK("http://whitecliffsvets.co.uk", "http://whitecliffsvets.co.uk")</f>
        <v/>
      </c>
      <c r="C1823" s="3" t="inlineStr">
        <is>
          <t>Reachable</t>
        </is>
      </c>
      <c r="D1823" s="3" t="inlineStr">
        <is>
          <t>['The Chocolate Factory, Keynsham, Bristol BS31 2AU']</t>
        </is>
      </c>
    </row>
    <row r="1824">
      <c r="A1824" s="4" t="inlineStr">
        <is>
          <t>chepstowhotels.co.uk</t>
        </is>
      </c>
      <c r="B1824" s="4">
        <f>HYPERLINK("http://chepstowhotels.co.uk", "http://chepstowhotels.co.uk")</f>
        <v/>
      </c>
      <c r="C1824" s="4" t="inlineStr">
        <is>
          <t>Reachable - No Addresses</t>
        </is>
      </c>
      <c r="D1824" s="4" t="inlineStr">
        <is>
          <t>N/A</t>
        </is>
      </c>
    </row>
    <row r="1825">
      <c r="A1825" s="4" t="inlineStr">
        <is>
          <t>landau-forte.org.uk</t>
        </is>
      </c>
      <c r="B1825" s="4">
        <f>HYPERLINK("http://landau-forte.org.uk", "http://landau-forte.org.uk")</f>
        <v/>
      </c>
      <c r="C1825" s="4" t="inlineStr">
        <is>
          <t>Reachable - No Addresses</t>
        </is>
      </c>
      <c r="D1825" s="4" t="inlineStr">
        <is>
          <t>N/A</t>
        </is>
      </c>
    </row>
    <row r="1826">
      <c r="A1826" s="4" t="inlineStr">
        <is>
          <t>enderlegard.com</t>
        </is>
      </c>
      <c r="B1826" s="4">
        <f>HYPERLINK("http://enderlegard.com", "http://enderlegard.com")</f>
        <v/>
      </c>
      <c r="C1826" s="4" t="inlineStr">
        <is>
          <t>Reachable - No Addresses</t>
        </is>
      </c>
      <c r="D1826" s="4" t="inlineStr">
        <is>
          <t>N/A</t>
        </is>
      </c>
    </row>
    <row r="1827">
      <c r="A1827" s="2" t="inlineStr">
        <is>
          <t>dollyrose.co.uk</t>
        </is>
      </c>
      <c r="B1827" s="2">
        <f>HYPERLINK("http://dollyrose.co.uk", "http://dollyrose.co.uk")</f>
        <v/>
      </c>
      <c r="C1827" s="2" t="inlineStr">
        <is>
          <t>Unreachable</t>
        </is>
      </c>
      <c r="D1827" s="2" t="inlineStr">
        <is>
          <t>N/A</t>
        </is>
      </c>
    </row>
    <row r="1828">
      <c r="A1828" s="3" t="inlineStr">
        <is>
          <t>stone-zone.uk</t>
        </is>
      </c>
      <c r="B1828" s="3">
        <f>HYPERLINK("http://stone-zone.uk", "http://stone-zone.uk")</f>
        <v/>
      </c>
      <c r="C1828" s="3" t="inlineStr">
        <is>
          <t>Reachable</t>
        </is>
      </c>
      <c r="D1828" s="3" t="inlineStr">
        <is>
          <t>['78 Church Street, Wimborne, Dorset, BH21 1JH']</t>
        </is>
      </c>
    </row>
    <row r="1829">
      <c r="A1829" s="3" t="inlineStr">
        <is>
          <t>corporateentertainmentco.co.uk</t>
        </is>
      </c>
      <c r="B1829" s="3">
        <f>HYPERLINK("http://corporateentertainmentco.co.uk", "http://corporateentertainmentco.co.uk")</f>
        <v/>
      </c>
      <c r="C1829" s="3" t="inlineStr">
        <is>
          <t>Reachable</t>
        </is>
      </c>
      <c r="D1829" s="3" t="inlineStr">
        <is>
          <t>['Ringles Cross, Uckfield, East Sussex, TN22 1HB', 'Ringles Cross, Uckfield, East Sussex, TN22 1HB']</t>
        </is>
      </c>
    </row>
    <row r="1830">
      <c r="A1830" s="3" t="inlineStr">
        <is>
          <t>plasma-clean.com</t>
        </is>
      </c>
      <c r="B1830" s="3">
        <f>HYPERLINK("http://plasma-clean.com", "http://plasma-clean.com")</f>
        <v/>
      </c>
      <c r="C1830" s="3" t="inlineStr">
        <is>
          <t>Reachable</t>
        </is>
      </c>
      <c r="D1830" s="3" t="inlineStr">
        <is>
          <t>['reet Oldham Greater Manchester OL8 2PF']</t>
        </is>
      </c>
    </row>
    <row r="1831">
      <c r="A1831" s="3" t="inlineStr">
        <is>
          <t>ukindustrialflooring.co.uk</t>
        </is>
      </c>
      <c r="B1831" s="3">
        <f>HYPERLINK("http://ukindustrialflooring.co.uk", "http://ukindustrialflooring.co.uk")</f>
        <v/>
      </c>
      <c r="C1831" s="3" t="inlineStr">
        <is>
          <t>Reachable</t>
        </is>
      </c>
      <c r="D1831" s="3" t="inlineStr">
        <is>
          <t>['PARTNERS Head OfficeThe Shippon, Faenol Farm, Ruthin LL15 2SP', '186 London Office483 Green Lanes, Enfield London, N13 4BS']</t>
        </is>
      </c>
    </row>
    <row r="1832">
      <c r="A1832" s="4" t="inlineStr">
        <is>
          <t>seatingmatters.com</t>
        </is>
      </c>
      <c r="B1832" s="4">
        <f>HYPERLINK("http://seatingmatters.com", "http://seatingmatters.com")</f>
        <v/>
      </c>
      <c r="C1832" s="4" t="inlineStr">
        <is>
          <t>Reachable - No Addresses</t>
        </is>
      </c>
      <c r="D1832" s="4" t="inlineStr">
        <is>
          <t>N/A</t>
        </is>
      </c>
    </row>
    <row r="1833">
      <c r="A1833" s="4" t="inlineStr">
        <is>
          <t>watts1874.co.uk</t>
        </is>
      </c>
      <c r="B1833" s="4">
        <f>HYPERLINK("http://watts1874.co.uk", "http://watts1874.co.uk")</f>
        <v/>
      </c>
      <c r="C1833" s="4" t="inlineStr">
        <is>
          <t>Reachable - No Addresses</t>
        </is>
      </c>
      <c r="D1833" s="4" t="inlineStr">
        <is>
          <t>N/A</t>
        </is>
      </c>
    </row>
    <row r="1834">
      <c r="A1834" s="4" t="inlineStr">
        <is>
          <t>alfiebest.com</t>
        </is>
      </c>
      <c r="B1834" s="4">
        <f>HYPERLINK("http://alfiebest.com", "http://alfiebest.com")</f>
        <v/>
      </c>
      <c r="C1834" s="4" t="inlineStr">
        <is>
          <t>Reachable - No Addresses</t>
        </is>
      </c>
      <c r="D1834" s="4" t="inlineStr">
        <is>
          <t>N/A</t>
        </is>
      </c>
    </row>
    <row r="1835">
      <c r="A1835" s="3" t="inlineStr">
        <is>
          <t>nextstepcentre.com</t>
        </is>
      </c>
      <c r="B1835" s="3">
        <f>HYPERLINK("http://nextstepcentre.com", "http://nextstepcentre.com")</f>
        <v/>
      </c>
      <c r="C1835" s="3" t="inlineStr">
        <is>
          <t>Reachable</t>
        </is>
      </c>
      <c r="D1835" s="3" t="inlineStr">
        <is>
          <t>['20A Cossham Street, Mangotsfield, Bristol BS16 9EN']</t>
        </is>
      </c>
    </row>
    <row r="1836">
      <c r="A1836" s="3" t="inlineStr">
        <is>
          <t>metricell.com</t>
        </is>
      </c>
      <c r="B1836" s="3">
        <f>HYPERLINK("http://metricell.com", "http://metricell.com")</f>
        <v/>
      </c>
      <c r="C1836" s="3" t="inlineStr">
        <is>
          <t>Reachable</t>
        </is>
      </c>
      <c r="D1836" s="3" t="inlineStr">
        <is>
          <t>['26 Foundry Lane, Horsham, United Kingdom, RH13 5PX']</t>
        </is>
      </c>
    </row>
    <row r="1837">
      <c r="A1837" s="2" t="inlineStr">
        <is>
          <t>spinal-physiotherapy.com</t>
        </is>
      </c>
      <c r="B1837" s="2">
        <f>HYPERLINK("https://spinal-physiotherapy.com", "https://spinal-physiotherapy.com")</f>
        <v/>
      </c>
      <c r="C1837" s="2" t="inlineStr">
        <is>
          <t>Unreachable</t>
        </is>
      </c>
      <c r="D1837" s="2" t="inlineStr">
        <is>
          <t>N/A</t>
        </is>
      </c>
    </row>
    <row r="1838">
      <c r="A1838" s="3" t="inlineStr">
        <is>
          <t>urbanescape.co.uk</t>
        </is>
      </c>
      <c r="B1838" s="3">
        <f>HYPERLINK("http://urbanescape.co.uk", "http://urbanescape.co.uk")</f>
        <v/>
      </c>
      <c r="C1838" s="3" t="inlineStr">
        <is>
          <t>Reachable</t>
        </is>
      </c>
      <c r="D1838" s="3" t="inlineStr">
        <is>
          <t>['8 Station StreetHuddersfieldHD1 1LN']</t>
        </is>
      </c>
    </row>
    <row r="1839">
      <c r="A1839" s="4" t="inlineStr">
        <is>
          <t>thefundingco.co.uk</t>
        </is>
      </c>
      <c r="B1839" s="4">
        <f>HYPERLINK("http://thefundingco.co.uk", "http://thefundingco.co.uk")</f>
        <v/>
      </c>
      <c r="C1839" s="4" t="inlineStr">
        <is>
          <t>Reachable - No Addresses</t>
        </is>
      </c>
      <c r="D1839" s="4" t="inlineStr">
        <is>
          <t>N/A</t>
        </is>
      </c>
    </row>
    <row r="1840">
      <c r="A1840" s="2" t="inlineStr">
        <is>
          <t>predictablesales.com</t>
        </is>
      </c>
      <c r="B1840" s="2">
        <f>HYPERLINK("http://predictablesales.com", "http://predictablesales.com")</f>
        <v/>
      </c>
      <c r="C1840" s="2" t="inlineStr">
        <is>
          <t>Unreachable</t>
        </is>
      </c>
      <c r="D1840" s="2" t="inlineStr">
        <is>
          <t>N/A</t>
        </is>
      </c>
    </row>
    <row r="1841">
      <c r="A1841" s="4" t="inlineStr">
        <is>
          <t>martinsfarmmarket.net</t>
        </is>
      </c>
      <c r="B1841" s="4">
        <f>HYPERLINK("http://martinsfarmmarket.net", "http://martinsfarmmarket.net")</f>
        <v/>
      </c>
      <c r="C1841" s="4" t="inlineStr">
        <is>
          <t>Reachable - No Addresses</t>
        </is>
      </c>
      <c r="D1841" s="4" t="inlineStr">
        <is>
          <t>N/A</t>
        </is>
      </c>
    </row>
    <row r="1842">
      <c r="A1842" s="4" t="inlineStr">
        <is>
          <t>burgessyachts.com</t>
        </is>
      </c>
      <c r="B1842" s="4">
        <f>HYPERLINK("http://burgessyachts.com", "http://burgessyachts.com")</f>
        <v/>
      </c>
      <c r="C1842" s="4" t="inlineStr">
        <is>
          <t>Reachable - No Addresses</t>
        </is>
      </c>
      <c r="D1842" s="4" t="inlineStr">
        <is>
          <t>N/A</t>
        </is>
      </c>
    </row>
    <row r="1843">
      <c r="A1843" s="3" t="inlineStr">
        <is>
          <t>partydoctors.co.uk</t>
        </is>
      </c>
      <c r="B1843" s="3">
        <f>HYPERLINK("http://partydoctors.co.uk", "http://partydoctors.co.uk")</f>
        <v/>
      </c>
      <c r="C1843" s="3" t="inlineStr">
        <is>
          <t>Reachable</t>
        </is>
      </c>
      <c r="D1843" s="3" t="inlineStr">
        <is>
          <t>['th Birthday Planning18th']</t>
        </is>
      </c>
    </row>
    <row r="1844">
      <c r="A1844" s="4" t="inlineStr">
        <is>
          <t>netmera.com</t>
        </is>
      </c>
      <c r="B1844" s="4">
        <f>HYPERLINK("http://netmera.com", "http://netmera.com")</f>
        <v/>
      </c>
      <c r="C1844" s="4" t="inlineStr">
        <is>
          <t>Reachable - No Addresses</t>
        </is>
      </c>
      <c r="D1844" s="4" t="inlineStr">
        <is>
          <t>N/A</t>
        </is>
      </c>
    </row>
    <row r="1845">
      <c r="A1845" s="3" t="inlineStr">
        <is>
          <t>platipus-anchors.com</t>
        </is>
      </c>
      <c r="B1845" s="3">
        <f>HYPERLINK("http://platipus-anchors.com", "http://platipus-anchors.com")</f>
        <v/>
      </c>
      <c r="C1845" s="3" t="inlineStr">
        <is>
          <t>Reachable</t>
        </is>
      </c>
      <c r="D1845" s="3" t="inlineStr">
        <is>
          <t>['Philanthropic Road, Redhill, Surrey, RH1 4DP']</t>
        </is>
      </c>
    </row>
    <row r="1846">
      <c r="A1846" s="3" t="inlineStr">
        <is>
          <t>armchairmarketing.co.uk</t>
        </is>
      </c>
      <c r="B1846" s="3">
        <f>HYPERLINK("http://armchairmarketing.co.uk", "http://armchairmarketing.co.uk")</f>
        <v/>
      </c>
      <c r="C1846" s="3" t="inlineStr">
        <is>
          <t>Reachable</t>
        </is>
      </c>
      <c r="D1846" s="3" t="inlineStr">
        <is>
          <t>['The Old Dairy, Blisworth Hill Farm, Stoke Road Northampton, NN73DB']</t>
        </is>
      </c>
    </row>
    <row r="1847">
      <c r="A1847" s="4" t="inlineStr">
        <is>
          <t>briankirwan.co.uk</t>
        </is>
      </c>
      <c r="B1847" s="4">
        <f>HYPERLINK("http://briankirwan.co.uk", "http://briankirwan.co.uk")</f>
        <v/>
      </c>
      <c r="C1847" s="4" t="inlineStr">
        <is>
          <t>Reachable - No Addresses</t>
        </is>
      </c>
      <c r="D1847" s="4" t="inlineStr">
        <is>
          <t>N/A</t>
        </is>
      </c>
    </row>
    <row r="1848">
      <c r="A1848" s="3" t="inlineStr">
        <is>
          <t>soulbrother.com</t>
        </is>
      </c>
      <c r="B1848" s="3">
        <f>HYPERLINK("http://soulbrother.com", "http://soulbrother.com")</f>
        <v/>
      </c>
      <c r="C1848" s="3" t="inlineStr">
        <is>
          <t>Reachable</t>
        </is>
      </c>
      <c r="D1848" s="3" t="inlineStr">
        <is>
          <t>['2024 CD Sale ORDERS FROM EUROPEAN UNION IMPORTANT INFORMA', '1 picture discNad 2024LP, Vinyl 32.99 Add to basket Ub40La', '1 Keswick Rd, East Putney London SW15 2HL']</t>
        </is>
      </c>
    </row>
    <row r="1849">
      <c r="A1849" s="3" t="inlineStr">
        <is>
          <t>ashleymilton.com</t>
        </is>
      </c>
      <c r="B1849" s="3">
        <f>HYPERLINK("http://ashleymilton.com", "http://ashleymilton.com")</f>
        <v/>
      </c>
      <c r="C1849" s="3" t="inlineStr">
        <is>
          <t>Reachable</t>
        </is>
      </c>
      <c r="D1849" s="3" t="inlineStr">
        <is>
          <t>['290 Elgin Avenue, Maida Vale, London, W9 1JS']</t>
        </is>
      </c>
    </row>
    <row r="1850">
      <c r="A1850" s="3" t="inlineStr">
        <is>
          <t>pdq1.com</t>
        </is>
      </c>
      <c r="B1850" s="3">
        <f>HYPERLINK("http://pdq1.com", "http://pdq1.com")</f>
        <v/>
      </c>
      <c r="C1850" s="3" t="inlineStr">
        <is>
          <t>Reachable</t>
        </is>
      </c>
      <c r="D1850" s="3" t="inlineStr">
        <is>
          <t>['Hitcham Road Taplow Berkshire SL6 0LX']</t>
        </is>
      </c>
    </row>
    <row r="1851">
      <c r="A1851" s="3" t="inlineStr">
        <is>
          <t>pinehills.com</t>
        </is>
      </c>
      <c r="B1851" s="3">
        <f>HYPERLINK("http://pinehills.com", "http://pinehills.com")</f>
        <v/>
      </c>
      <c r="C1851" s="3" t="inlineStr">
        <is>
          <t>Reachable</t>
        </is>
      </c>
      <c r="D1851" s="3" t="inlineStr">
        <is>
          <t>['33 Summerhouse Drive Plymouth, MA 02360', '33 Summerhouse Drive Plymouth, MA 02360']</t>
        </is>
      </c>
    </row>
    <row r="1852">
      <c r="A1852" s="2" t="inlineStr">
        <is>
          <t>gighahalibut.co.uk</t>
        </is>
      </c>
      <c r="B1852" s="2">
        <f>HYPERLINK("http://gighahalibut.co.uk", "http://gighahalibut.co.uk")</f>
        <v/>
      </c>
      <c r="C1852" s="2" t="inlineStr">
        <is>
          <t>Unreachable</t>
        </is>
      </c>
      <c r="D1852" s="2" t="inlineStr">
        <is>
          <t>N/A</t>
        </is>
      </c>
    </row>
    <row r="1853">
      <c r="A1853" s="4" t="inlineStr">
        <is>
          <t>wilderfilms.co.uk</t>
        </is>
      </c>
      <c r="B1853" s="4">
        <f>HYPERLINK("http://wilderfilms.co.uk", "http://wilderfilms.co.uk")</f>
        <v/>
      </c>
      <c r="C1853" s="4" t="inlineStr">
        <is>
          <t>Reachable - No Addresses</t>
        </is>
      </c>
      <c r="D1853" s="4" t="inlineStr">
        <is>
          <t>N/A</t>
        </is>
      </c>
    </row>
    <row r="1854">
      <c r="A1854" s="4" t="inlineStr">
        <is>
          <t>arabartsfestival.com</t>
        </is>
      </c>
      <c r="B1854" s="4">
        <f>HYPERLINK("http://arabartsfestival.com", "http://arabartsfestival.com")</f>
        <v/>
      </c>
      <c r="C1854" s="4" t="inlineStr">
        <is>
          <t>Reachable - No Addresses</t>
        </is>
      </c>
      <c r="D1854" s="4" t="inlineStr">
        <is>
          <t>N/A</t>
        </is>
      </c>
    </row>
    <row r="1855">
      <c r="A1855" s="3" t="inlineStr">
        <is>
          <t>allawayacoustics.co.uk</t>
        </is>
      </c>
      <c r="B1855" s="3">
        <f>HYPERLINK("http://allawayacoustics.co.uk", "http://allawayacoustics.co.uk")</f>
        <v/>
      </c>
      <c r="C1855" s="3" t="inlineStr">
        <is>
          <t>Reachable</t>
        </is>
      </c>
      <c r="D1855" s="3" t="inlineStr">
        <is>
          <t>['1 Queens Road Hertford SG14 1EN']</t>
        </is>
      </c>
    </row>
    <row r="1856">
      <c r="A1856" s="4" t="inlineStr">
        <is>
          <t>ungagged.com</t>
        </is>
      </c>
      <c r="B1856" s="4">
        <f>HYPERLINK("http://ungagged.com", "http://ungagged.com")</f>
        <v/>
      </c>
      <c r="C1856" s="4" t="inlineStr">
        <is>
          <t>Reachable - No Addresses</t>
        </is>
      </c>
      <c r="D1856" s="4" t="inlineStr">
        <is>
          <t>N/A</t>
        </is>
      </c>
    </row>
    <row r="1857">
      <c r="A1857" s="4" t="inlineStr">
        <is>
          <t>acorn-training.com</t>
        </is>
      </c>
      <c r="B1857" s="4">
        <f>HYPERLINK("http://acorn-training.com", "http://acorn-training.com")</f>
        <v/>
      </c>
      <c r="C1857" s="4" t="inlineStr">
        <is>
          <t>Reachable - No Addresses</t>
        </is>
      </c>
      <c r="D1857" s="4" t="inlineStr">
        <is>
          <t>N/A</t>
        </is>
      </c>
    </row>
    <row r="1858">
      <c r="A1858" s="2" t="inlineStr">
        <is>
          <t>listertennis.com</t>
        </is>
      </c>
      <c r="B1858" s="2">
        <f>HYPERLINK("https://listertennis.com", "https://listertennis.com")</f>
        <v/>
      </c>
      <c r="C1858" s="2" t="inlineStr">
        <is>
          <t>Unreachable</t>
        </is>
      </c>
      <c r="D1858" s="2" t="inlineStr">
        <is>
          <t>N/A</t>
        </is>
      </c>
    </row>
    <row r="1859">
      <c r="A1859" s="2" t="inlineStr">
        <is>
          <t>slatersports.com</t>
        </is>
      </c>
      <c r="B1859" s="2">
        <f>HYPERLINK("http://slatersports.com", "http://slatersports.com")</f>
        <v/>
      </c>
      <c r="C1859" s="2" t="inlineStr">
        <is>
          <t>Unreachable</t>
        </is>
      </c>
      <c r="D1859" s="2" t="inlineStr">
        <is>
          <t>N/A</t>
        </is>
      </c>
    </row>
    <row r="1860">
      <c r="A1860" s="3" t="inlineStr">
        <is>
          <t>greentimber.com</t>
        </is>
      </c>
      <c r="B1860" s="3">
        <f>HYPERLINK("http://greentimber.com", "http://greentimber.com")</f>
        <v/>
      </c>
      <c r="C1860" s="3" t="inlineStr">
        <is>
          <t>Reachable</t>
        </is>
      </c>
      <c r="D1860" s="3" t="inlineStr">
        <is>
          <t>['Parsonage Lane, Sawbridgeworth, Hertfordshire. CM21 0LX, UK']</t>
        </is>
      </c>
    </row>
    <row r="1861">
      <c r="A1861" s="3" t="inlineStr">
        <is>
          <t>exhibitionfreighting.co.uk</t>
        </is>
      </c>
      <c r="B1861" s="3">
        <f>HYPERLINK("http://exhibitionfreighting.co.uk", "http://exhibitionfreighting.co.uk")</f>
        <v/>
      </c>
      <c r="C1861" s="3" t="inlineStr">
        <is>
          <t>Reachable</t>
        </is>
      </c>
      <c r="D1861" s="3" t="inlineStr">
        <is>
          <t>['PO Box 2264, Reading, Berkshire, RG31 6WA', 'Browells Lane, Feltham, Middx, TW13 7EP', 'Moat Farm, Collier Street, Kent, TN12 9RR']</t>
        </is>
      </c>
    </row>
    <row r="1862">
      <c r="A1862" s="3" t="inlineStr">
        <is>
          <t>lagomdesign.co.uk</t>
        </is>
      </c>
      <c r="B1862" s="3">
        <f>HYPERLINK("http://lagomdesign.co.uk", "http://lagomdesign.co.uk")</f>
        <v/>
      </c>
      <c r="C1862" s="3" t="inlineStr">
        <is>
          <t>Reachable</t>
        </is>
      </c>
      <c r="D1862" s="3" t="inlineStr">
        <is>
          <t>['123 0101HOLD14 Bond StreetBrighton BN1 1RD']</t>
        </is>
      </c>
    </row>
    <row r="1863">
      <c r="A1863" s="2" t="inlineStr">
        <is>
          <t>stcltd.co.uk</t>
        </is>
      </c>
      <c r="B1863" s="2">
        <f>HYPERLINK("http://stcltd.co.uk", "http://stcltd.co.uk")</f>
        <v/>
      </c>
      <c r="C1863" s="2" t="inlineStr">
        <is>
          <t>Unreachable</t>
        </is>
      </c>
      <c r="D1863" s="2" t="inlineStr">
        <is>
          <t>N/A</t>
        </is>
      </c>
    </row>
    <row r="1864">
      <c r="A1864" s="3" t="inlineStr">
        <is>
          <t>royalacademyofculinaryarts.org.uk</t>
        </is>
      </c>
      <c r="B1864" s="3">
        <f>HYPERLINK("http://royalacademyofculinaryarts.org.uk", "http://royalacademyofculinaryarts.org.uk")</f>
        <v/>
      </c>
      <c r="C1864" s="3" t="inlineStr">
        <is>
          <t>Reachable</t>
        </is>
      </c>
      <c r="D1864" s="3" t="inlineStr">
        <is>
          <t>['76 Vincent Square, London SW1P 2PD']</t>
        </is>
      </c>
    </row>
    <row r="1865">
      <c r="A1865" s="3" t="inlineStr">
        <is>
          <t>purplefizz.co.uk</t>
        </is>
      </c>
      <c r="B1865" s="3">
        <f>HYPERLINK("http://purplefizz.co.uk", "http://purplefizz.co.uk")</f>
        <v/>
      </c>
      <c r="C1865" s="3" t="inlineStr">
        <is>
          <t>Reachable</t>
        </is>
      </c>
      <c r="D1865" s="3" t="inlineStr">
        <is>
          <t>['73 Watermill Way Dartford Kent DA4 9BE']</t>
        </is>
      </c>
    </row>
    <row r="1866">
      <c r="A1866" s="4" t="inlineStr">
        <is>
          <t>wardblawg.com</t>
        </is>
      </c>
      <c r="B1866" s="4">
        <f>HYPERLINK("http://wardblawg.com", "http://wardblawg.com")</f>
        <v/>
      </c>
      <c r="C1866" s="4" t="inlineStr">
        <is>
          <t>Reachable - No Addresses</t>
        </is>
      </c>
      <c r="D1866" s="4" t="inlineStr">
        <is>
          <t>N/A</t>
        </is>
      </c>
    </row>
    <row r="1867">
      <c r="A1867" s="4" t="inlineStr">
        <is>
          <t>influxpress.com</t>
        </is>
      </c>
      <c r="B1867" s="4">
        <f>HYPERLINK("http://influxpress.com", "http://influxpress.com")</f>
        <v/>
      </c>
      <c r="C1867" s="4" t="inlineStr">
        <is>
          <t>Reachable - No Addresses</t>
        </is>
      </c>
      <c r="D1867" s="4" t="inlineStr">
        <is>
          <t>N/A</t>
        </is>
      </c>
    </row>
    <row r="1868">
      <c r="A1868" s="3" t="inlineStr">
        <is>
          <t>icamarchive.co.uk</t>
        </is>
      </c>
      <c r="B1868" s="3">
        <f>HYPERLINK("http://icamarchive.co.uk", "http://icamarchive.co.uk")</f>
        <v/>
      </c>
      <c r="C1868" s="3" t="inlineStr">
        <is>
          <t>Reachable</t>
        </is>
      </c>
      <c r="D1868" s="3" t="inlineStr">
        <is>
          <t>['Sneyd St, Leek, Staffordshire, ST13 5HP, UK']</t>
        </is>
      </c>
    </row>
    <row r="1869">
      <c r="A1869" s="2" t="inlineStr">
        <is>
          <t>butlerrose.com</t>
        </is>
      </c>
      <c r="B1869" s="2">
        <f>HYPERLINK("https://butlerrose.com", "https://butlerrose.com")</f>
        <v/>
      </c>
      <c r="C1869" s="2" t="inlineStr">
        <is>
          <t>Unreachable</t>
        </is>
      </c>
      <c r="D1869" s="2" t="inlineStr">
        <is>
          <t>N/A</t>
        </is>
      </c>
    </row>
    <row r="1870">
      <c r="A1870" s="3" t="inlineStr">
        <is>
          <t>pelgar.co.uk</t>
        </is>
      </c>
      <c r="B1870" s="3">
        <f>HYPERLINK("http://pelgar.co.uk", "http://pelgar.co.uk")</f>
        <v/>
      </c>
      <c r="C1870" s="3" t="inlineStr">
        <is>
          <t>Reachable</t>
        </is>
      </c>
      <c r="D1870" s="3" t="inlineStr">
        <is>
          <t>['13 Newman Lane Alton, Hampshire GU34 2QR']</t>
        </is>
      </c>
    </row>
    <row r="1871">
      <c r="A1871" s="2" t="inlineStr">
        <is>
          <t>belhavensmokehouse.co.uk</t>
        </is>
      </c>
      <c r="B1871" s="2">
        <f>HYPERLINK("http://belhavensmokehouse.co.uk", "http://belhavensmokehouse.co.uk")</f>
        <v/>
      </c>
      <c r="C1871" s="2" t="inlineStr">
        <is>
          <t>Unreachable</t>
        </is>
      </c>
      <c r="D1871" s="2" t="inlineStr">
        <is>
          <t>N/A</t>
        </is>
      </c>
    </row>
    <row r="1872">
      <c r="A1872" s="3" t="inlineStr">
        <is>
          <t>destinationbasingstoke.co.uk</t>
        </is>
      </c>
      <c r="B1872" s="3">
        <f>HYPERLINK("http://destinationbasingstoke.co.uk", "http://destinationbasingstoke.co.uk")</f>
        <v/>
      </c>
      <c r="C1872" s="3" t="inlineStr">
        <is>
          <t>Reachable</t>
        </is>
      </c>
      <c r="D1872" s="3" t="inlineStr">
        <is>
          <t>['20241026 Grove Road, Basingstoke BAR', '11 monthsThis cookie is set by GDPR', '11 monthsThe cookie is set by GDPR', '11 monthsThis cookie is set by GDPR', '11 monthsThis cookie is set by GDPR', '11 monthsThis cookie is set by GDPR', '11 monthsThe cookie is set by the GDPR', '89569 Grove House, Lutyens Close, Basingstoke RG24 8AG']</t>
        </is>
      </c>
    </row>
    <row r="1873">
      <c r="A1873" s="4" t="inlineStr">
        <is>
          <t>zavvi.es</t>
        </is>
      </c>
      <c r="B1873" s="4">
        <f>HYPERLINK("http://zavvi.es", "http://zavvi.es")</f>
        <v/>
      </c>
      <c r="C1873" s="4" t="inlineStr">
        <is>
          <t>Reachable - No Addresses</t>
        </is>
      </c>
      <c r="D1873" s="4" t="inlineStr">
        <is>
          <t>N/A</t>
        </is>
      </c>
    </row>
    <row r="1874">
      <c r="A1874" s="3" t="inlineStr">
        <is>
          <t>qxlva.com</t>
        </is>
      </c>
      <c r="B1874" s="3">
        <f>HYPERLINK("http://qxlva.com", "http://qxlva.com")</f>
        <v/>
      </c>
      <c r="C1874" s="3" t="inlineStr">
        <is>
          <t>Reachable</t>
        </is>
      </c>
      <c r="D1874" s="3" t="inlineStr">
        <is>
          <t>['11 monthsThis cookie is set by GDPR', '11 monthsThe cookie is set by GDPR', '11 monthsThis cookie is set by GDPR', '11 monthsThis cookie is set by GDPR', '11 monthsThis cookie is set by GDPR', '11 monthsThe cookie is set by the GDPR', 'Marshfield Road, Chippenham, England, SN15 1JW']</t>
        </is>
      </c>
    </row>
    <row r="1875">
      <c r="A1875" s="3" t="inlineStr">
        <is>
          <t>everydaychampions.tv</t>
        </is>
      </c>
      <c r="B1875" s="3">
        <f>HYPERLINK("http://everydaychampions.tv", "http://everydaychampions.tv")</f>
        <v/>
      </c>
      <c r="C1875" s="3" t="inlineStr">
        <is>
          <t>Reachable</t>
        </is>
      </c>
      <c r="D1875" s="3" t="inlineStr">
        <is>
          <t>['GroupWeareECWeareECWeareECWeareEC13we']</t>
        </is>
      </c>
    </row>
    <row r="1876">
      <c r="A1876" s="3" t="inlineStr">
        <is>
          <t>robertdanielsjewellers.co.uk</t>
        </is>
      </c>
      <c r="B1876" s="3">
        <f>HYPERLINK("http://robertdanielsjewellers.co.uk", "http://robertdanielsjewellers.co.uk")</f>
        <v/>
      </c>
      <c r="C1876" s="3" t="inlineStr">
        <is>
          <t>Reachable</t>
        </is>
      </c>
      <c r="D1876" s="3" t="inlineStr">
        <is>
          <t>['47 The Rock, Bury. BL9 0JP BL9 0JP']</t>
        </is>
      </c>
    </row>
    <row r="1877">
      <c r="A1877" s="4" t="inlineStr">
        <is>
          <t>deborahedwardsdesign.co.uk</t>
        </is>
      </c>
      <c r="B1877" s="4">
        <f>HYPERLINK("http://deborahedwardsdesign.co.uk", "http://deborahedwardsdesign.co.uk")</f>
        <v/>
      </c>
      <c r="C1877" s="4" t="inlineStr">
        <is>
          <t>Reachable - No Addresses</t>
        </is>
      </c>
      <c r="D1877" s="4" t="inlineStr">
        <is>
          <t>N/A</t>
        </is>
      </c>
    </row>
    <row r="1878">
      <c r="A1878" s="2" t="inlineStr">
        <is>
          <t>balkongmobler-guide.com</t>
        </is>
      </c>
      <c r="B1878" s="2">
        <f>HYPERLINK("http://balkongmobler-guide.com", "http://balkongmobler-guide.com")</f>
        <v/>
      </c>
      <c r="C1878" s="2" t="inlineStr">
        <is>
          <t>Unreachable</t>
        </is>
      </c>
      <c r="D1878" s="2" t="inlineStr">
        <is>
          <t>N/A</t>
        </is>
      </c>
    </row>
    <row r="1879">
      <c r="A1879" s="3" t="inlineStr">
        <is>
          <t>psychosynthesis.org</t>
        </is>
      </c>
      <c r="B1879" s="3">
        <f>HYPERLINK("http://psychosynthesis.org", "http://psychosynthesis.org")</f>
        <v/>
      </c>
      <c r="C1879" s="3" t="inlineStr">
        <is>
          <t>Reachable</t>
        </is>
      </c>
      <c r="D1879" s="3" t="inlineStr">
        <is>
          <t>['65A Watford Way, London, NW4 3AQ']</t>
        </is>
      </c>
    </row>
    <row r="1880">
      <c r="A1880" s="4" t="inlineStr">
        <is>
          <t>knowhowtraining.co.uk</t>
        </is>
      </c>
      <c r="B1880" s="4">
        <f>HYPERLINK("http://knowhowtraining.co.uk", "http://knowhowtraining.co.uk")</f>
        <v/>
      </c>
      <c r="C1880" s="4" t="inlineStr">
        <is>
          <t>Reachable - No Addresses</t>
        </is>
      </c>
      <c r="D1880" s="4" t="inlineStr">
        <is>
          <t>N/A</t>
        </is>
      </c>
    </row>
    <row r="1881">
      <c r="A1881" s="4" t="inlineStr">
        <is>
          <t>bedfordrugby.co.uk</t>
        </is>
      </c>
      <c r="B1881" s="4">
        <f>HYPERLINK("http://bedfordrugby.co.uk", "http://bedfordrugby.co.uk")</f>
        <v/>
      </c>
      <c r="C1881" s="4" t="inlineStr">
        <is>
          <t>Reachable - No Addresses</t>
        </is>
      </c>
      <c r="D1881" s="4" t="inlineStr">
        <is>
          <t>N/A</t>
        </is>
      </c>
    </row>
    <row r="1882">
      <c r="A1882" s="4" t="inlineStr">
        <is>
          <t>wcm.com</t>
        </is>
      </c>
      <c r="B1882" s="4">
        <f>HYPERLINK("http://wcm.com", "http://wcm.com")</f>
        <v/>
      </c>
      <c r="C1882" s="4" t="inlineStr">
        <is>
          <t>Reachable - No Addresses</t>
        </is>
      </c>
      <c r="D1882" s="4" t="inlineStr">
        <is>
          <t>N/A</t>
        </is>
      </c>
    </row>
    <row r="1883">
      <c r="A1883" s="3" t="inlineStr">
        <is>
          <t>holdsworthchocolates.co.uk</t>
        </is>
      </c>
      <c r="B1883" s="3">
        <f>HYPERLINK("http://holdsworthchocolates.co.uk", "http://holdsworthchocolates.co.uk")</f>
        <v/>
      </c>
      <c r="C1883" s="3" t="inlineStr">
        <is>
          <t>Reachable</t>
        </is>
      </c>
      <c r="D1883" s="3" t="inlineStr">
        <is>
          <t>['Ashford Road, Bakewell, Derbyshire, DE45 1GT']</t>
        </is>
      </c>
    </row>
    <row r="1884">
      <c r="A1884" s="3" t="inlineStr">
        <is>
          <t>vauxhalltavern.com</t>
        </is>
      </c>
      <c r="B1884" s="3">
        <f>HYPERLINK("http://vauxhalltavern.com", "http://vauxhalltavern.com")</f>
        <v/>
      </c>
      <c r="C1884" s="3" t="inlineStr">
        <is>
          <t>Reachable</t>
        </is>
      </c>
      <c r="D1884" s="3" t="inlineStr">
        <is>
          <t>['372 Kennington Lane, London SE11 5HY']</t>
        </is>
      </c>
    </row>
    <row r="1885">
      <c r="A1885" s="3" t="inlineStr">
        <is>
          <t>swaleviewpark.co.uk</t>
        </is>
      </c>
      <c r="B1885" s="3">
        <f>HYPERLINK("http://swaleviewpark.co.uk", "http://swaleviewpark.co.uk")</f>
        <v/>
      </c>
      <c r="C1885" s="3" t="inlineStr">
        <is>
          <t>Reachable</t>
        </is>
      </c>
      <c r="D1885" s="3" t="inlineStr">
        <is>
          <t>['leviewPark Swaleview Park Reeth Road, Richmond, North Yorkshire, DL10 4SF']</t>
        </is>
      </c>
    </row>
    <row r="1886">
      <c r="A1886" s="3" t="inlineStr">
        <is>
          <t>adboards.com</t>
        </is>
      </c>
      <c r="B1886" s="3">
        <f>HYPERLINK("http://adboards.com", "http://adboards.com")</f>
        <v/>
      </c>
      <c r="C1886" s="3" t="inlineStr">
        <is>
          <t>Reachable</t>
        </is>
      </c>
      <c r="D1886" s="3" t="inlineStr">
        <is>
          <t>['68 Watermead Works, Slater Lane, Bolton, BL1 2TE']</t>
        </is>
      </c>
    </row>
    <row r="1887">
      <c r="A1887" s="2" t="inlineStr">
        <is>
          <t>giftsvouchers.co.uk</t>
        </is>
      </c>
      <c r="B1887" s="2">
        <f>HYPERLINK("https://giftsvouchers.co.uk", "https://giftsvouchers.co.uk")</f>
        <v/>
      </c>
      <c r="C1887" s="2" t="inlineStr">
        <is>
          <t>Unreachable</t>
        </is>
      </c>
      <c r="D1887" s="2" t="inlineStr">
        <is>
          <t>N/A</t>
        </is>
      </c>
    </row>
    <row r="1888">
      <c r="A1888" s="2" t="inlineStr">
        <is>
          <t>kingsmead-school.com</t>
        </is>
      </c>
      <c r="B1888" s="2">
        <f>HYPERLINK("http://kingsmead-school.com", "http://kingsmead-school.com")</f>
        <v/>
      </c>
      <c r="C1888" s="2" t="inlineStr">
        <is>
          <t>Unreachable</t>
        </is>
      </c>
      <c r="D1888" s="2" t="inlineStr">
        <is>
          <t>N/A</t>
        </is>
      </c>
    </row>
    <row r="1889">
      <c r="A1889" s="3" t="inlineStr">
        <is>
          <t>thompsonbrothers.net</t>
        </is>
      </c>
      <c r="B1889" s="3">
        <f>HYPERLINK("http://thompsonbrothers.net", "http://thompsonbrothers.net")</f>
        <v/>
      </c>
      <c r="C1889" s="3" t="inlineStr">
        <is>
          <t>Reachable</t>
        </is>
      </c>
      <c r="D1889" s="3" t="inlineStr">
        <is>
          <t>['ton Road SouthStockportCheshireSK1 3TH', '55 Mark Lane, London, EC3R 7NE']</t>
        </is>
      </c>
    </row>
    <row r="1890">
      <c r="A1890" s="2" t="inlineStr">
        <is>
          <t>sorbethq.com</t>
        </is>
      </c>
      <c r="B1890" s="2">
        <f>HYPERLINK("http://sorbethq.com", "http://sorbethq.com")</f>
        <v/>
      </c>
      <c r="C1890" s="2" t="inlineStr">
        <is>
          <t>Unreachable</t>
        </is>
      </c>
      <c r="D1890" s="2" t="inlineStr">
        <is>
          <t>N/A</t>
        </is>
      </c>
    </row>
    <row r="1891">
      <c r="A1891" s="4" t="inlineStr">
        <is>
          <t>cash-for-houses.co.uk</t>
        </is>
      </c>
      <c r="B1891" s="4">
        <f>HYPERLINK("http://cash-for-houses.co.uk", "http://cash-for-houses.co.uk")</f>
        <v/>
      </c>
      <c r="C1891" s="4" t="inlineStr">
        <is>
          <t>Reachable - No Addresses</t>
        </is>
      </c>
      <c r="D1891" s="4" t="inlineStr">
        <is>
          <t>N/A</t>
        </is>
      </c>
    </row>
    <row r="1892">
      <c r="A1892" s="2" t="inlineStr">
        <is>
          <t>propertymall.com</t>
        </is>
      </c>
      <c r="B1892" s="2">
        <f>HYPERLINK("https://propertymall.com", "https://propertymall.com")</f>
        <v/>
      </c>
      <c r="C1892" s="2" t="inlineStr">
        <is>
          <t>Unreachable</t>
        </is>
      </c>
      <c r="D1892" s="2" t="inlineStr">
        <is>
          <t>N/A</t>
        </is>
      </c>
    </row>
    <row r="1893">
      <c r="A1893" s="4" t="inlineStr">
        <is>
          <t>trentvineyard.org</t>
        </is>
      </c>
      <c r="B1893" s="4">
        <f>HYPERLINK("http://trentvineyard.org", "http://trentvineyard.org")</f>
        <v/>
      </c>
      <c r="C1893" s="4" t="inlineStr">
        <is>
          <t>Reachable - No Addresses</t>
        </is>
      </c>
      <c r="D1893" s="4" t="inlineStr">
        <is>
          <t>N/A</t>
        </is>
      </c>
    </row>
    <row r="1894">
      <c r="A1894" s="4" t="inlineStr">
        <is>
          <t>bodyboarding-shop.co.uk</t>
        </is>
      </c>
      <c r="B1894" s="4">
        <f>HYPERLINK("http://bodyboarding-shop.co.uk", "http://bodyboarding-shop.co.uk")</f>
        <v/>
      </c>
      <c r="C1894" s="4" t="inlineStr">
        <is>
          <t>Reachable - No Addresses</t>
        </is>
      </c>
      <c r="D1894" s="4" t="inlineStr">
        <is>
          <t>N/A</t>
        </is>
      </c>
    </row>
    <row r="1895">
      <c r="A1895" s="3" t="inlineStr">
        <is>
          <t>edwardbulmerpaint.co.uk</t>
        </is>
      </c>
      <c r="B1895" s="3">
        <f>HYPERLINK("http://edwardbulmerpaint.co.uk", "http://edwardbulmerpaint.co.uk")</f>
        <v/>
      </c>
      <c r="C1895" s="3" t="inlineStr">
        <is>
          <t>Reachable</t>
        </is>
      </c>
      <c r="D1895" s="3" t="inlineStr">
        <is>
          <t>['room 194 Ebury Street, SW1W 8UP', '. Court Of Noke, Pembridge, Herefordshire, HR6 9HW']</t>
        </is>
      </c>
    </row>
    <row r="1896">
      <c r="A1896" s="3" t="inlineStr">
        <is>
          <t>srgtalent.com</t>
        </is>
      </c>
      <c r="B1896" s="3">
        <f>HYPERLINK("http://srgtalent.com", "http://srgtalent.com")</f>
        <v/>
      </c>
      <c r="C1896" s="3" t="inlineStr">
        <is>
          <t>Reachable</t>
        </is>
      </c>
      <c r="D1896" s="3" t="inlineStr">
        <is>
          <t>['750 Capability Green, Luton, LU1 3LU']</t>
        </is>
      </c>
    </row>
    <row r="1897">
      <c r="A1897" s="2" t="inlineStr">
        <is>
          <t>atranubesstudio.co.uk</t>
        </is>
      </c>
      <c r="B1897" s="2">
        <f>HYPERLINK("https://atranubesstudio.co.uk", "https://atranubesstudio.co.uk")</f>
        <v/>
      </c>
      <c r="C1897" s="2" t="inlineStr">
        <is>
          <t>Unreachable</t>
        </is>
      </c>
      <c r="D1897" s="2" t="inlineStr">
        <is>
          <t>N/A</t>
        </is>
      </c>
    </row>
    <row r="1898">
      <c r="A1898" s="3" t="inlineStr">
        <is>
          <t>theheavenlycakecompany.co.uk</t>
        </is>
      </c>
      <c r="B1898" s="3">
        <f>HYPERLINK("http://theheavenlycakecompany.co.uk", "http://theheavenlycakecompany.co.uk")</f>
        <v/>
      </c>
      <c r="C1898" s="3" t="inlineStr">
        <is>
          <t>Reachable</t>
        </is>
      </c>
      <c r="D1898" s="3" t="inlineStr">
        <is>
          <t>['139 Brookmill Road, London SE8 4JH']</t>
        </is>
      </c>
    </row>
    <row r="1899">
      <c r="A1899" s="3" t="inlineStr">
        <is>
          <t>malonesedinburgh.com</t>
        </is>
      </c>
      <c r="B1899" s="3">
        <f>HYPERLINK("http://malonesedinburgh.com", "http://malonesedinburgh.com")</f>
        <v/>
      </c>
      <c r="C1899" s="3" t="inlineStr">
        <is>
          <t>Reachable</t>
        </is>
      </c>
      <c r="D1899" s="3" t="inlineStr">
        <is>
          <t>['90 Shiprow Aberdeen, UK, AB11 5BZ', 'Leith, Edinburgh, UK EH6 6RS']</t>
        </is>
      </c>
    </row>
    <row r="1900">
      <c r="A1900" s="2" t="inlineStr">
        <is>
          <t>fusionbc.co.uk</t>
        </is>
      </c>
      <c r="B1900" s="2">
        <f>HYPERLINK("https://fusionbc.co.uk", "https://fusionbc.co.uk")</f>
        <v/>
      </c>
      <c r="C1900" s="2" t="inlineStr">
        <is>
          <t>Unreachable</t>
        </is>
      </c>
      <c r="D1900" s="2" t="inlineStr">
        <is>
          <t>N/A</t>
        </is>
      </c>
    </row>
    <row r="1901">
      <c r="A1901" s="2" t="inlineStr">
        <is>
          <t>b-r.co.uk</t>
        </is>
      </c>
      <c r="B1901" s="2">
        <f>HYPERLINK("http://b-r.co.uk", "http://b-r.co.uk")</f>
        <v/>
      </c>
      <c r="C1901" s="2" t="inlineStr">
        <is>
          <t>Unreachable</t>
        </is>
      </c>
      <c r="D1901" s="2" t="inlineStr">
        <is>
          <t>N/A</t>
        </is>
      </c>
    </row>
    <row r="1902">
      <c r="A1902" s="3" t="inlineStr">
        <is>
          <t>dentalmarketingexpert.co.uk</t>
        </is>
      </c>
      <c r="B1902" s="3">
        <f>HYPERLINK("http://dentalmarketingexpert.co.uk", "http://dentalmarketingexpert.co.uk")</f>
        <v/>
      </c>
      <c r="C1902" s="3" t="inlineStr">
        <is>
          <t>Reachable</t>
        </is>
      </c>
      <c r="D1902" s="3" t="inlineStr">
        <is>
          <t>['Milton Keynes MK9 1LR']</t>
        </is>
      </c>
    </row>
    <row r="1903">
      <c r="A1903" s="4" t="inlineStr">
        <is>
          <t>thepixelate.com</t>
        </is>
      </c>
      <c r="B1903" s="4">
        <f>HYPERLINK("http://thepixelate.com", "http://thepixelate.com")</f>
        <v/>
      </c>
      <c r="C1903" s="4" t="inlineStr">
        <is>
          <t>Reachable - No Addresses</t>
        </is>
      </c>
      <c r="D1903" s="4" t="inlineStr">
        <is>
          <t>N/A</t>
        </is>
      </c>
    </row>
    <row r="1904">
      <c r="A1904" s="2" t="inlineStr">
        <is>
          <t>futurumltd.co.uk</t>
        </is>
      </c>
      <c r="B1904" s="2">
        <f>HYPERLINK("http://futurumltd.co.uk", "http://futurumltd.co.uk")</f>
        <v/>
      </c>
      <c r="C1904" s="2" t="inlineStr">
        <is>
          <t>Unreachable</t>
        </is>
      </c>
      <c r="D1904" s="2" t="inlineStr">
        <is>
          <t>N/A</t>
        </is>
      </c>
    </row>
    <row r="1905">
      <c r="A1905" s="3" t="inlineStr">
        <is>
          <t>forensicseuropeexpo.com</t>
        </is>
      </c>
      <c r="B1905" s="3">
        <f>HYPERLINK("http://forensicseuropeexpo.com", "http://forensicseuropeexpo.com")</f>
        <v/>
      </c>
      <c r="C1905" s="3" t="inlineStr">
        <is>
          <t>Reachable</t>
        </is>
      </c>
      <c r="D1905" s="3" t="inlineStr">
        <is>
          <t>['11 monthsThis cookie is set by GDPR', '11 monthsThe cookie is set by GDPR', '11 monthsThis cookie is set by GDPR', '11 monthsThis cookie is set by GDPR', '11 monthsThis cookie is set by GDPR', '11 monthsThe cookie is set by the GDPR', 'oria DockWestern GatewayLondon E16 1XL']</t>
        </is>
      </c>
    </row>
    <row r="1906">
      <c r="A1906" s="3" t="inlineStr">
        <is>
          <t>osteopathineastleigh.com</t>
        </is>
      </c>
      <c r="B1906" s="3">
        <f>HYPERLINK("http://osteopathineastleigh.com", "http://osteopathineastleigh.com")</f>
        <v/>
      </c>
      <c r="C1906" s="3" t="inlineStr">
        <is>
          <t>Reachable</t>
        </is>
      </c>
      <c r="D1906" s="3" t="inlineStr">
        <is>
          <t>['17 Browsholme Close Eastleigh, Southampton Hampshire SO50 4PR']</t>
        </is>
      </c>
    </row>
    <row r="1907">
      <c r="A1907" s="4" t="inlineStr">
        <is>
          <t>mjexecutivecars.co.uk</t>
        </is>
      </c>
      <c r="B1907" s="4">
        <f>HYPERLINK("http://mjexecutivecars.co.uk", "http://mjexecutivecars.co.uk")</f>
        <v/>
      </c>
      <c r="C1907" s="4" t="inlineStr">
        <is>
          <t>Reachable - No Addresses</t>
        </is>
      </c>
      <c r="D1907" s="4" t="inlineStr">
        <is>
          <t>N/A</t>
        </is>
      </c>
    </row>
    <row r="1908">
      <c r="A1908" s="2" t="inlineStr">
        <is>
          <t>londoncouncils.gov.uk</t>
        </is>
      </c>
      <c r="B1908" s="2">
        <f>HYPERLINK("https://londoncouncils.gov.uk", "https://londoncouncils.gov.uk")</f>
        <v/>
      </c>
      <c r="C1908" s="2" t="inlineStr">
        <is>
          <t>Unreachable</t>
        </is>
      </c>
      <c r="D1908" s="2" t="inlineStr">
        <is>
          <t>N/A</t>
        </is>
      </c>
    </row>
    <row r="1909">
      <c r="A1909" s="2" t="inlineStr">
        <is>
          <t>stonebridgegolf.co.uk</t>
        </is>
      </c>
      <c r="B1909" s="2">
        <f>HYPERLINK("http://stonebridgegolf.co.uk", "http://stonebridgegolf.co.uk")</f>
        <v/>
      </c>
      <c r="C1909" s="2" t="inlineStr">
        <is>
          <t>Unreachable</t>
        </is>
      </c>
      <c r="D1909" s="2" t="inlineStr">
        <is>
          <t>N/A</t>
        </is>
      </c>
    </row>
    <row r="1910">
      <c r="A1910" s="3" t="inlineStr">
        <is>
          <t>codelife.org</t>
        </is>
      </c>
      <c r="B1910" s="3">
        <f>HYPERLINK("http://codelife.org", "http://codelife.org")</f>
        <v/>
      </c>
      <c r="C1910" s="3" t="inlineStr">
        <is>
          <t>Reachable</t>
        </is>
      </c>
      <c r="D1910" s="3" t="inlineStr">
        <is>
          <t>['Chesterfield Road, Staveley, Chesterfield, S43 3XD']</t>
        </is>
      </c>
    </row>
    <row r="1911">
      <c r="A1911" s="4" t="inlineStr">
        <is>
          <t>acecic.co.uk</t>
        </is>
      </c>
      <c r="B1911" s="4">
        <f>HYPERLINK("http://acecic.co.uk", "http://acecic.co.uk")</f>
        <v/>
      </c>
      <c r="C1911" s="4" t="inlineStr">
        <is>
          <t>Reachable - No Addresses</t>
        </is>
      </c>
      <c r="D1911" s="4" t="inlineStr">
        <is>
          <t>N/A</t>
        </is>
      </c>
    </row>
    <row r="1912">
      <c r="A1912" s="3" t="inlineStr">
        <is>
          <t>gamemaker.io</t>
        </is>
      </c>
      <c r="B1912" s="3">
        <f>HYPERLINK("http://gamemaker.io", "http://gamemaker.io")</f>
        <v/>
      </c>
      <c r="C1912" s="3" t="inlineStr">
        <is>
          <t>Reachable</t>
        </is>
      </c>
      <c r="D1912" s="3" t="inlineStr">
        <is>
          <t>['less scary.Matias Schmied maitan69Ga']</t>
        </is>
      </c>
    </row>
    <row r="1913">
      <c r="A1913" s="2" t="inlineStr">
        <is>
          <t>pirean.com</t>
        </is>
      </c>
      <c r="B1913" s="2">
        <f>HYPERLINK("http://pirean.com", "http://pirean.com")</f>
        <v/>
      </c>
      <c r="C1913" s="2" t="inlineStr">
        <is>
          <t>Unreachable</t>
        </is>
      </c>
      <c r="D1913" s="2" t="inlineStr">
        <is>
          <t>N/A</t>
        </is>
      </c>
    </row>
    <row r="1914">
      <c r="A1914" s="3" t="inlineStr">
        <is>
          <t>bigfinish.com</t>
        </is>
      </c>
      <c r="B1914" s="3">
        <f>HYPERLINK("http://bigfinish.com", "http://bigfinish.com")</f>
        <v/>
      </c>
      <c r="C1914" s="3" t="inlineStr">
        <is>
          <t>Reachable</t>
        </is>
      </c>
      <c r="D1914" s="3" t="inlineStr">
        <is>
          <t>['PO Box 8278 Reading Berkshire RG6 9UL']</t>
        </is>
      </c>
    </row>
    <row r="1915">
      <c r="A1915" s="2" t="inlineStr">
        <is>
          <t>devoted2home.co.uk</t>
        </is>
      </c>
      <c r="B1915" s="2">
        <f>HYPERLINK("http://devoted2home.co.uk", "http://devoted2home.co.uk")</f>
        <v/>
      </c>
      <c r="C1915" s="2" t="inlineStr">
        <is>
          <t>Unreachable</t>
        </is>
      </c>
      <c r="D1915" s="2" t="inlineStr">
        <is>
          <t>N/A</t>
        </is>
      </c>
    </row>
    <row r="1916">
      <c r="A1916" s="4" t="inlineStr">
        <is>
          <t>laidlawcontracts.co.uk</t>
        </is>
      </c>
      <c r="B1916" s="4">
        <f>HYPERLINK("http://laidlawcontracts.co.uk", "http://laidlawcontracts.co.uk")</f>
        <v/>
      </c>
      <c r="C1916" s="4" t="inlineStr">
        <is>
          <t>Reachable - No Addresses</t>
        </is>
      </c>
      <c r="D1916" s="4" t="inlineStr">
        <is>
          <t>N/A</t>
        </is>
      </c>
    </row>
    <row r="1917">
      <c r="A1917" s="2" t="inlineStr">
        <is>
          <t>blubambu.co.uk</t>
        </is>
      </c>
      <c r="B1917" s="2">
        <f>HYPERLINK("https://blubambu.co.uk", "https://blubambu.co.uk")</f>
        <v/>
      </c>
      <c r="C1917" s="2" t="inlineStr">
        <is>
          <t>Unreachable</t>
        </is>
      </c>
      <c r="D1917" s="2" t="inlineStr">
        <is>
          <t>N/A</t>
        </is>
      </c>
    </row>
    <row r="1918">
      <c r="A1918" s="4" t="inlineStr">
        <is>
          <t>tojoandnellyscattales.com</t>
        </is>
      </c>
      <c r="B1918" s="4">
        <f>HYPERLINK("http://tojoandnellyscattales.com", "http://tojoandnellyscattales.com")</f>
        <v/>
      </c>
      <c r="C1918" s="4" t="inlineStr">
        <is>
          <t>Reachable - No Addresses</t>
        </is>
      </c>
      <c r="D1918" s="4" t="inlineStr">
        <is>
          <t>N/A</t>
        </is>
      </c>
    </row>
    <row r="1919">
      <c r="A1919" s="4" t="inlineStr">
        <is>
          <t>breezem.co.uk</t>
        </is>
      </c>
      <c r="B1919" s="4">
        <f>HYPERLINK("http://breezem.co.uk", "http://breezem.co.uk")</f>
        <v/>
      </c>
      <c r="C1919" s="4" t="inlineStr">
        <is>
          <t>Reachable - No Addresses</t>
        </is>
      </c>
      <c r="D1919" s="4" t="inlineStr">
        <is>
          <t>N/A</t>
        </is>
      </c>
    </row>
    <row r="1920">
      <c r="A1920" s="4" t="inlineStr">
        <is>
          <t>bonds-confectionery.co.uk</t>
        </is>
      </c>
      <c r="B1920" s="4">
        <f>HYPERLINK("http://bonds-confectionery.co.uk", "http://bonds-confectionery.co.uk")</f>
        <v/>
      </c>
      <c r="C1920" s="4" t="inlineStr">
        <is>
          <t>Reachable - No Addresses</t>
        </is>
      </c>
      <c r="D1920" s="4" t="inlineStr">
        <is>
          <t>N/A</t>
        </is>
      </c>
    </row>
    <row r="1921">
      <c r="A1921" s="3" t="inlineStr">
        <is>
          <t>entrustit.co.uk</t>
        </is>
      </c>
      <c r="B1921" s="3">
        <f>HYPERLINK("http://entrustit.co.uk", "http://entrustit.co.uk")</f>
        <v/>
      </c>
      <c r="C1921" s="3" t="inlineStr">
        <is>
          <t>Reachable</t>
        </is>
      </c>
      <c r="D1921" s="3" t="inlineStr">
        <is>
          <t>['One Boston Place, Suite 2600, Boston, MA 02108', 'Crow Arch Lane, Ringwood, Hants BH24 1NZ']</t>
        </is>
      </c>
    </row>
    <row r="1922">
      <c r="A1922" s="3" t="inlineStr">
        <is>
          <t>yourofficeandpa.co.uk</t>
        </is>
      </c>
      <c r="B1922" s="3">
        <f>HYPERLINK("http://yourofficeandpa.co.uk", "http://yourofficeandpa.co.uk")</f>
        <v/>
      </c>
      <c r="C1922" s="3" t="inlineStr">
        <is>
          <t>Reachable</t>
        </is>
      </c>
      <c r="D1922" s="3" t="inlineStr">
        <is>
          <t>['HousePublic Hall StreetRuncorn, Cheshire WA7 1NG']</t>
        </is>
      </c>
    </row>
    <row r="1923">
      <c r="A1923" s="4" t="inlineStr">
        <is>
          <t>dmb.uk.com</t>
        </is>
      </c>
      <c r="B1923" s="4">
        <f>HYPERLINK("http://dmb.uk.com", "http://dmb.uk.com")</f>
        <v/>
      </c>
      <c r="C1923" s="4" t="inlineStr">
        <is>
          <t>Reachable - No Addresses</t>
        </is>
      </c>
      <c r="D1923" s="4" t="inlineStr">
        <is>
          <t>N/A</t>
        </is>
      </c>
    </row>
    <row r="1924">
      <c r="A1924" s="4" t="inlineStr">
        <is>
          <t>highperformanceproductions.net</t>
        </is>
      </c>
      <c r="B1924" s="4">
        <f>HYPERLINK("http://highperformanceproductions.net", "http://highperformanceproductions.net")</f>
        <v/>
      </c>
      <c r="C1924" s="4" t="inlineStr">
        <is>
          <t>Reachable - No Addresses</t>
        </is>
      </c>
      <c r="D1924" s="4" t="inlineStr">
        <is>
          <t>N/A</t>
        </is>
      </c>
    </row>
    <row r="1925">
      <c r="A1925" s="3" t="inlineStr">
        <is>
          <t>animalstory.co.uk</t>
        </is>
      </c>
      <c r="B1925" s="3">
        <f>HYPERLINK("http://animalstory.co.uk", "http://animalstory.co.uk")</f>
        <v/>
      </c>
      <c r="C1925" s="3" t="inlineStr">
        <is>
          <t>Reachable</t>
        </is>
      </c>
      <c r="D1925" s="3" t="inlineStr">
        <is>
          <t>['7736846575 AS OUR LANDLINE NUMBER IS NO LONGER IN']</t>
        </is>
      </c>
    </row>
    <row r="1926">
      <c r="A1926" s="4" t="inlineStr">
        <is>
          <t>astrolutely.com</t>
        </is>
      </c>
      <c r="B1926" s="4">
        <f>HYPERLINK("http://astrolutely.com", "http://astrolutely.com")</f>
        <v/>
      </c>
      <c r="C1926" s="4" t="inlineStr">
        <is>
          <t>Reachable - No Addresses</t>
        </is>
      </c>
      <c r="D1926" s="4" t="inlineStr">
        <is>
          <t>N/A</t>
        </is>
      </c>
    </row>
    <row r="1927">
      <c r="A1927" s="3" t="inlineStr">
        <is>
          <t>ers.com</t>
        </is>
      </c>
      <c r="B1927" s="3">
        <f>HYPERLINK("http://ers.com", "http://ers.com")</f>
        <v/>
      </c>
      <c r="C1927" s="3" t="inlineStr">
        <is>
          <t>Reachable</t>
        </is>
      </c>
      <c r="D1927" s="3" t="inlineStr">
        <is>
          <t>['30 Fenchurch Street, London, EC3M 3BD']</t>
        </is>
      </c>
    </row>
    <row r="1928">
      <c r="A1928" s="3" t="inlineStr">
        <is>
          <t>carlypress.co.uk</t>
        </is>
      </c>
      <c r="B1928" s="3">
        <f>HYPERLINK("http://carlypress.co.uk", "http://carlypress.co.uk")</f>
        <v/>
      </c>
      <c r="C1928" s="3" t="inlineStr">
        <is>
          <t>Reachable</t>
        </is>
      </c>
      <c r="D1928" s="3" t="inlineStr">
        <is>
          <t>['Chelston Business Park, Wellington, Somerset, TA21 9JQ', 'Chelston Business Park, Wellington, Somerset, TA21 9JQ']</t>
        </is>
      </c>
    </row>
    <row r="1929">
      <c r="A1929" s="4" t="inlineStr">
        <is>
          <t>oysteryachts.com</t>
        </is>
      </c>
      <c r="B1929" s="4">
        <f>HYPERLINK("http://oysteryachts.com", "http://oysteryachts.com")</f>
        <v/>
      </c>
      <c r="C1929" s="4" t="inlineStr">
        <is>
          <t>Reachable - No Addresses</t>
        </is>
      </c>
      <c r="D1929" s="4" t="inlineStr">
        <is>
          <t>N/A</t>
        </is>
      </c>
    </row>
    <row r="1930">
      <c r="A1930" s="2" t="inlineStr">
        <is>
          <t>whiteshadowweddingfilms.com</t>
        </is>
      </c>
      <c r="B1930" s="2">
        <f>HYPERLINK("https://whiteshadowweddingfilms.com", "https://whiteshadowweddingfilms.com")</f>
        <v/>
      </c>
      <c r="C1930" s="2" t="inlineStr">
        <is>
          <t>Unreachable</t>
        </is>
      </c>
      <c r="D1930" s="2" t="inlineStr">
        <is>
          <t>N/A</t>
        </is>
      </c>
    </row>
    <row r="1931">
      <c r="A1931" s="2" t="inlineStr">
        <is>
          <t>hiteluk.com</t>
        </is>
      </c>
      <c r="B1931" s="2">
        <f>HYPERLINK("http://hiteluk.com", "http://hiteluk.com")</f>
        <v/>
      </c>
      <c r="C1931" s="2" t="inlineStr">
        <is>
          <t>Unreachable</t>
        </is>
      </c>
      <c r="D1931" s="2" t="inlineStr">
        <is>
          <t>N/A</t>
        </is>
      </c>
    </row>
    <row r="1932">
      <c r="A1932" s="4" t="inlineStr">
        <is>
          <t>lemontreerentals.com</t>
        </is>
      </c>
      <c r="B1932" s="4">
        <f>HYPERLINK("http://lemontreerentals.com", "http://lemontreerentals.com")</f>
        <v/>
      </c>
      <c r="C1932" s="4" t="inlineStr">
        <is>
          <t>Reachable - No Addresses</t>
        </is>
      </c>
      <c r="D1932" s="4" t="inlineStr">
        <is>
          <t>N/A</t>
        </is>
      </c>
    </row>
    <row r="1933">
      <c r="A1933" s="2" t="inlineStr">
        <is>
          <t>ilovethisshop.co.uk</t>
        </is>
      </c>
      <c r="B1933" s="2">
        <f>HYPERLINK("http://ilovethisshop.co.uk", "http://ilovethisshop.co.uk")</f>
        <v/>
      </c>
      <c r="C1933" s="2" t="inlineStr">
        <is>
          <t>Unreachable</t>
        </is>
      </c>
      <c r="D1933" s="2" t="inlineStr">
        <is>
          <t>N/A</t>
        </is>
      </c>
    </row>
    <row r="1934">
      <c r="A1934" s="4" t="inlineStr">
        <is>
          <t>softswiss.com</t>
        </is>
      </c>
      <c r="B1934" s="4">
        <f>HYPERLINK("http://softswiss.com", "http://softswiss.com")</f>
        <v/>
      </c>
      <c r="C1934" s="4" t="inlineStr">
        <is>
          <t>Reachable - No Addresses</t>
        </is>
      </c>
      <c r="D1934" s="4" t="inlineStr">
        <is>
          <t>N/A</t>
        </is>
      </c>
    </row>
    <row r="1935">
      <c r="A1935" s="3" t="inlineStr">
        <is>
          <t>imajica.com</t>
        </is>
      </c>
      <c r="B1935" s="3">
        <f>HYPERLINK("http://imajica.com", "http://imajica.com")</f>
        <v/>
      </c>
      <c r="C1935" s="3" t="inlineStr">
        <is>
          <t>Reachable</t>
        </is>
      </c>
      <c r="D1935" s="3" t="inlineStr">
        <is>
          <t>['10 Albyn Place Aberdeen AB10 1YH', '58 Victoria Embankment London EC4Y 0DS']</t>
        </is>
      </c>
    </row>
    <row r="1936">
      <c r="A1936" s="3" t="inlineStr">
        <is>
          <t>marlboroughhousetherapycentre.co.uk</t>
        </is>
      </c>
      <c r="B1936" s="3">
        <f>HYPERLINK("http://marlboroughhousetherapycentre.co.uk", "http://marlboroughhousetherapycentre.co.uk")</f>
        <v/>
      </c>
      <c r="C1936" s="3" t="inlineStr">
        <is>
          <t>Reachable</t>
        </is>
      </c>
      <c r="D1936" s="3" t="inlineStr">
        <is>
          <t>['1 Middle Street, Taunton TA1 1SH', '65711 1 Middle Street, Taunton, TA1 1SH']</t>
        </is>
      </c>
    </row>
    <row r="1937">
      <c r="A1937" s="2" t="inlineStr">
        <is>
          <t>whiltonmill.co.uk</t>
        </is>
      </c>
      <c r="B1937" s="2">
        <f>HYPERLINK("http://whiltonmill.co.uk", "http://whiltonmill.co.uk")</f>
        <v/>
      </c>
      <c r="C1937" s="2" t="inlineStr">
        <is>
          <t>Unreachable</t>
        </is>
      </c>
      <c r="D1937" s="2" t="inlineStr">
        <is>
          <t>N/A</t>
        </is>
      </c>
    </row>
    <row r="1938">
      <c r="A1938" s="4" t="inlineStr">
        <is>
          <t>flysoftware.com</t>
        </is>
      </c>
      <c r="B1938" s="4">
        <f>HYPERLINK("http://flysoftware.com", "http://flysoftware.com")</f>
        <v/>
      </c>
      <c r="C1938" s="4" t="inlineStr">
        <is>
          <t>Reachable - No Addresses</t>
        </is>
      </c>
      <c r="D1938" s="4" t="inlineStr">
        <is>
          <t>N/A</t>
        </is>
      </c>
    </row>
    <row r="1939">
      <c r="A1939" s="3" t="inlineStr">
        <is>
          <t>wake-smith.co.uk</t>
        </is>
      </c>
      <c r="B1939" s="3">
        <f>HYPERLINK("http://wake-smith.co.uk", "http://wake-smith.co.uk")</f>
        <v/>
      </c>
      <c r="C1939" s="3" t="inlineStr">
        <is>
          <t>Reachable</t>
        </is>
      </c>
      <c r="D1939" s="3" t="inlineStr">
        <is>
          <t>['2 Tenter Street Sheffield S1 4BY']</t>
        </is>
      </c>
    </row>
    <row r="1940">
      <c r="A1940" s="3" t="inlineStr">
        <is>
          <t>realworldholidays.co.uk</t>
        </is>
      </c>
      <c r="B1940" s="3">
        <f>HYPERLINK("http://realworldholidays.co.uk", "http://realworldholidays.co.uk")</f>
        <v/>
      </c>
      <c r="C1940" s="3" t="inlineStr">
        <is>
          <t>Reachable</t>
        </is>
      </c>
      <c r="D1940" s="3" t="inlineStr">
        <is>
          <t>['5329 Suite 6 Gledhow Mount Mansions, Roxholme Grove, Leeds, LS7 4JJ']</t>
        </is>
      </c>
    </row>
    <row r="1941">
      <c r="A1941" s="2" t="inlineStr">
        <is>
          <t>redbluemechanical.co.uk</t>
        </is>
      </c>
      <c r="B1941" s="2">
        <f>HYPERLINK("http://redbluemechanical.co.uk", "http://redbluemechanical.co.uk")</f>
        <v/>
      </c>
      <c r="C1941" s="2" t="inlineStr">
        <is>
          <t>Unreachable</t>
        </is>
      </c>
      <c r="D1941" s="2" t="inlineStr">
        <is>
          <t>N/A</t>
        </is>
      </c>
    </row>
    <row r="1942">
      <c r="A1942" s="4" t="inlineStr">
        <is>
          <t>darksteve.com</t>
        </is>
      </c>
      <c r="B1942" s="4">
        <f>HYPERLINK("http://darksteve.com", "http://darksteve.com")</f>
        <v/>
      </c>
      <c r="C1942" s="4" t="inlineStr">
        <is>
          <t>Reachable - No Addresses</t>
        </is>
      </c>
      <c r="D1942" s="4" t="inlineStr">
        <is>
          <t>N/A</t>
        </is>
      </c>
    </row>
    <row r="1943">
      <c r="A1943" s="3" t="inlineStr">
        <is>
          <t>thelionatfarnsfield.com</t>
        </is>
      </c>
      <c r="B1943" s="3">
        <f>HYPERLINK("http://thelionatfarnsfield.com", "http://thelionatfarnsfield.com")</f>
        <v/>
      </c>
      <c r="C1943" s="3" t="inlineStr">
        <is>
          <t>Reachable</t>
        </is>
      </c>
      <c r="D1943" s="3" t="inlineStr">
        <is>
          <t>['Street Farnsfield Newark Notts NG22 8EY', '28 Leeming Street, Mansfield, Nottinghamshire, NG18 1NE', 'Pride Park, Derby, Derbyshire, DE24 8HG']</t>
        </is>
      </c>
    </row>
    <row r="1944">
      <c r="A1944" s="2" t="inlineStr">
        <is>
          <t>pier64.co.uk</t>
        </is>
      </c>
      <c r="B1944" s="2">
        <f>HYPERLINK("https://pier64.co.uk", "https://pier64.co.uk")</f>
        <v/>
      </c>
      <c r="C1944" s="2" t="inlineStr">
        <is>
          <t>Unreachable</t>
        </is>
      </c>
      <c r="D1944" s="2" t="inlineStr">
        <is>
          <t>N/A</t>
        </is>
      </c>
    </row>
    <row r="1945">
      <c r="A1945" s="3" t="inlineStr">
        <is>
          <t>ipmpestcontrol.co.uk</t>
        </is>
      </c>
      <c r="B1945" s="3">
        <f>HYPERLINK("http://ipmpestcontrol.co.uk", "http://ipmpestcontrol.co.uk")</f>
        <v/>
      </c>
      <c r="C1945" s="3" t="inlineStr">
        <is>
          <t>Reachable</t>
        </is>
      </c>
      <c r="D1945" s="3" t="inlineStr">
        <is>
          <t>['44 Russell Square London WC1B 4JP']</t>
        </is>
      </c>
    </row>
    <row r="1946">
      <c r="A1946" s="4" t="inlineStr">
        <is>
          <t>emmamoorephotography.co.uk</t>
        </is>
      </c>
      <c r="B1946" s="4">
        <f>HYPERLINK("http://emmamoorephotography.co.uk", "http://emmamoorephotography.co.uk")</f>
        <v/>
      </c>
      <c r="C1946" s="4" t="inlineStr">
        <is>
          <t>Reachable - No Addresses</t>
        </is>
      </c>
      <c r="D1946" s="4" t="inlineStr">
        <is>
          <t>N/A</t>
        </is>
      </c>
    </row>
    <row r="1947">
      <c r="A1947" s="3" t="inlineStr">
        <is>
          <t>mariastarling.com</t>
        </is>
      </c>
      <c r="B1947" s="3">
        <f>HYPERLINK("http://mariastarling.com", "http://mariastarling.com")</f>
        <v/>
      </c>
      <c r="C1947" s="3" t="inlineStr">
        <is>
          <t>Reachable</t>
        </is>
      </c>
      <c r="D1947" s="3" t="inlineStr">
        <is>
          <t>['5 The Royal Arcade, Norwich, Norfolk, NR2 1NQ']</t>
        </is>
      </c>
    </row>
    <row r="1948">
      <c r="A1948" s="4" t="inlineStr">
        <is>
          <t>zendrillscaffolding.co.uk</t>
        </is>
      </c>
      <c r="B1948" s="4">
        <f>HYPERLINK("http://zendrillscaffolding.co.uk", "http://zendrillscaffolding.co.uk")</f>
        <v/>
      </c>
      <c r="C1948" s="4" t="inlineStr">
        <is>
          <t>Reachable - No Addresses</t>
        </is>
      </c>
      <c r="D1948" s="4" t="inlineStr">
        <is>
          <t>N/A</t>
        </is>
      </c>
    </row>
    <row r="1949">
      <c r="A1949" s="4" t="inlineStr">
        <is>
          <t>securexpoeastafrica.com</t>
        </is>
      </c>
      <c r="B1949" s="4">
        <f>HYPERLINK("http://securexpoeastafrica.com", "http://securexpoeastafrica.com")</f>
        <v/>
      </c>
      <c r="C1949" s="4" t="inlineStr">
        <is>
          <t>Reachable - No Addresses</t>
        </is>
      </c>
      <c r="D1949" s="4" t="inlineStr">
        <is>
          <t>N/A</t>
        </is>
      </c>
    </row>
    <row r="1950">
      <c r="A1950" s="2" t="inlineStr">
        <is>
          <t>pompdefranc.co.uk</t>
        </is>
      </c>
      <c r="B1950" s="2">
        <f>HYPERLINK("http://pompdefranc.co.uk", "http://pompdefranc.co.uk")</f>
        <v/>
      </c>
      <c r="C1950" s="2" t="inlineStr">
        <is>
          <t>Unreachable</t>
        </is>
      </c>
      <c r="D1950" s="2" t="inlineStr">
        <is>
          <t>N/A</t>
        </is>
      </c>
    </row>
    <row r="1951">
      <c r="A1951" s="2" t="inlineStr">
        <is>
          <t>marketingunity.com</t>
        </is>
      </c>
      <c r="B1951" s="2">
        <f>HYPERLINK("http://marketingunity.com", "http://marketingunity.com")</f>
        <v/>
      </c>
      <c r="C1951" s="2" t="inlineStr">
        <is>
          <t>Unreachable</t>
        </is>
      </c>
      <c r="D1951" s="2" t="inlineStr">
        <is>
          <t>N/A</t>
        </is>
      </c>
    </row>
    <row r="1952">
      <c r="A1952" s="3" t="inlineStr">
        <is>
          <t>andersonhoare.co.uk</t>
        </is>
      </c>
      <c r="B1952" s="3">
        <f>HYPERLINK("http://andersonhoare.co.uk", "http://andersonhoare.co.uk")</f>
        <v/>
      </c>
      <c r="C1952" s="3" t="inlineStr">
        <is>
          <t>Reachable</t>
        </is>
      </c>
      <c r="D1952" s="3" t="inlineStr">
        <is>
          <t>['ccleston Place Victoria London SW1W 9NF']</t>
        </is>
      </c>
    </row>
    <row r="1953">
      <c r="A1953" s="3" t="inlineStr">
        <is>
          <t>pyemotors.co.uk</t>
        </is>
      </c>
      <c r="B1953" s="3">
        <f>HYPERLINK("http://pyemotors.co.uk", "http://pyemotors.co.uk")</f>
        <v/>
      </c>
      <c r="C1953" s="3" t="inlineStr">
        <is>
          <t>Reachable</t>
        </is>
      </c>
      <c r="D1953" s="3" t="inlineStr">
        <is>
          <t>['ngle Road Morecambe Lancashire LA3 3PF']</t>
        </is>
      </c>
    </row>
    <row r="1954">
      <c r="A1954" s="3" t="inlineStr">
        <is>
          <t>conisboroughcollege.co.uk</t>
        </is>
      </c>
      <c r="B1954" s="3">
        <f>HYPERLINK("http://conisboroughcollege.co.uk", "http://conisboroughcollege.co.uk")</f>
        <v/>
      </c>
      <c r="C1954" s="3" t="inlineStr">
        <is>
          <t>Reachable</t>
        </is>
      </c>
      <c r="D1954" s="3" t="inlineStr">
        <is>
          <t>['orough Crescent Catford London SE6 2SE', 'correspondenceUpcoming Events Oct25Fr', 'Worldwide House, Thorpe Wood, Peterborough, PE3 6SB']</t>
        </is>
      </c>
    </row>
    <row r="1955">
      <c r="A1955" s="4" t="inlineStr">
        <is>
          <t>richfieldsfirth.co.uk</t>
        </is>
      </c>
      <c r="B1955" s="4">
        <f>HYPERLINK("http://richfieldsfirth.co.uk", "http://richfieldsfirth.co.uk")</f>
        <v/>
      </c>
      <c r="C1955" s="4" t="inlineStr">
        <is>
          <t>Reachable - No Addresses</t>
        </is>
      </c>
      <c r="D1955" s="4" t="inlineStr">
        <is>
          <t>N/A</t>
        </is>
      </c>
    </row>
    <row r="1956">
      <c r="A1956" s="3" t="inlineStr">
        <is>
          <t>dpdlocal.co.uk</t>
        </is>
      </c>
      <c r="B1956" s="3">
        <f>HYPERLINK("http://dpdlocal.co.uk", "http://dpdlocal.co.uk")</f>
        <v/>
      </c>
      <c r="C1956" s="3" t="inlineStr">
        <is>
          <t>Reachable</t>
        </is>
      </c>
      <c r="D1956" s="3" t="inlineStr">
        <is>
          <t>['Roebuck Lane, Smethwick, B66 1BY']</t>
        </is>
      </c>
    </row>
    <row r="1957">
      <c r="A1957" s="2" t="inlineStr">
        <is>
          <t>lollie.co.uk</t>
        </is>
      </c>
      <c r="B1957" s="2">
        <f>HYPERLINK("https://lollie.co.uk", "https://lollie.co.uk")</f>
        <v/>
      </c>
      <c r="C1957" s="2" t="inlineStr">
        <is>
          <t>Unreachable</t>
        </is>
      </c>
      <c r="D1957" s="2" t="inlineStr">
        <is>
          <t>N/A</t>
        </is>
      </c>
    </row>
    <row r="1958">
      <c r="A1958" s="3" t="inlineStr">
        <is>
          <t>inoutsolutions.co.uk</t>
        </is>
      </c>
      <c r="B1958" s="3">
        <f>HYPERLINK("http://inoutsolutions.co.uk", "http://inoutsolutions.co.uk")</f>
        <v/>
      </c>
      <c r="C1958" s="3" t="inlineStr">
        <is>
          <t>Reachable</t>
        </is>
      </c>
      <c r="D1958" s="3" t="inlineStr">
        <is>
          <t>['199 Whitehall Road, Leeds, LS12 6EZ']</t>
        </is>
      </c>
    </row>
    <row r="1959">
      <c r="A1959" s="4" t="inlineStr">
        <is>
          <t>maruhub.com</t>
        </is>
      </c>
      <c r="B1959" s="4">
        <f>HYPERLINK("http://maruhub.com", "http://maruhub.com")</f>
        <v/>
      </c>
      <c r="C1959" s="4" t="inlineStr">
        <is>
          <t>Reachable - No Addresses</t>
        </is>
      </c>
      <c r="D1959" s="4" t="inlineStr">
        <is>
          <t>N/A</t>
        </is>
      </c>
    </row>
    <row r="1960">
      <c r="A1960" s="2" t="inlineStr">
        <is>
          <t>rentalsandsales.co.uk</t>
        </is>
      </c>
      <c r="B1960" s="2">
        <f>HYPERLINK("http://rentalsandsales.co.uk", "http://rentalsandsales.co.uk")</f>
        <v/>
      </c>
      <c r="C1960" s="2" t="inlineStr">
        <is>
          <t>Unreachable</t>
        </is>
      </c>
      <c r="D1960" s="2" t="inlineStr">
        <is>
          <t>N/A</t>
        </is>
      </c>
    </row>
    <row r="1961">
      <c r="A1961" s="3" t="inlineStr">
        <is>
          <t>brickweb.co.uk</t>
        </is>
      </c>
      <c r="B1961" s="3">
        <f>HYPERLINK("http://brickweb.co.uk", "http://brickweb.co.uk")</f>
        <v/>
      </c>
      <c r="C1961" s="3" t="inlineStr">
        <is>
          <t>Reachable</t>
        </is>
      </c>
      <c r="D1961" s="3" t="inlineStr">
        <is>
          <t>['s Digital HubEuxton LaneChorley, LancashirePR7 1PS']</t>
        </is>
      </c>
    </row>
    <row r="1962">
      <c r="A1962" s="4" t="inlineStr">
        <is>
          <t>howtohandlehecklers.com</t>
        </is>
      </c>
      <c r="B1962" s="4">
        <f>HYPERLINK("http://howtohandlehecklers.com", "http://howtohandlehecklers.com")</f>
        <v/>
      </c>
      <c r="C1962" s="4" t="inlineStr">
        <is>
          <t>Reachable - No Addresses</t>
        </is>
      </c>
      <c r="D1962" s="4" t="inlineStr">
        <is>
          <t>N/A</t>
        </is>
      </c>
    </row>
    <row r="1963">
      <c r="A1963" s="4" t="inlineStr">
        <is>
          <t>warmemorialconservation.com</t>
        </is>
      </c>
      <c r="B1963" s="4">
        <f>HYPERLINK("http://warmemorialconservation.com", "http://warmemorialconservation.com")</f>
        <v/>
      </c>
      <c r="C1963" s="4" t="inlineStr">
        <is>
          <t>Reachable - No Addresses</t>
        </is>
      </c>
      <c r="D1963" s="4" t="inlineStr">
        <is>
          <t>N/A</t>
        </is>
      </c>
    </row>
    <row r="1964">
      <c r="A1964" s="3" t="inlineStr">
        <is>
          <t>worldoffootball.com</t>
        </is>
      </c>
      <c r="B1964" s="3">
        <f>HYPERLINK("http://worldoffootball.com", "http://worldoffootball.com")</f>
        <v/>
      </c>
      <c r="C1964" s="3" t="inlineStr">
        <is>
          <t>Reachable</t>
        </is>
      </c>
      <c r="D1964" s="3" t="inlineStr">
        <is>
          <t>['10 Newmarket Road Edinburgh EH14 1RJ', '25 Marine Dr, Edinburgh EH4 5EJ']</t>
        </is>
      </c>
    </row>
    <row r="1965">
      <c r="A1965" s="3" t="inlineStr">
        <is>
          <t>deeperthanblue.co.uk</t>
        </is>
      </c>
      <c r="B1965" s="3">
        <f>HYPERLINK("http://deeperthanblue.co.uk", "http://deeperthanblue.co.uk")</f>
        <v/>
      </c>
      <c r="C1965" s="3" t="inlineStr">
        <is>
          <t>Reachable</t>
        </is>
      </c>
      <c r="D1965" s="3" t="inlineStr">
        <is>
          <t>['Wharf Street, Merchant Crescent, Sheffield, S2 5SY']</t>
        </is>
      </c>
    </row>
    <row r="1966">
      <c r="A1966" s="4" t="inlineStr">
        <is>
          <t>thermometersdirect.co.uk</t>
        </is>
      </c>
      <c r="B1966" s="4">
        <f>HYPERLINK("http://thermometersdirect.co.uk", "http://thermometersdirect.co.uk")</f>
        <v/>
      </c>
      <c r="C1966" s="4" t="inlineStr">
        <is>
          <t>Reachable - No Addresses</t>
        </is>
      </c>
      <c r="D1966" s="4" t="inlineStr">
        <is>
          <t>N/A</t>
        </is>
      </c>
    </row>
    <row r="1967">
      <c r="A1967" s="4" t="inlineStr">
        <is>
          <t>lsmflooringmanchester.co.uk</t>
        </is>
      </c>
      <c r="B1967" s="4">
        <f>HYPERLINK("http://lsmflooringmanchester.co.uk", "http://lsmflooringmanchester.co.uk")</f>
        <v/>
      </c>
      <c r="C1967" s="4" t="inlineStr">
        <is>
          <t>Reachable - No Addresses</t>
        </is>
      </c>
      <c r="D1967" s="4" t="inlineStr">
        <is>
          <t>N/A</t>
        </is>
      </c>
    </row>
    <row r="1968">
      <c r="A1968" s="4" t="inlineStr">
        <is>
          <t>lincolnhotel.co.uk</t>
        </is>
      </c>
      <c r="B1968" s="4">
        <f>HYPERLINK("http://lincolnhotel.co.uk", "http://lincolnhotel.co.uk")</f>
        <v/>
      </c>
      <c r="C1968" s="4" t="inlineStr">
        <is>
          <t>Reachable - No Addresses</t>
        </is>
      </c>
      <c r="D1968" s="4" t="inlineStr">
        <is>
          <t>N/A</t>
        </is>
      </c>
    </row>
    <row r="1969">
      <c r="A1969" s="3" t="inlineStr">
        <is>
          <t>harlowsalvationarmy.org.uk</t>
        </is>
      </c>
      <c r="B1969" s="3">
        <f>HYPERLINK("http://harlowsalvationarmy.org.uk", "http://harlowsalvationarmy.org.uk")</f>
        <v/>
      </c>
      <c r="C1969" s="3" t="inlineStr">
        <is>
          <t>Reachable</t>
        </is>
      </c>
      <c r="D1969" s="3" t="inlineStr">
        <is>
          <t>['re we are Tendring Road Harlow CM18 6RN', '1 Champion Park, London, SE5 8FJ']</t>
        </is>
      </c>
    </row>
    <row r="1970">
      <c r="A1970" s="3" t="inlineStr">
        <is>
          <t>hexaservices.co.uk</t>
        </is>
      </c>
      <c r="B1970" s="3">
        <f>HYPERLINK("http://hexaservices.co.uk", "http://hexaservices.co.uk")</f>
        <v/>
      </c>
      <c r="C1970" s="3" t="inlineStr">
        <is>
          <t>Reachable</t>
        </is>
      </c>
      <c r="D1970" s="3" t="inlineStr">
        <is>
          <t>['Deva CentreTrinity WayManchesterM3 7BE']</t>
        </is>
      </c>
    </row>
    <row r="1971">
      <c r="A1971" s="3" t="inlineStr">
        <is>
          <t>pelicanprocurement.co.uk</t>
        </is>
      </c>
      <c r="B1971" s="3">
        <f>HYPERLINK("http://pelicanprocurement.co.uk", "http://pelicanprocurement.co.uk")</f>
        <v/>
      </c>
      <c r="C1971" s="3" t="inlineStr">
        <is>
          <t>Reachable</t>
        </is>
      </c>
      <c r="D1971" s="3" t="inlineStr">
        <is>
          <t>['Farnborough Aerospace Centre, Farnborough, GU14 6XN']</t>
        </is>
      </c>
    </row>
    <row r="1972">
      <c r="A1972" s="4" t="inlineStr">
        <is>
          <t>instantasp.co.uk</t>
        </is>
      </c>
      <c r="B1972" s="4">
        <f>HYPERLINK("https://instantasp.co.uk", "https://instantasp.co.uk")</f>
        <v/>
      </c>
      <c r="C1972" s="4" t="inlineStr">
        <is>
          <t>Reachable - No Addresses</t>
        </is>
      </c>
      <c r="D1972" s="4" t="inlineStr">
        <is>
          <t>N/A</t>
        </is>
      </c>
    </row>
    <row r="1973">
      <c r="A1973" s="4" t="inlineStr">
        <is>
          <t>theshipsphotographer.com</t>
        </is>
      </c>
      <c r="B1973" s="4">
        <f>HYPERLINK("http://theshipsphotographer.com", "http://theshipsphotographer.com")</f>
        <v/>
      </c>
      <c r="C1973" s="4" t="inlineStr">
        <is>
          <t>Reachable - No Addresses</t>
        </is>
      </c>
      <c r="D1973" s="4" t="inlineStr">
        <is>
          <t>N/A</t>
        </is>
      </c>
    </row>
    <row r="1974">
      <c r="A1974" s="3" t="inlineStr">
        <is>
          <t>affinitywater.co.uk</t>
        </is>
      </c>
      <c r="B1974" s="3">
        <f>HYPERLINK("http://affinitywater.co.uk", "http://affinitywater.co.uk")</f>
        <v/>
      </c>
      <c r="C1974" s="3" t="inlineStr">
        <is>
          <t>Reachable</t>
        </is>
      </c>
      <c r="D1974" s="3" t="inlineStr">
        <is>
          <t>['lin Way Hatfield Hertfordshire AL10 9EZ']</t>
        </is>
      </c>
    </row>
    <row r="1975">
      <c r="A1975" s="4" t="inlineStr">
        <is>
          <t>pandr.online</t>
        </is>
      </c>
      <c r="B1975" s="4">
        <f>HYPERLINK("http://pandr.online", "http://pandr.online")</f>
        <v/>
      </c>
      <c r="C1975" s="4" t="inlineStr">
        <is>
          <t>Reachable - No Addresses</t>
        </is>
      </c>
      <c r="D1975" s="4" t="inlineStr">
        <is>
          <t>N/A</t>
        </is>
      </c>
    </row>
    <row r="1976">
      <c r="A1976" s="4" t="inlineStr">
        <is>
          <t>digibound.net</t>
        </is>
      </c>
      <c r="B1976" s="4">
        <f>HYPERLINK("http://digibound.net", "http://digibound.net")</f>
        <v/>
      </c>
      <c r="C1976" s="4" t="inlineStr">
        <is>
          <t>Reachable - No Addresses</t>
        </is>
      </c>
      <c r="D1976" s="4" t="inlineStr">
        <is>
          <t>N/A</t>
        </is>
      </c>
    </row>
    <row r="1977">
      <c r="A1977" s="2" t="inlineStr">
        <is>
          <t>josephandkhansolicitors.com</t>
        </is>
      </c>
      <c r="B1977" s="2">
        <f>HYPERLINK("http://josephandkhansolicitors.com", "http://josephandkhansolicitors.com")</f>
        <v/>
      </c>
      <c r="C1977" s="2" t="inlineStr">
        <is>
          <t>Unreachable</t>
        </is>
      </c>
      <c r="D1977" s="2" t="inlineStr">
        <is>
          <t>N/A</t>
        </is>
      </c>
    </row>
    <row r="1978">
      <c r="A1978" s="4" t="inlineStr">
        <is>
          <t>alto-marketing.com</t>
        </is>
      </c>
      <c r="B1978" s="4">
        <f>HYPERLINK("http://alto-marketing.com", "http://alto-marketing.com")</f>
        <v/>
      </c>
      <c r="C1978" s="4" t="inlineStr">
        <is>
          <t>Reachable - No Addresses</t>
        </is>
      </c>
      <c r="D1978" s="4" t="inlineStr">
        <is>
          <t>N/A</t>
        </is>
      </c>
    </row>
    <row r="1979">
      <c r="A1979" s="4" t="inlineStr">
        <is>
          <t>causalens.com</t>
        </is>
      </c>
      <c r="B1979" s="4">
        <f>HYPERLINK("http://causalens.com", "http://causalens.com")</f>
        <v/>
      </c>
      <c r="C1979" s="4" t="inlineStr">
        <is>
          <t>Reachable - No Addresses</t>
        </is>
      </c>
      <c r="D1979" s="4" t="inlineStr">
        <is>
          <t>N/A</t>
        </is>
      </c>
    </row>
    <row r="1980">
      <c r="A1980" s="2" t="inlineStr">
        <is>
          <t>rbkc.gov.uk</t>
        </is>
      </c>
      <c r="B1980" s="2">
        <f>HYPERLINK("http://rbkc.gov.uk", "http://rbkc.gov.uk")</f>
        <v/>
      </c>
      <c r="C1980" s="2" t="inlineStr">
        <is>
          <t>Unreachable</t>
        </is>
      </c>
      <c r="D1980" s="2" t="inlineStr">
        <is>
          <t>N/A</t>
        </is>
      </c>
    </row>
    <row r="1981">
      <c r="A1981" s="2" t="inlineStr">
        <is>
          <t>spreadgoodvibes.co.uk</t>
        </is>
      </c>
      <c r="B1981" s="2">
        <f>HYPERLINK("http://spreadgoodvibes.co.uk", "http://spreadgoodvibes.co.uk")</f>
        <v/>
      </c>
      <c r="C1981" s="2" t="inlineStr">
        <is>
          <t>Unreachable</t>
        </is>
      </c>
      <c r="D1981" s="2" t="inlineStr">
        <is>
          <t>N/A</t>
        </is>
      </c>
    </row>
    <row r="1982">
      <c r="A1982" s="4" t="inlineStr">
        <is>
          <t>bbfc.co.uk</t>
        </is>
      </c>
      <c r="B1982" s="4">
        <f>HYPERLINK("http://bbfc.co.uk", "http://bbfc.co.uk")</f>
        <v/>
      </c>
      <c r="C1982" s="4" t="inlineStr">
        <is>
          <t>Reachable - No Addresses</t>
        </is>
      </c>
      <c r="D1982" s="4" t="inlineStr">
        <is>
          <t>N/A</t>
        </is>
      </c>
    </row>
    <row r="1983">
      <c r="A1983" s="2" t="inlineStr">
        <is>
          <t>thevoipshop.co.uk</t>
        </is>
      </c>
      <c r="B1983" s="2">
        <f>HYPERLINK("https://thevoipshop.co.uk", "https://thevoipshop.co.uk")</f>
        <v/>
      </c>
      <c r="C1983" s="2" t="inlineStr">
        <is>
          <t>Unreachable</t>
        </is>
      </c>
      <c r="D1983" s="2" t="inlineStr">
        <is>
          <t>N/A</t>
        </is>
      </c>
    </row>
    <row r="1984">
      <c r="A1984" s="2" t="inlineStr">
        <is>
          <t>architecturalplants.com</t>
        </is>
      </c>
      <c r="B1984" s="2">
        <f>HYPERLINK("https://architecturalplants.com", "https://architecturalplants.com")</f>
        <v/>
      </c>
      <c r="C1984" s="2" t="inlineStr">
        <is>
          <t>Unreachable</t>
        </is>
      </c>
      <c r="D1984" s="2" t="inlineStr">
        <is>
          <t>N/A</t>
        </is>
      </c>
    </row>
    <row r="1985">
      <c r="A1985" s="4" t="inlineStr">
        <is>
          <t>oxwichwatersports.co.uk</t>
        </is>
      </c>
      <c r="B1985" s="4">
        <f>HYPERLINK("http://oxwichwatersports.co.uk", "http://oxwichwatersports.co.uk")</f>
        <v/>
      </c>
      <c r="C1985" s="4" t="inlineStr">
        <is>
          <t>Reachable - No Addresses</t>
        </is>
      </c>
      <c r="D1985" s="4" t="inlineStr">
        <is>
          <t>N/A</t>
        </is>
      </c>
    </row>
    <row r="1986">
      <c r="A1986" s="3" t="inlineStr">
        <is>
          <t>flowtech.org.uk</t>
        </is>
      </c>
      <c r="B1986" s="3">
        <f>HYPERLINK("http://flowtech.org.uk", "http://flowtech.org.uk")</f>
        <v/>
      </c>
      <c r="C1986" s="3" t="inlineStr">
        <is>
          <t>Reachable</t>
        </is>
      </c>
      <c r="D1986" s="3" t="inlineStr">
        <is>
          <t>['5 Booster SetsSS Wall Mounted CA', '5 Booster SetsSS Wall Mounted CA', 'Lock Flight Buildings, Wheatlea Industrial Estate, Wigan, WN3 6XP', 'Unit A, Quedgeley West Business Park, Gloucester, GL2 4PA, United Kingdom']</t>
        </is>
      </c>
    </row>
    <row r="1987">
      <c r="A1987" s="2" t="inlineStr">
        <is>
          <t>mooresecure.co.uk</t>
        </is>
      </c>
      <c r="B1987" s="2">
        <f>HYPERLINK("http://mooresecure.co.uk", "http://mooresecure.co.uk")</f>
        <v/>
      </c>
      <c r="C1987" s="2" t="inlineStr">
        <is>
          <t>Unreachable</t>
        </is>
      </c>
      <c r="D1987" s="2" t="inlineStr">
        <is>
          <t>N/A</t>
        </is>
      </c>
    </row>
    <row r="1988">
      <c r="A1988" s="3" t="inlineStr">
        <is>
          <t>albany-pumps.co.uk</t>
        </is>
      </c>
      <c r="B1988" s="3">
        <f>HYPERLINK("http://albany-pumps.co.uk", "http://albany-pumps.co.uk")</f>
        <v/>
      </c>
      <c r="C1988" s="3" t="inlineStr">
        <is>
          <t>Reachable</t>
        </is>
      </c>
      <c r="D1988" s="3" t="inlineStr">
        <is>
          <t>['11 monthsThis cookie is set by GDPR', '11 monthsThe cookie is set by GDPR', '11 monthsThis cookie is set by GDPR', '11 monthsThis cookie is set by GDPR', '11 monthsThis cookie is set by GDPR', '11 monthsThe cookie is set by the GDPR', 'Engineering Company Ltd Church Road, Lydney, Gloucestershire, GL15 5EQ', 'ering Company Ltd Richter Works, Garnett Street Bradford, BD3 9HB']</t>
        </is>
      </c>
    </row>
    <row r="1989">
      <c r="A1989" s="4" t="inlineStr">
        <is>
          <t>pctengineering.co.uk</t>
        </is>
      </c>
      <c r="B1989" s="4">
        <f>HYPERLINK("http://pctengineering.co.uk", "http://pctengineering.co.uk")</f>
        <v/>
      </c>
      <c r="C1989" s="4" t="inlineStr">
        <is>
          <t>Reachable - No Addresses</t>
        </is>
      </c>
      <c r="D1989" s="4" t="inlineStr">
        <is>
          <t>N/A</t>
        </is>
      </c>
    </row>
    <row r="1990">
      <c r="A1990" s="4" t="inlineStr">
        <is>
          <t>castang-wines.co.uk</t>
        </is>
      </c>
      <c r="B1990" s="4">
        <f>HYPERLINK("http://castang-wines.co.uk", "http://castang-wines.co.uk")</f>
        <v/>
      </c>
      <c r="C1990" s="4" t="inlineStr">
        <is>
          <t>Reachable - No Addresses</t>
        </is>
      </c>
      <c r="D1990" s="4" t="inlineStr">
        <is>
          <t>N/A</t>
        </is>
      </c>
    </row>
    <row r="1991">
      <c r="A1991" s="3" t="inlineStr">
        <is>
          <t>chestnutcaregloucester.co.uk</t>
        </is>
      </c>
      <c r="B1991" s="3">
        <f>HYPERLINK("http://chestnutcaregloucester.co.uk", "http://chestnutcaregloucester.co.uk")</f>
        <v/>
      </c>
      <c r="C1991" s="3" t="inlineStr">
        <is>
          <t>Reachable</t>
        </is>
      </c>
      <c r="D1991" s="3" t="inlineStr">
        <is>
          <t>['20 Podsmead Road, Gloucester, GL1 5PA']</t>
        </is>
      </c>
    </row>
    <row r="1992">
      <c r="A1992" s="2" t="inlineStr">
        <is>
          <t>fisu.org</t>
        </is>
      </c>
      <c r="B1992" s="2">
        <f>HYPERLINK("https://fisu.org", "https://fisu.org")</f>
        <v/>
      </c>
      <c r="C1992" s="2" t="inlineStr">
        <is>
          <t>Unreachable</t>
        </is>
      </c>
      <c r="D1992" s="2" t="inlineStr">
        <is>
          <t>N/A</t>
        </is>
      </c>
    </row>
    <row r="1993">
      <c r="A1993" s="4" t="inlineStr">
        <is>
          <t>mapometer.com</t>
        </is>
      </c>
      <c r="B1993" s="4">
        <f>HYPERLINK("http://mapometer.com", "http://mapometer.com")</f>
        <v/>
      </c>
      <c r="C1993" s="4" t="inlineStr">
        <is>
          <t>Reachable - No Addresses</t>
        </is>
      </c>
      <c r="D1993" s="4" t="inlineStr">
        <is>
          <t>N/A</t>
        </is>
      </c>
    </row>
    <row r="1994">
      <c r="A1994" s="3" t="inlineStr">
        <is>
          <t>eggarforresterinsurance.com</t>
        </is>
      </c>
      <c r="B1994" s="3">
        <f>HYPERLINK("http://eggarforresterinsurance.com", "http://eggarforresterinsurance.com")</f>
        <v/>
      </c>
      <c r="C1994" s="3" t="inlineStr">
        <is>
          <t>Reachable</t>
        </is>
      </c>
      <c r="D1994" s="3" t="inlineStr">
        <is>
          <t>['51 Moorgate, London, EC2R 6BH']</t>
        </is>
      </c>
    </row>
    <row r="1995">
      <c r="A1995" s="4" t="inlineStr">
        <is>
          <t>prospecttraining.co.uk</t>
        </is>
      </c>
      <c r="B1995" s="4">
        <f>HYPERLINK("http://prospecttraining.co.uk", "http://prospecttraining.co.uk")</f>
        <v/>
      </c>
      <c r="C1995" s="4" t="inlineStr">
        <is>
          <t>Reachable - No Addresses</t>
        </is>
      </c>
      <c r="D1995" s="4" t="inlineStr">
        <is>
          <t>N/A</t>
        </is>
      </c>
    </row>
    <row r="1996">
      <c r="A1996" s="4" t="inlineStr">
        <is>
          <t>barts-choir.com</t>
        </is>
      </c>
      <c r="B1996" s="4">
        <f>HYPERLINK("http://barts-choir.com", "http://barts-choir.com")</f>
        <v/>
      </c>
      <c r="C1996" s="4" t="inlineStr">
        <is>
          <t>Reachable - No Addresses</t>
        </is>
      </c>
      <c r="D1996" s="4" t="inlineStr">
        <is>
          <t>N/A</t>
        </is>
      </c>
    </row>
    <row r="1997">
      <c r="A1997" s="3" t="inlineStr">
        <is>
          <t>classicbikepartscheshire.com</t>
        </is>
      </c>
      <c r="B1997" s="3">
        <f>HYPERLINK("http://classicbikepartscheshire.com", "http://classicbikepartscheshire.com")</f>
        <v/>
      </c>
      <c r="C1997" s="3" t="inlineStr">
        <is>
          <t>Reachable</t>
        </is>
      </c>
      <c r="D1997" s="3" t="inlineStr">
        <is>
          <t>['Lake View, Ley Ground Farm Barns, Bridgemere, CW5 7PX']</t>
        </is>
      </c>
    </row>
    <row r="1998">
      <c r="A1998" s="3" t="inlineStr">
        <is>
          <t>consysequip.com</t>
        </is>
      </c>
      <c r="B1998" s="3">
        <f>HYPERLINK("http://consysequip.com", "http://consysequip.com")</f>
        <v/>
      </c>
      <c r="C1998" s="3" t="inlineStr">
        <is>
          <t>Reachable</t>
        </is>
      </c>
      <c r="D1998" s="3" t="inlineStr">
        <is>
          <t>['13 Thomas Road, Wooburn Green, Bucks, HP10 0PE']</t>
        </is>
      </c>
    </row>
    <row r="1999">
      <c r="A1999" s="4" t="inlineStr">
        <is>
          <t>bluestemgroup.co.uk</t>
        </is>
      </c>
      <c r="B1999" s="4">
        <f>HYPERLINK("http://bluestemgroup.co.uk", "http://bluestemgroup.co.uk")</f>
        <v/>
      </c>
      <c r="C1999" s="4" t="inlineStr">
        <is>
          <t>Reachable - No Addresses</t>
        </is>
      </c>
      <c r="D1999" s="4" t="inlineStr">
        <is>
          <t>N/A</t>
        </is>
      </c>
    </row>
    <row r="2000">
      <c r="A2000" s="4" t="inlineStr">
        <is>
          <t>emmamcneil.co.uk</t>
        </is>
      </c>
      <c r="B2000" s="4">
        <f>HYPERLINK("http://emmamcneil.co.uk", "http://emmamcneil.co.uk")</f>
        <v/>
      </c>
      <c r="C2000" s="4" t="inlineStr">
        <is>
          <t>Reachable - No Addresses</t>
        </is>
      </c>
      <c r="D2000" s="4" t="inlineStr">
        <is>
          <t>N/A</t>
        </is>
      </c>
    </row>
    <row r="2001">
      <c r="A2001" s="4" t="inlineStr">
        <is>
          <t>appliancerepairmanchester.co.uk</t>
        </is>
      </c>
      <c r="B2001" s="4">
        <f>HYPERLINK("http://appliancerepairmanchester.co.uk", "http://appliancerepairmanchester.co.uk")</f>
        <v/>
      </c>
      <c r="C2001" s="4" t="inlineStr">
        <is>
          <t>Reachable - No Addresses</t>
        </is>
      </c>
      <c r="D2001" s="4" t="inlineStr">
        <is>
          <t>N/A</t>
        </is>
      </c>
    </row>
    <row r="2002">
      <c r="A2002" s="3" t="inlineStr">
        <is>
          <t>thegainsboroughbathspa.co.uk</t>
        </is>
      </c>
      <c r="B2002" s="3">
        <f>HYPERLINK("http://thegainsboroughbathspa.co.uk", "http://thegainsboroughbathspa.co.uk")</f>
        <v/>
      </c>
      <c r="C2002" s="3" t="inlineStr">
        <is>
          <t>Reachable</t>
        </is>
      </c>
      <c r="D2002" s="3" t="inlineStr">
        <is>
          <t>['P THE GAINSBOROUGH BATH SPABEAU STREET, BATH BA1 1QY, ENGLAND']</t>
        </is>
      </c>
    </row>
    <row r="2003">
      <c r="A2003" s="4" t="inlineStr">
        <is>
          <t>hastingsoloughlin.co.uk</t>
        </is>
      </c>
      <c r="B2003" s="4">
        <f>HYPERLINK("http://hastingsoloughlin.co.uk", "http://hastingsoloughlin.co.uk")</f>
        <v/>
      </c>
      <c r="C2003" s="4" t="inlineStr">
        <is>
          <t>Reachable - No Addresses</t>
        </is>
      </c>
      <c r="D2003" s="4" t="inlineStr">
        <is>
          <t>N/A</t>
        </is>
      </c>
    </row>
    <row r="2004">
      <c r="A2004" s="3" t="inlineStr">
        <is>
          <t>snsg.co.uk</t>
        </is>
      </c>
      <c r="B2004" s="3">
        <f>HYPERLINK("http://snsg.co.uk", "http://snsg.co.uk")</f>
        <v/>
      </c>
      <c r="C2004" s="3" t="inlineStr">
        <is>
          <t>Reachable</t>
        </is>
      </c>
      <c r="D2004" s="3" t="inlineStr">
        <is>
          <t>['27 Kenyon Street, Birmingham B18 6AR']</t>
        </is>
      </c>
    </row>
    <row r="2005">
      <c r="A2005" s="3" t="inlineStr">
        <is>
          <t>nicheworks.co.uk</t>
        </is>
      </c>
      <c r="B2005" s="3">
        <f>HYPERLINK("http://nicheworks.co.uk", "http://nicheworks.co.uk")</f>
        <v/>
      </c>
      <c r="C2005" s="3" t="inlineStr">
        <is>
          <t>Reachable</t>
        </is>
      </c>
      <c r="D2005" s="3" t="inlineStr">
        <is>
          <t>['32a Duddingston Park, Edinburgh, EH15 1JU']</t>
        </is>
      </c>
    </row>
    <row r="2006">
      <c r="A2006" s="3" t="inlineStr">
        <is>
          <t>millingtonassociates.com</t>
        </is>
      </c>
      <c r="B2006" s="3">
        <f>HYPERLINK("http://millingtonassociates.com", "http://millingtonassociates.com")</f>
        <v/>
      </c>
      <c r="C2006" s="3" t="inlineStr">
        <is>
          <t>Reachable</t>
        </is>
      </c>
      <c r="D2006" s="3" t="inlineStr">
        <is>
          <t>['sterley Crescent Sydenham London SE26 5BA']</t>
        </is>
      </c>
    </row>
    <row r="2007">
      <c r="A2007" s="4" t="inlineStr">
        <is>
          <t>adfertech.com</t>
        </is>
      </c>
      <c r="B2007" s="4">
        <f>HYPERLINK("http://adfertech.com", "http://adfertech.com")</f>
        <v/>
      </c>
      <c r="C2007" s="4" t="inlineStr">
        <is>
          <t>Reachable - No Addresses</t>
        </is>
      </c>
      <c r="D2007" s="4" t="inlineStr">
        <is>
          <t>N/A</t>
        </is>
      </c>
    </row>
    <row r="2008">
      <c r="A2008" s="4" t="inlineStr">
        <is>
          <t>buckhill.co.uk</t>
        </is>
      </c>
      <c r="B2008" s="4">
        <f>HYPERLINK("http://buckhill.co.uk", "http://buckhill.co.uk")</f>
        <v/>
      </c>
      <c r="C2008" s="4" t="inlineStr">
        <is>
          <t>Reachable - No Addresses</t>
        </is>
      </c>
      <c r="D2008" s="4" t="inlineStr">
        <is>
          <t>N/A</t>
        </is>
      </c>
    </row>
    <row r="2009">
      <c r="A2009" s="3" t="inlineStr">
        <is>
          <t>thinkvideo.net</t>
        </is>
      </c>
      <c r="B2009" s="3">
        <f>HYPERLINK("http://thinkvideo.net", "http://thinkvideo.net")</f>
        <v/>
      </c>
      <c r="C2009" s="3" t="inlineStr">
        <is>
          <t>Reachable</t>
        </is>
      </c>
      <c r="D2009" s="3" t="inlineStr">
        <is>
          <t>['Butcher Row, Shrewsbury, SY1 1UW']</t>
        </is>
      </c>
    </row>
    <row r="2010">
      <c r="A2010" s="2" t="inlineStr">
        <is>
          <t>oakover.co.uk</t>
        </is>
      </c>
      <c r="B2010" s="2">
        <f>HYPERLINK("http://oakover.co.uk", "http://oakover.co.uk")</f>
        <v/>
      </c>
      <c r="C2010" s="2" t="inlineStr">
        <is>
          <t>Unreachable</t>
        </is>
      </c>
      <c r="D2010" s="2" t="inlineStr">
        <is>
          <t>N/A</t>
        </is>
      </c>
    </row>
    <row r="2011">
      <c r="A2011" s="3" t="inlineStr">
        <is>
          <t>noisegatemedia.com</t>
        </is>
      </c>
      <c r="B2011" s="3">
        <f>HYPERLINK("http://noisegatemedia.com", "http://noisegatemedia.com")</f>
        <v/>
      </c>
      <c r="C2011" s="3" t="inlineStr">
        <is>
          <t>Reachable</t>
        </is>
      </c>
      <c r="D2011" s="3" t="inlineStr">
        <is>
          <t>['3 4 Pegasus House, Warwick CV34 6LW']</t>
        </is>
      </c>
    </row>
    <row r="2012">
      <c r="A2012" s="3" t="inlineStr">
        <is>
          <t>millsselig.com</t>
        </is>
      </c>
      <c r="B2012" s="3">
        <f>HYPERLINK("http://millsselig.com", "http://millsselig.com")</f>
        <v/>
      </c>
      <c r="C2012" s="3" t="inlineStr">
        <is>
          <t>Reachable</t>
        </is>
      </c>
      <c r="D2012" s="3" t="inlineStr">
        <is>
          <t>['21 Arthur Street Belfast BT1 4GA', '21 Arthur Street, Belfast, BT1 4GA']</t>
        </is>
      </c>
    </row>
    <row r="2013">
      <c r="A2013" s="2" t="inlineStr">
        <is>
          <t>livinghouse.co.uk</t>
        </is>
      </c>
      <c r="B2013" s="2">
        <f>HYPERLINK("http://livinghouse.co.uk", "http://livinghouse.co.uk")</f>
        <v/>
      </c>
      <c r="C2013" s="2" t="inlineStr">
        <is>
          <t>Unreachable</t>
        </is>
      </c>
      <c r="D2013" s="2" t="inlineStr">
        <is>
          <t>N/A</t>
        </is>
      </c>
    </row>
    <row r="2014">
      <c r="A2014" s="3" t="inlineStr">
        <is>
          <t>balconyshirts.co.uk</t>
        </is>
      </c>
      <c r="B2014" s="3">
        <f>HYPERLINK("http://balconyshirts.co.uk", "http://balconyshirts.co.uk")</f>
        <v/>
      </c>
      <c r="C2014" s="3" t="inlineStr">
        <is>
          <t>Reachable</t>
        </is>
      </c>
      <c r="D2014" s="3" t="inlineStr">
        <is>
          <t>['52 Windsor Street Uxbridge UB8 1AB']</t>
        </is>
      </c>
    </row>
    <row r="2015">
      <c r="A2015" s="2" t="inlineStr">
        <is>
          <t>kuchedesign.co.uk</t>
        </is>
      </c>
      <c r="B2015" s="2">
        <f>HYPERLINK("https://kuchedesign.co.uk", "https://kuchedesign.co.uk")</f>
        <v/>
      </c>
      <c r="C2015" s="2" t="inlineStr">
        <is>
          <t>Unreachable</t>
        </is>
      </c>
      <c r="D2015" s="2" t="inlineStr">
        <is>
          <t>N/A</t>
        </is>
      </c>
    </row>
    <row r="2016">
      <c r="A2016" s="4" t="inlineStr">
        <is>
          <t>higginshomes.co.uk</t>
        </is>
      </c>
      <c r="B2016" s="4">
        <f>HYPERLINK("http://higginshomes.co.uk", "http://higginshomes.co.uk")</f>
        <v/>
      </c>
      <c r="C2016" s="4" t="inlineStr">
        <is>
          <t>Reachable - No Addresses</t>
        </is>
      </c>
      <c r="D2016" s="4" t="inlineStr">
        <is>
          <t>N/A</t>
        </is>
      </c>
    </row>
    <row r="2017">
      <c r="A2017" s="4" t="inlineStr">
        <is>
          <t>daymer.com</t>
        </is>
      </c>
      <c r="B2017" s="4">
        <f>HYPERLINK("http://daymer.com", "http://daymer.com")</f>
        <v/>
      </c>
      <c r="C2017" s="4" t="inlineStr">
        <is>
          <t>Reachable - No Addresses</t>
        </is>
      </c>
      <c r="D2017" s="4" t="inlineStr">
        <is>
          <t>N/A</t>
        </is>
      </c>
    </row>
    <row r="2018">
      <c r="A2018" s="2" t="inlineStr">
        <is>
          <t>screeninguk.com</t>
        </is>
      </c>
      <c r="B2018" s="2">
        <f>HYPERLINK("http://screeninguk.com", "http://screeninguk.com")</f>
        <v/>
      </c>
      <c r="C2018" s="2" t="inlineStr">
        <is>
          <t>Unreachable</t>
        </is>
      </c>
      <c r="D2018" s="2" t="inlineStr">
        <is>
          <t>N/A</t>
        </is>
      </c>
    </row>
    <row r="2019">
      <c r="A2019" s="3" t="inlineStr">
        <is>
          <t>tatucouture.com</t>
        </is>
      </c>
      <c r="B2019" s="3">
        <f>HYPERLINK("http://tatucouture.com", "http://tatucouture.com")</f>
        <v/>
      </c>
      <c r="C2019" s="3" t="inlineStr">
        <is>
          <t>Reachable</t>
        </is>
      </c>
      <c r="D2019" s="3" t="inlineStr">
        <is>
          <t>['AND WORLDWIDE EXPRESS SHIPPING COMPLIMENTAR', 'AND WORLDWIDE EXPRESS SHIPPING COMPLIMENTAR', 'and EUR Isle of Man GBP Israel IL', 'and EUR Isle of Man GBP Israel IL', 'AND PLAY A KEY PART TO OUR BRAND', 'and EUR Isle of Man GBP Israel IL', 'and EUR Isle of Man GBP Israel IL']</t>
        </is>
      </c>
    </row>
    <row r="2020">
      <c r="A2020" s="3" t="inlineStr">
        <is>
          <t>freedomdestinations.co.uk</t>
        </is>
      </c>
      <c r="B2020" s="3">
        <f>HYPERLINK("http://freedomdestinations.co.uk", "http://freedomdestinations.co.uk")</f>
        <v/>
      </c>
      <c r="C2020" s="3" t="inlineStr">
        <is>
          <t>Reachable</t>
        </is>
      </c>
      <c r="D2020" s="3" t="inlineStr">
        <is>
          <t>['20 days from 1395 1275 View SPECIAL']</t>
        </is>
      </c>
    </row>
    <row r="2021">
      <c r="A2021" s="2" t="inlineStr">
        <is>
          <t>salisburycitycouncil.gov.uk</t>
        </is>
      </c>
      <c r="B2021" s="2">
        <f>HYPERLINK("https://salisburycitycouncil.gov.uk", "https://salisburycitycouncil.gov.uk")</f>
        <v/>
      </c>
      <c r="C2021" s="2" t="inlineStr">
        <is>
          <t>Unreachable</t>
        </is>
      </c>
      <c r="D2021" s="2" t="inlineStr">
        <is>
          <t>N/A</t>
        </is>
      </c>
    </row>
    <row r="2022">
      <c r="A2022" s="3" t="inlineStr">
        <is>
          <t>grand-union.org.uk</t>
        </is>
      </c>
      <c r="B2022" s="3">
        <f>HYPERLINK("http://grand-union.org.uk", "http://grand-union.org.uk")</f>
        <v/>
      </c>
      <c r="C2022" s="3" t="inlineStr">
        <is>
          <t>Reachable</t>
        </is>
      </c>
      <c r="D2022" s="3" t="inlineStr">
        <is>
          <t>['WorksFazeley StreetBirmingham B5 5RS']</t>
        </is>
      </c>
    </row>
    <row r="2023">
      <c r="A2023" s="4" t="inlineStr">
        <is>
          <t>helenlee.co.uk</t>
        </is>
      </c>
      <c r="B2023" s="4">
        <f>HYPERLINK("http://helenlee.co.uk", "http://helenlee.co.uk")</f>
        <v/>
      </c>
      <c r="C2023" s="4" t="inlineStr">
        <is>
          <t>Reachable - No Addresses</t>
        </is>
      </c>
      <c r="D2023" s="4" t="inlineStr">
        <is>
          <t>N/A</t>
        </is>
      </c>
    </row>
    <row r="2024">
      <c r="A2024" s="2" t="inlineStr">
        <is>
          <t>butlerz.co.uk</t>
        </is>
      </c>
      <c r="B2024" s="2">
        <f>HYPERLINK("http://butlerz.co.uk", "http://butlerz.co.uk")</f>
        <v/>
      </c>
      <c r="C2024" s="2" t="inlineStr">
        <is>
          <t>Unreachable</t>
        </is>
      </c>
      <c r="D2024" s="2" t="inlineStr">
        <is>
          <t>N/A</t>
        </is>
      </c>
    </row>
    <row r="2025">
      <c r="A2025" s="2" t="inlineStr">
        <is>
          <t>destinyentertainments.net</t>
        </is>
      </c>
      <c r="B2025" s="2">
        <f>HYPERLINK("http://destinyentertainments.net", "http://destinyentertainments.net")</f>
        <v/>
      </c>
      <c r="C2025" s="2" t="inlineStr">
        <is>
          <t>Unreachable</t>
        </is>
      </c>
      <c r="D2025" s="2" t="inlineStr">
        <is>
          <t>N/A</t>
        </is>
      </c>
    </row>
    <row r="2026">
      <c r="A2026" s="2" t="inlineStr">
        <is>
          <t>pmkcivilengineering.com</t>
        </is>
      </c>
      <c r="B2026" s="2">
        <f>HYPERLINK("http://pmkcivilengineering.com", "http://pmkcivilengineering.com")</f>
        <v/>
      </c>
      <c r="C2026" s="2" t="inlineStr">
        <is>
          <t>Unreachable</t>
        </is>
      </c>
      <c r="D2026" s="2" t="inlineStr">
        <is>
          <t>N/A</t>
        </is>
      </c>
    </row>
    <row r="2027">
      <c r="A2027" s="2" t="inlineStr">
        <is>
          <t>pfponline.com</t>
        </is>
      </c>
      <c r="B2027" s="2">
        <f>HYPERLINK("http://pfponline.com", "http://pfponline.com")</f>
        <v/>
      </c>
      <c r="C2027" s="2" t="inlineStr">
        <is>
          <t>Unreachable</t>
        </is>
      </c>
      <c r="D2027" s="2" t="inlineStr">
        <is>
          <t>N/A</t>
        </is>
      </c>
    </row>
    <row r="2028">
      <c r="A2028" s="2" t="inlineStr">
        <is>
          <t>smcompliance.com</t>
        </is>
      </c>
      <c r="B2028" s="2">
        <f>HYPERLINK("https://smcompliance.com", "https://smcompliance.com")</f>
        <v/>
      </c>
      <c r="C2028" s="2" t="inlineStr">
        <is>
          <t>Unreachable</t>
        </is>
      </c>
      <c r="D2028" s="2" t="inlineStr">
        <is>
          <t>N/A</t>
        </is>
      </c>
    </row>
    <row r="2029">
      <c r="A2029" s="3" t="inlineStr">
        <is>
          <t>regenteng.com</t>
        </is>
      </c>
      <c r="B2029" s="3">
        <f>HYPERLINK("http://regenteng.com", "http://regenteng.com")</f>
        <v/>
      </c>
      <c r="C2029" s="3" t="inlineStr">
        <is>
          <t>Reachable</t>
        </is>
      </c>
      <c r="D2029" s="3" t="inlineStr">
        <is>
          <t>['Salisbury Street, Darlaston, West Midlands, WS10 8XB']</t>
        </is>
      </c>
    </row>
    <row r="2030">
      <c r="A2030" s="4" t="inlineStr">
        <is>
          <t>rndcore.com</t>
        </is>
      </c>
      <c r="B2030" s="4">
        <f>HYPERLINK("http://rndcore.com", "http://rndcore.com")</f>
        <v/>
      </c>
      <c r="C2030" s="4" t="inlineStr">
        <is>
          <t>Reachable - No Addresses</t>
        </is>
      </c>
      <c r="D2030" s="4" t="inlineStr">
        <is>
          <t>N/A</t>
        </is>
      </c>
    </row>
    <row r="2031">
      <c r="A2031" s="3" t="inlineStr">
        <is>
          <t>praestoconsulting.com</t>
        </is>
      </c>
      <c r="B2031" s="3">
        <f>HYPERLINK("http://praestoconsulting.com", "http://praestoconsulting.com")</f>
        <v/>
      </c>
      <c r="C2031" s="3" t="inlineStr">
        <is>
          <t>Reachable</t>
        </is>
      </c>
      <c r="D2031" s="3" t="inlineStr">
        <is>
          <t>['Hurworth, Darlington, England, DL2 2HD']</t>
        </is>
      </c>
    </row>
    <row r="2032">
      <c r="A2032" s="4" t="inlineStr">
        <is>
          <t>connive.co.uk</t>
        </is>
      </c>
      <c r="B2032" s="4">
        <f>HYPERLINK("https://connive.co.uk", "https://connive.co.uk")</f>
        <v/>
      </c>
      <c r="C2032" s="4" t="inlineStr">
        <is>
          <t>Reachable - No Addresses</t>
        </is>
      </c>
      <c r="D2032" s="4" t="inlineStr">
        <is>
          <t>N/A</t>
        </is>
      </c>
    </row>
    <row r="2033">
      <c r="A2033" s="3" t="inlineStr">
        <is>
          <t>revlifter.com</t>
        </is>
      </c>
      <c r="B2033" s="3">
        <f>HYPERLINK("http://revlifter.com", "http://revlifter.com")</f>
        <v/>
      </c>
      <c r="C2033" s="3" t="inlineStr">
        <is>
          <t>Reachable</t>
        </is>
      </c>
      <c r="D2033" s="3" t="inlineStr">
        <is>
          <t>['journey.Shannon QuarantinoSPLITS59Re']</t>
        </is>
      </c>
    </row>
    <row r="2034">
      <c r="A2034" s="3" t="inlineStr">
        <is>
          <t>doglawsos.co.uk</t>
        </is>
      </c>
      <c r="B2034" s="3">
        <f>HYPERLINK("http://doglawsos.co.uk", "http://doglawsos.co.uk")</f>
        <v/>
      </c>
      <c r="C2034" s="3" t="inlineStr">
        <is>
          <t>Reachable</t>
        </is>
      </c>
      <c r="D2034" s="3" t="inlineStr">
        <is>
          <t>['19 Palace Street, Canterbury, CT', '11 monthsThis cookie is set by GDPR', '11 monthsThe cookie is set by GDPR', '11 monthsThis cookie is set by GDPR', '11 monthsThis cookie is set by GDPR', '11 monthsThis cookie is set by GDPR', '11 monthsThe cookie is set by the GDPR', '19 Palace Street, Canterbury, CT1 2DZ']</t>
        </is>
      </c>
    </row>
    <row r="2035">
      <c r="A2035" s="3" t="inlineStr">
        <is>
          <t>thestove.org</t>
        </is>
      </c>
      <c r="B2035" s="3">
        <f>HYPERLINK("http://thestove.org", "http://thestove.org")</f>
        <v/>
      </c>
      <c r="C2035" s="3" t="inlineStr">
        <is>
          <t>Reachable</t>
        </is>
      </c>
      <c r="D2035" s="3" t="inlineStr">
        <is>
          <t>['100 High Street, Dumfries, DG1 2BJ']</t>
        </is>
      </c>
    </row>
    <row r="2036">
      <c r="A2036" s="2" t="inlineStr">
        <is>
          <t>mailsure-it.com</t>
        </is>
      </c>
      <c r="B2036" s="2">
        <f>HYPERLINK("http://mailsure-it.com", "http://mailsure-it.com")</f>
        <v/>
      </c>
      <c r="C2036" s="2" t="inlineStr">
        <is>
          <t>Unreachable</t>
        </is>
      </c>
      <c r="D2036" s="2" t="inlineStr">
        <is>
          <t>N/A</t>
        </is>
      </c>
    </row>
    <row r="2037">
      <c r="A2037" s="4" t="inlineStr">
        <is>
          <t>purerecharge.com</t>
        </is>
      </c>
      <c r="B2037" s="4">
        <f>HYPERLINK("http://purerecharge.com", "http://purerecharge.com")</f>
        <v/>
      </c>
      <c r="C2037" s="4" t="inlineStr">
        <is>
          <t>Reachable - No Addresses</t>
        </is>
      </c>
      <c r="D2037" s="4" t="inlineStr">
        <is>
          <t>N/A</t>
        </is>
      </c>
    </row>
    <row r="2038">
      <c r="A2038" s="3" t="inlineStr">
        <is>
          <t>poolmarket.co.uk</t>
        </is>
      </c>
      <c r="B2038" s="3">
        <f>HYPERLINK("http://poolmarket.co.uk", "http://poolmarket.co.uk")</f>
        <v/>
      </c>
      <c r="C2038" s="3" t="inlineStr">
        <is>
          <t>Reachable</t>
        </is>
      </c>
      <c r="D2038" s="3" t="inlineStr">
        <is>
          <t>['5 inch Threaded Plug CP15TP', '476 Bath RoadSaltfordBristolBS31 3DJ, UK']</t>
        </is>
      </c>
    </row>
    <row r="2039">
      <c r="A2039" s="4" t="inlineStr">
        <is>
          <t>recruitmentmarketinginternational.com</t>
        </is>
      </c>
      <c r="B2039" s="4">
        <f>HYPERLINK("http://recruitmentmarketinginternational.com", "http://recruitmentmarketinginternational.com")</f>
        <v/>
      </c>
      <c r="C2039" s="4" t="inlineStr">
        <is>
          <t>Reachable - No Addresses</t>
        </is>
      </c>
      <c r="D2039" s="4" t="inlineStr">
        <is>
          <t>N/A</t>
        </is>
      </c>
    </row>
    <row r="2040">
      <c r="A2040" s="3" t="inlineStr">
        <is>
          <t>mse-uk.com</t>
        </is>
      </c>
      <c r="B2040" s="3">
        <f>HYPERLINK("http://mse-uk.com", "http://mse-uk.com")</f>
        <v/>
      </c>
      <c r="C2040" s="3" t="inlineStr">
        <is>
          <t>Reachable</t>
        </is>
      </c>
      <c r="D2040" s="3" t="inlineStr">
        <is>
          <t>['ell Rd Redditch Worcestershire B97 6AN']</t>
        </is>
      </c>
    </row>
    <row r="2041">
      <c r="A2041" s="3" t="inlineStr">
        <is>
          <t>ihc-uk.com</t>
        </is>
      </c>
      <c r="B2041" s="3">
        <f>HYPERLINK("http://ihc-uk.com", "http://ihc-uk.com")</f>
        <v/>
      </c>
      <c r="C2041" s="3" t="inlineStr">
        <is>
          <t>Reachable</t>
        </is>
      </c>
      <c r="D2041" s="3" t="inlineStr">
        <is>
          <t>['Apex Park, Hailsham, East Sussex, BN27 3JU']</t>
        </is>
      </c>
    </row>
    <row r="2042">
      <c r="A2042" s="4" t="inlineStr">
        <is>
          <t>spettro.net</t>
        </is>
      </c>
      <c r="B2042" s="4">
        <f>HYPERLINK("http://spettro.net", "http://spettro.net")</f>
        <v/>
      </c>
      <c r="C2042" s="4" t="inlineStr">
        <is>
          <t>Reachable - No Addresses</t>
        </is>
      </c>
      <c r="D2042" s="4" t="inlineStr">
        <is>
          <t>N/A</t>
        </is>
      </c>
    </row>
    <row r="2043">
      <c r="A2043" s="3" t="inlineStr">
        <is>
          <t>azizisearch.com</t>
        </is>
      </c>
      <c r="B2043" s="3">
        <f>HYPERLINK("http://azizisearch.com", "http://azizisearch.com")</f>
        <v/>
      </c>
      <c r="C2043" s="3" t="inlineStr">
        <is>
          <t>Reachable</t>
        </is>
      </c>
      <c r="D2043" s="3" t="inlineStr">
        <is>
          <t>['rchen.com Dean Peters search.tech24bd']</t>
        </is>
      </c>
    </row>
    <row r="2044">
      <c r="A2044" s="4" t="inlineStr">
        <is>
          <t>wrssolutions.com</t>
        </is>
      </c>
      <c r="B2044" s="4">
        <f>HYPERLINK("http://wrssolutions.com", "http://wrssolutions.com")</f>
        <v/>
      </c>
      <c r="C2044" s="4" t="inlineStr">
        <is>
          <t>Reachable - No Addresses</t>
        </is>
      </c>
      <c r="D2044" s="4" t="inlineStr">
        <is>
          <t>N/A</t>
        </is>
      </c>
    </row>
    <row r="2045">
      <c r="A2045" s="2" t="inlineStr">
        <is>
          <t>xpressgate.com</t>
        </is>
      </c>
      <c r="B2045" s="2">
        <f>HYPERLINK("http://xpressgate.com", "http://xpressgate.com")</f>
        <v/>
      </c>
      <c r="C2045" s="2" t="inlineStr">
        <is>
          <t>Unreachable</t>
        </is>
      </c>
      <c r="D2045" s="2" t="inlineStr">
        <is>
          <t>N/A</t>
        </is>
      </c>
    </row>
    <row r="2046">
      <c r="A2046" s="2" t="inlineStr">
        <is>
          <t>surreysoftplayhire.com</t>
        </is>
      </c>
      <c r="B2046" s="2">
        <f>HYPERLINK("https://surreysoftplayhire.com", "https://surreysoftplayhire.com")</f>
        <v/>
      </c>
      <c r="C2046" s="2" t="inlineStr">
        <is>
          <t>Unreachable</t>
        </is>
      </c>
      <c r="D2046" s="2" t="inlineStr">
        <is>
          <t>N/A</t>
        </is>
      </c>
    </row>
    <row r="2047">
      <c r="A2047" s="3" t="inlineStr">
        <is>
          <t>longhornbeef.co.uk</t>
        </is>
      </c>
      <c r="B2047" s="3">
        <f>HYPERLINK("http://longhornbeef.co.uk", "http://longhornbeef.co.uk")</f>
        <v/>
      </c>
      <c r="C2047" s="3" t="inlineStr">
        <is>
          <t>Reachable</t>
        </is>
      </c>
      <c r="D2047" s="3" t="inlineStr">
        <is>
          <t>['eckout VISIT our Butchery Shop SY4 3HS', 'p Great Berwick OrganicsBerwick Road, ShrewsburyShropshireSY4 3HS']</t>
        </is>
      </c>
    </row>
    <row r="2048">
      <c r="A2048" s="4" t="inlineStr">
        <is>
          <t>scandinavianloft.com</t>
        </is>
      </c>
      <c r="B2048" s="4">
        <f>HYPERLINK("http://scandinavianloft.com", "http://scandinavianloft.com")</f>
        <v/>
      </c>
      <c r="C2048" s="4" t="inlineStr">
        <is>
          <t>Reachable - No Addresses</t>
        </is>
      </c>
      <c r="D2048" s="4" t="inlineStr">
        <is>
          <t>N/A</t>
        </is>
      </c>
    </row>
    <row r="2049">
      <c r="A2049" s="3" t="inlineStr">
        <is>
          <t>oakleyproperty.com</t>
        </is>
      </c>
      <c r="B2049" s="3">
        <f>HYPERLINK("http://oakleyproperty.com", "http://oakleyproperty.com")</f>
        <v/>
      </c>
      <c r="C2049" s="3" t="inlineStr">
        <is>
          <t>Reachable</t>
        </is>
      </c>
      <c r="D2049" s="3" t="inlineStr">
        <is>
          <t>['539 sqft328sq', '26 Ringmer Uckfield Road, East Sussex, BN8 5RU', '185 Dyke Road, Hove, East Sussex, BN3 1TL', 'Hove Enterprise Centre, Basin Road North, Portslade, BN41 1BD', '3031 Foundry Street Brighton, BN1 4AT', '3031 Foundry Street Brighton, BN1 4AT', '3031 Foundry Street Brighton, BN1 4AT', '36 North Road Brighton, BN1 1YA', '6 Brunswick Road ShorehambySea, BN43 5WB', 'Hub Residential Sales Lettings, Commercial Property, New Homes 14a High Street Lewes, BN7 2LN']</t>
        </is>
      </c>
    </row>
    <row r="2050">
      <c r="A2050" s="4" t="inlineStr">
        <is>
          <t>cornwalldentists.co.uk</t>
        </is>
      </c>
      <c r="B2050" s="4">
        <f>HYPERLINK("http://cornwalldentists.co.uk", "http://cornwalldentists.co.uk")</f>
        <v/>
      </c>
      <c r="C2050" s="4" t="inlineStr">
        <is>
          <t>Reachable - No Addresses</t>
        </is>
      </c>
      <c r="D2050" s="4" t="inlineStr">
        <is>
          <t>N/A</t>
        </is>
      </c>
    </row>
    <row r="2051">
      <c r="A2051" s="3" t="inlineStr">
        <is>
          <t>bakers-solicitors.com</t>
        </is>
      </c>
      <c r="B2051" s="3">
        <f>HYPERLINK("http://bakers-solicitors.com", "http://bakers-solicitors.com")</f>
        <v/>
      </c>
      <c r="C2051" s="3" t="inlineStr">
        <is>
          <t>Reachable</t>
        </is>
      </c>
      <c r="D2051" s="3" t="inlineStr">
        <is>
          <t>['20122024 15A BERNARD STREET, GLOSSOP, DE', '22024 15A BERNARD STREET, GLOSSOP, DERBYSHIRE, SK13 7AA']</t>
        </is>
      </c>
    </row>
    <row r="2052">
      <c r="A2052" s="3" t="inlineStr">
        <is>
          <t>class.agency</t>
        </is>
      </c>
      <c r="B2052" s="3">
        <f>HYPERLINK("http://class.agency", "http://class.agency")</f>
        <v/>
      </c>
      <c r="C2052" s="3" t="inlineStr">
        <is>
          <t>Reachable</t>
        </is>
      </c>
      <c r="D2052" s="3" t="inlineStr">
        <is>
          <t>['ksSuffolk St QueenswayBirminghamB1 1TT', '11 Kingfisher Bus. Park, Lakeside, Redditch B98 8LG']</t>
        </is>
      </c>
    </row>
    <row r="2053">
      <c r="A2053" s="3" t="inlineStr">
        <is>
          <t>walternewbury.co.uk</t>
        </is>
      </c>
      <c r="B2053" s="3">
        <f>HYPERLINK("http://walternewbury.co.uk", "http://walternewbury.co.uk")</f>
        <v/>
      </c>
      <c r="C2053" s="3" t="inlineStr">
        <is>
          <t>Reachable</t>
        </is>
      </c>
      <c r="D2053" s="3" t="inlineStr">
        <is>
          <t>['nham Road North Dagenham Essex RM10 7FD']</t>
        </is>
      </c>
    </row>
    <row r="2054">
      <c r="A2054" s="4" t="inlineStr">
        <is>
          <t>mannering-rubber.co.uk</t>
        </is>
      </c>
      <c r="B2054" s="4">
        <f>HYPERLINK("http://mannering-rubber.co.uk", "http://mannering-rubber.co.uk")</f>
        <v/>
      </c>
      <c r="C2054" s="4" t="inlineStr">
        <is>
          <t>Reachable - No Addresses</t>
        </is>
      </c>
      <c r="D2054" s="4" t="inlineStr">
        <is>
          <t>N/A</t>
        </is>
      </c>
    </row>
    <row r="2055">
      <c r="A2055" s="3" t="inlineStr">
        <is>
          <t>monalisasmiles.co.uk</t>
        </is>
      </c>
      <c r="B2055" s="3">
        <f>HYPERLINK("http://monalisasmiles.co.uk", "http://monalisasmiles.co.uk")</f>
        <v/>
      </c>
      <c r="C2055" s="3" t="inlineStr">
        <is>
          <t>Reachable</t>
        </is>
      </c>
      <c r="D2055" s="3" t="inlineStr">
        <is>
          <t>['11 monthsThis cookie is set by GDPR', '11 monthsThe cookie is set by GDPR', '11 monthsThis cookie is set by GDPR', '11 monthsThis cookie is set by GDPR', '11 monthsThis cookie is set by GDPR', '11 monthsThe cookie is set by the GDPR', '020 8449 3411 83 Station Road, Barnet, EN5 1PX', '83 Station Road, Barnet, EN5 1PX']</t>
        </is>
      </c>
    </row>
    <row r="2056">
      <c r="A2056" s="2" t="inlineStr">
        <is>
          <t>snowbizz.co.uk</t>
        </is>
      </c>
      <c r="B2056" s="2">
        <f>HYPERLINK("https://snowbizz.co.uk", "https://snowbizz.co.uk")</f>
        <v/>
      </c>
      <c r="C2056" s="2" t="inlineStr">
        <is>
          <t>Unreachable</t>
        </is>
      </c>
      <c r="D2056" s="2" t="inlineStr">
        <is>
          <t>N/A</t>
        </is>
      </c>
    </row>
    <row r="2057">
      <c r="A2057" s="3" t="inlineStr">
        <is>
          <t>glowtelecom.co.uk</t>
        </is>
      </c>
      <c r="B2057" s="3">
        <f>HYPERLINK("http://glowtelecom.co.uk", "http://glowtelecom.co.uk")</f>
        <v/>
      </c>
      <c r="C2057" s="3" t="inlineStr">
        <is>
          <t>Reachable</t>
        </is>
      </c>
      <c r="D2057" s="3" t="inlineStr">
        <is>
          <t>['250 Finchley Rd, London NW3 6DN, UK']</t>
        </is>
      </c>
    </row>
    <row r="2058">
      <c r="A2058" s="2" t="inlineStr">
        <is>
          <t>mylanderpages.com</t>
        </is>
      </c>
      <c r="B2058" s="2">
        <f>HYPERLINK("http://mylanderpages.com", "http://mylanderpages.com")</f>
        <v/>
      </c>
      <c r="C2058" s="2" t="inlineStr">
        <is>
          <t>Unreachable</t>
        </is>
      </c>
      <c r="D2058" s="2" t="inlineStr">
        <is>
          <t>N/A</t>
        </is>
      </c>
    </row>
    <row r="2059">
      <c r="A2059" s="4" t="inlineStr">
        <is>
          <t>samanthasage.com</t>
        </is>
      </c>
      <c r="B2059" s="4">
        <f>HYPERLINK("http://samanthasage.com", "http://samanthasage.com")</f>
        <v/>
      </c>
      <c r="C2059" s="4" t="inlineStr">
        <is>
          <t>Reachable - No Addresses</t>
        </is>
      </c>
      <c r="D2059" s="4" t="inlineStr">
        <is>
          <t>N/A</t>
        </is>
      </c>
    </row>
    <row r="2060">
      <c r="A2060" s="3" t="inlineStr">
        <is>
          <t>sk-design.co.uk</t>
        </is>
      </c>
      <c r="B2060" s="3">
        <f>HYPERLINK("http://sk-design.co.uk", "http://sk-design.co.uk")</f>
        <v/>
      </c>
      <c r="C2060" s="3" t="inlineStr">
        <is>
          <t>Reachable</t>
        </is>
      </c>
      <c r="D2060" s="3" t="inlineStr">
        <is>
          <t>['Lane Wakefield West Yorkshire WF3 3JU']</t>
        </is>
      </c>
    </row>
    <row r="2061">
      <c r="A2061" s="3" t="inlineStr">
        <is>
          <t>modern-office.co.uk</t>
        </is>
      </c>
      <c r="B2061" s="3">
        <f>HYPERLINK("http://modern-office.co.uk", "http://modern-office.co.uk")</f>
        <v/>
      </c>
      <c r="C2061" s="3" t="inlineStr">
        <is>
          <t>Reachable</t>
        </is>
      </c>
      <c r="D2061" s="3" t="inlineStr">
        <is>
          <t>['ffice.co.uk Address Aidan House, Sunderland Road, Gateshead, NE8 3HU']</t>
        </is>
      </c>
    </row>
    <row r="2062">
      <c r="A2062" s="4" t="inlineStr">
        <is>
          <t>babyfat.co.uk</t>
        </is>
      </c>
      <c r="B2062" s="4">
        <f>HYPERLINK("http://babyfat.co.uk", "http://babyfat.co.uk")</f>
        <v/>
      </c>
      <c r="C2062" s="4" t="inlineStr">
        <is>
          <t>Reachable - No Addresses</t>
        </is>
      </c>
      <c r="D2062" s="4" t="inlineStr">
        <is>
          <t>N/A</t>
        </is>
      </c>
    </row>
    <row r="2063">
      <c r="A2063" s="3" t="inlineStr">
        <is>
          <t>kabi.co.uk</t>
        </is>
      </c>
      <c r="B2063" s="3">
        <f>HYPERLINK("http://kabi.co.uk", "http://kabi.co.uk")</f>
        <v/>
      </c>
      <c r="C2063" s="3" t="inlineStr">
        <is>
          <t>Reachable</t>
        </is>
      </c>
      <c r="D2063" s="3" t="inlineStr">
        <is>
          <t>['Laporte Way, Luton, Bedfordshire LU4 8EF']</t>
        </is>
      </c>
    </row>
    <row r="2064">
      <c r="A2064" s="3" t="inlineStr">
        <is>
          <t>bostmusicals.co.uk</t>
        </is>
      </c>
      <c r="B2064" s="3">
        <f>HYPERLINK("http://bostmusicals.co.uk", "http://bostmusicals.co.uk")</f>
        <v/>
      </c>
      <c r="C2064" s="3" t="inlineStr">
        <is>
          <t>Reachable</t>
        </is>
      </c>
      <c r="D2064" s="3" t="inlineStr">
        <is>
          <t>['UP NEXTBOOK TICKETS HERE ANNIE16TH']</t>
        </is>
      </c>
    </row>
    <row r="2065">
      <c r="A2065" s="4" t="inlineStr">
        <is>
          <t>sapori-e-saperi.com</t>
        </is>
      </c>
      <c r="B2065" s="4">
        <f>HYPERLINK("http://sapori-e-saperi.com", "http://sapori-e-saperi.com")</f>
        <v/>
      </c>
      <c r="C2065" s="4" t="inlineStr">
        <is>
          <t>Reachable - No Addresses</t>
        </is>
      </c>
      <c r="D2065" s="4" t="inlineStr">
        <is>
          <t>N/A</t>
        </is>
      </c>
    </row>
    <row r="2066">
      <c r="A2066" s="4" t="inlineStr">
        <is>
          <t>buildersinbristol.net</t>
        </is>
      </c>
      <c r="B2066" s="4">
        <f>HYPERLINK("http://buildersinbristol.net", "http://buildersinbristol.net")</f>
        <v/>
      </c>
      <c r="C2066" s="4" t="inlineStr">
        <is>
          <t>Reachable - No Addresses</t>
        </is>
      </c>
      <c r="D2066" s="4" t="inlineStr">
        <is>
          <t>N/A</t>
        </is>
      </c>
    </row>
    <row r="2067">
      <c r="A2067" s="3" t="inlineStr">
        <is>
          <t>rostrevorholidays.com</t>
        </is>
      </c>
      <c r="B2067" s="3">
        <f>HYPERLINK("http://rostrevorholidays.com", "http://rostrevorholidays.com")</f>
        <v/>
      </c>
      <c r="C2067" s="3" t="inlineStr">
        <is>
          <t>Reachable</t>
        </is>
      </c>
      <c r="D2067" s="3" t="inlineStr">
        <is>
          <t>['125 Kilbroney Rd, Rostrevor, Newry BT34 3BW']</t>
        </is>
      </c>
    </row>
    <row r="2068">
      <c r="A2068" s="2" t="inlineStr">
        <is>
          <t>rfs.org.uk</t>
        </is>
      </c>
      <c r="B2068" s="2">
        <f>HYPERLINK("https://rfs.org.uk", "https://rfs.org.uk")</f>
        <v/>
      </c>
      <c r="C2068" s="2" t="inlineStr">
        <is>
          <t>Unreachable</t>
        </is>
      </c>
      <c r="D2068" s="2" t="inlineStr">
        <is>
          <t>N/A</t>
        </is>
      </c>
    </row>
    <row r="2069">
      <c r="A2069" s="4" t="inlineStr">
        <is>
          <t>naturesraincoats.com</t>
        </is>
      </c>
      <c r="B2069" s="4">
        <f>HYPERLINK("http://naturesraincoats.com", "http://naturesraincoats.com")</f>
        <v/>
      </c>
      <c r="C2069" s="4" t="inlineStr">
        <is>
          <t>Reachable - No Addresses</t>
        </is>
      </c>
      <c r="D2069" s="4" t="inlineStr">
        <is>
          <t>N/A</t>
        </is>
      </c>
    </row>
    <row r="2070">
      <c r="A2070" s="2" t="inlineStr">
        <is>
          <t>obsidianir.com</t>
        </is>
      </c>
      <c r="B2070" s="2">
        <f>HYPERLINK("http://obsidianir.com", "http://obsidianir.com")</f>
        <v/>
      </c>
      <c r="C2070" s="2" t="inlineStr">
        <is>
          <t>Unreachable</t>
        </is>
      </c>
      <c r="D2070" s="2" t="inlineStr">
        <is>
          <t>N/A</t>
        </is>
      </c>
    </row>
    <row r="2071">
      <c r="A2071" s="4" t="inlineStr">
        <is>
          <t>artbronze.co.uk</t>
        </is>
      </c>
      <c r="B2071" s="4">
        <f>HYPERLINK("http://artbronze.co.uk", "http://artbronze.co.uk")</f>
        <v/>
      </c>
      <c r="C2071" s="4" t="inlineStr">
        <is>
          <t>Reachable - No Addresses</t>
        </is>
      </c>
      <c r="D2071" s="4" t="inlineStr">
        <is>
          <t>N/A</t>
        </is>
      </c>
    </row>
    <row r="2072">
      <c r="A2072" s="4" t="inlineStr">
        <is>
          <t>flourish.training</t>
        </is>
      </c>
      <c r="B2072" s="4">
        <f>HYPERLINK("http://flourish.training", "http://flourish.training")</f>
        <v/>
      </c>
      <c r="C2072" s="4" t="inlineStr">
        <is>
          <t>Reachable - No Addresses</t>
        </is>
      </c>
      <c r="D2072" s="4" t="inlineStr">
        <is>
          <t>N/A</t>
        </is>
      </c>
    </row>
    <row r="2073">
      <c r="A2073" s="4" t="inlineStr">
        <is>
          <t>freedom-fence.co.uk</t>
        </is>
      </c>
      <c r="B2073" s="4">
        <f>HYPERLINK("http://freedom-fence.co.uk", "http://freedom-fence.co.uk")</f>
        <v/>
      </c>
      <c r="C2073" s="4" t="inlineStr">
        <is>
          <t>Reachable - No Addresses</t>
        </is>
      </c>
      <c r="D2073" s="4" t="inlineStr">
        <is>
          <t>N/A</t>
        </is>
      </c>
    </row>
    <row r="2074">
      <c r="A2074" s="2" t="inlineStr">
        <is>
          <t>ocultd.co.uk</t>
        </is>
      </c>
      <c r="B2074" s="2">
        <f>HYPERLINK("http://ocultd.co.uk", "http://ocultd.co.uk")</f>
        <v/>
      </c>
      <c r="C2074" s="2" t="inlineStr">
        <is>
          <t>Unreachable</t>
        </is>
      </c>
      <c r="D2074" s="2" t="inlineStr">
        <is>
          <t>N/A</t>
        </is>
      </c>
    </row>
    <row r="2075">
      <c r="A2075" s="3" t="inlineStr">
        <is>
          <t>firstrecruitmentgroup.com</t>
        </is>
      </c>
      <c r="B2075" s="3">
        <f>HYPERLINK("http://firstrecruitmentgroup.com", "http://firstrecruitmentgroup.com")</f>
        <v/>
      </c>
      <c r="C2075" s="3" t="inlineStr">
        <is>
          <t>Reachable</t>
        </is>
      </c>
      <c r="D2075" s="3" t="inlineStr">
        <is>
          <t>['Parry House, Birchwood Boulevard, Warrington, WA3 7QU']</t>
        </is>
      </c>
    </row>
    <row r="2076">
      <c r="A2076" s="3" t="inlineStr">
        <is>
          <t>pacheshamgolf.co.uk</t>
        </is>
      </c>
      <c r="B2076" s="3">
        <f>HYPERLINK("http://pacheshamgolf.co.uk", "http://pacheshamgolf.co.uk")</f>
        <v/>
      </c>
      <c r="C2076" s="3" t="inlineStr">
        <is>
          <t>Reachable</t>
        </is>
      </c>
      <c r="D2076" s="3" t="inlineStr">
        <is>
          <t>['aklawn Road Leatherhead Surrey KT22 0BP']</t>
        </is>
      </c>
    </row>
    <row r="2077">
      <c r="A2077" s="2" t="inlineStr">
        <is>
          <t>pepper.so</t>
        </is>
      </c>
      <c r="B2077" s="2">
        <f>HYPERLINK("http://pepper.so", "http://pepper.so")</f>
        <v/>
      </c>
      <c r="C2077" s="2" t="inlineStr">
        <is>
          <t>Unreachable</t>
        </is>
      </c>
      <c r="D2077" s="2" t="inlineStr">
        <is>
          <t>N/A</t>
        </is>
      </c>
    </row>
    <row r="2078">
      <c r="A2078" s="3" t="inlineStr">
        <is>
          <t>pe-systems.co.uk</t>
        </is>
      </c>
      <c r="B2078" s="3">
        <f>HYPERLINK("http://pe-systems.co.uk", "http://pe-systems.co.uk")</f>
        <v/>
      </c>
      <c r="C2078" s="3" t="inlineStr">
        <is>
          <t>Reachable</t>
        </is>
      </c>
      <c r="D2078" s="3" t="inlineStr">
        <is>
          <t>['2 HINDLEY GREEN BUSINESS PARK, LEIGH ROAD, HI', 'HINDLEY GREEN, WIGAN, ENGLAND WN2 4TN']</t>
        </is>
      </c>
    </row>
    <row r="2079">
      <c r="A2079" s="4" t="inlineStr">
        <is>
          <t>lakesanddales.coop</t>
        </is>
      </c>
      <c r="B2079" s="4">
        <f>HYPERLINK("http://lakesanddales.coop", "http://lakesanddales.coop")</f>
        <v/>
      </c>
      <c r="C2079" s="4" t="inlineStr">
        <is>
          <t>Reachable - No Addresses</t>
        </is>
      </c>
      <c r="D2079" s="4" t="inlineStr">
        <is>
          <t>N/A</t>
        </is>
      </c>
    </row>
    <row r="2080">
      <c r="A2080" s="3" t="inlineStr">
        <is>
          <t>shutterworld.co.uk</t>
        </is>
      </c>
      <c r="B2080" s="3">
        <f>HYPERLINK("http://shutterworld.co.uk", "http://shutterworld.co.uk")</f>
        <v/>
      </c>
      <c r="C2080" s="3" t="inlineStr">
        <is>
          <t>Reachable</t>
        </is>
      </c>
      <c r="D2080" s="3" t="inlineStr">
        <is>
          <t>['Wilman Post, Ossett, West Yorkshire, WF5 8DL']</t>
        </is>
      </c>
    </row>
    <row r="2081">
      <c r="A2081" s="2" t="inlineStr">
        <is>
          <t>hummingbirdeservices.com</t>
        </is>
      </c>
      <c r="B2081" s="2">
        <f>HYPERLINK("http://hummingbirdeservices.com", "http://hummingbirdeservices.com")</f>
        <v/>
      </c>
      <c r="C2081" s="2" t="inlineStr">
        <is>
          <t>Unreachable</t>
        </is>
      </c>
      <c r="D2081" s="2" t="inlineStr">
        <is>
          <t>N/A</t>
        </is>
      </c>
    </row>
    <row r="2082">
      <c r="A2082" s="2" t="inlineStr">
        <is>
          <t>athertonstone.com</t>
        </is>
      </c>
      <c r="B2082" s="2">
        <f>HYPERLINK("https://athertonstone.com", "https://athertonstone.com")</f>
        <v/>
      </c>
      <c r="C2082" s="2" t="inlineStr">
        <is>
          <t>Unreachable</t>
        </is>
      </c>
      <c r="D2082" s="2" t="inlineStr">
        <is>
          <t>N/A</t>
        </is>
      </c>
    </row>
    <row r="2083">
      <c r="A2083" s="2" t="inlineStr">
        <is>
          <t>centric-advisors.co.uk</t>
        </is>
      </c>
      <c r="B2083" s="2">
        <f>HYPERLINK("http://centric-advisors.co.uk", "http://centric-advisors.co.uk")</f>
        <v/>
      </c>
      <c r="C2083" s="2" t="inlineStr">
        <is>
          <t>Unreachable</t>
        </is>
      </c>
      <c r="D2083" s="2" t="inlineStr">
        <is>
          <t>N/A</t>
        </is>
      </c>
    </row>
    <row r="2084">
      <c r="A2084" s="2" t="inlineStr">
        <is>
          <t>laplacesolutions.com</t>
        </is>
      </c>
      <c r="B2084" s="2">
        <f>HYPERLINK("http://laplacesolutions.com", "http://laplacesolutions.com")</f>
        <v/>
      </c>
      <c r="C2084" s="2" t="inlineStr">
        <is>
          <t>Unreachable</t>
        </is>
      </c>
      <c r="D2084" s="2" t="inlineStr">
        <is>
          <t>N/A</t>
        </is>
      </c>
    </row>
    <row r="2085">
      <c r="A2085" s="4" t="inlineStr">
        <is>
          <t>alliancecarimports.co.uk</t>
        </is>
      </c>
      <c r="B2085" s="4">
        <f>HYPERLINK("http://alliancecarimports.co.uk", "http://alliancecarimports.co.uk")</f>
        <v/>
      </c>
      <c r="C2085" s="4" t="inlineStr">
        <is>
          <t>Reachable - No Addresses</t>
        </is>
      </c>
      <c r="D2085" s="4" t="inlineStr">
        <is>
          <t>N/A</t>
        </is>
      </c>
    </row>
    <row r="2086">
      <c r="A2086" s="4" t="inlineStr">
        <is>
          <t>hoteliona.co.uk</t>
        </is>
      </c>
      <c r="B2086" s="4">
        <f>HYPERLINK("http://hoteliona.co.uk", "http://hoteliona.co.uk")</f>
        <v/>
      </c>
      <c r="C2086" s="4" t="inlineStr">
        <is>
          <t>Reachable - No Addresses</t>
        </is>
      </c>
      <c r="D2086" s="4" t="inlineStr">
        <is>
          <t>N/A</t>
        </is>
      </c>
    </row>
    <row r="2087">
      <c r="A2087" s="4" t="inlineStr">
        <is>
          <t>weddingmakeupandhair.com</t>
        </is>
      </c>
      <c r="B2087" s="4">
        <f>HYPERLINK("http://weddingmakeupandhair.com", "http://weddingmakeupandhair.com")</f>
        <v/>
      </c>
      <c r="C2087" s="4" t="inlineStr">
        <is>
          <t>Reachable - No Addresses</t>
        </is>
      </c>
      <c r="D2087" s="4" t="inlineStr">
        <is>
          <t>N/A</t>
        </is>
      </c>
    </row>
    <row r="2088">
      <c r="A2088" s="3" t="inlineStr">
        <is>
          <t>dizzysquirrel.com</t>
        </is>
      </c>
      <c r="B2088" s="3">
        <f>HYPERLINK("http://dizzysquirrel.com", "http://dizzysquirrel.com")</f>
        <v/>
      </c>
      <c r="C2088" s="3" t="inlineStr">
        <is>
          <t>Reachable</t>
        </is>
      </c>
      <c r="D2088" s="3" t="inlineStr">
        <is>
          <t>['24 Dunley Way Salisbury Wiltshire SP1 3GW']</t>
        </is>
      </c>
    </row>
    <row r="2089">
      <c r="A2089" s="2" t="inlineStr">
        <is>
          <t>opag.co.uk</t>
        </is>
      </c>
      <c r="B2089" s="2">
        <f>HYPERLINK("https://opag.co.uk", "https://opag.co.uk")</f>
        <v/>
      </c>
      <c r="C2089" s="2" t="inlineStr">
        <is>
          <t>Unreachable</t>
        </is>
      </c>
      <c r="D2089" s="2" t="inlineStr">
        <is>
          <t>N/A</t>
        </is>
      </c>
    </row>
    <row r="2090">
      <c r="A2090" s="3" t="inlineStr">
        <is>
          <t>heckfordnorton.co.uk</t>
        </is>
      </c>
      <c r="B2090" s="3">
        <f>HYPERLINK("http://heckfordnorton.co.uk", "http://heckfordnorton.co.uk")</f>
        <v/>
      </c>
      <c r="C2090" s="3" t="inlineStr">
        <is>
          <t>Reachable</t>
        </is>
      </c>
      <c r="D2090" s="3" t="inlineStr">
        <is>
          <t>['Letchmore Road, Stevenage, SG1 3HU']</t>
        </is>
      </c>
    </row>
    <row r="2091">
      <c r="A2091" s="3" t="inlineStr">
        <is>
          <t>citycollegeoxford.co.uk</t>
        </is>
      </c>
      <c r="B2091" s="3">
        <f>HYPERLINK("http://citycollegeoxford.co.uk", "http://citycollegeoxford.co.uk")</f>
        <v/>
      </c>
      <c r="C2091" s="3" t="inlineStr">
        <is>
          <t>Reachable</t>
        </is>
      </c>
      <c r="D2091" s="3" t="inlineStr">
        <is>
          <t>['3 Hurst Street, Oxford, OX4 1EZ, United Kingdom']</t>
        </is>
      </c>
    </row>
    <row r="2092">
      <c r="A2092" s="2" t="inlineStr">
        <is>
          <t>fellowsmc.co.uk</t>
        </is>
      </c>
      <c r="B2092" s="2">
        <f>HYPERLINK("https://fellowsmc.co.uk", "https://fellowsmc.co.uk")</f>
        <v/>
      </c>
      <c r="C2092" s="2" t="inlineStr">
        <is>
          <t>Unreachable</t>
        </is>
      </c>
      <c r="D2092" s="2" t="inlineStr">
        <is>
          <t>N/A</t>
        </is>
      </c>
    </row>
    <row r="2093">
      <c r="A2093" s="3" t="inlineStr">
        <is>
          <t>iccopr.com</t>
        </is>
      </c>
      <c r="B2093" s="3">
        <f>HYPERLINK("http://iccopr.com", "http://iccopr.com")</f>
        <v/>
      </c>
      <c r="C2093" s="3" t="inlineStr">
        <is>
          <t>Reachable</t>
        </is>
      </c>
      <c r="D2093" s="3" t="inlineStr">
        <is>
          <t>['extendslateentrydeadlinetooctober18th']</t>
        </is>
      </c>
    </row>
    <row r="2094">
      <c r="A2094" s="3" t="inlineStr">
        <is>
          <t>irrigationcontrol.co.uk</t>
        </is>
      </c>
      <c r="B2094" s="3">
        <f>HYPERLINK("http://irrigationcontrol.co.uk", "http://irrigationcontrol.co.uk")</f>
        <v/>
      </c>
      <c r="C2094" s="3" t="inlineStr">
        <is>
          <t>Reachable</t>
        </is>
      </c>
      <c r="D2094" s="3" t="inlineStr">
        <is>
          <t>['1010 Slutchers Lane, Warrington, Cheshire, WA1 1QL']</t>
        </is>
      </c>
    </row>
    <row r="2095">
      <c r="A2095" s="3" t="inlineStr">
        <is>
          <t>clogau.co.uk</t>
        </is>
      </c>
      <c r="B2095" s="3">
        <f>HYPERLINK("http://clogau.co.uk", "http://clogau.co.uk")</f>
        <v/>
      </c>
      <c r="C2095" s="3" t="inlineStr">
        <is>
          <t>Reachable</t>
        </is>
      </c>
      <c r="D2095" s="3" t="inlineStr">
        <is>
          <t>['Abergele Road, Bodelwyddan, Rhyl LL18 5TX', '70C PayPal EEA7C5E04C284EE', '92 American Express 84E94519AF0C49FA', '011 Apple Pay 017A91C194E349DB', '90F Amazon 2889CBEDAA5646CBB42FB']</t>
        </is>
      </c>
    </row>
    <row r="2096">
      <c r="A2096" s="4" t="inlineStr">
        <is>
          <t>tbscg.com</t>
        </is>
      </c>
      <c r="B2096" s="4">
        <f>HYPERLINK("http://tbscg.com", "http://tbscg.com")</f>
        <v/>
      </c>
      <c r="C2096" s="4" t="inlineStr">
        <is>
          <t>Reachable - No Addresses</t>
        </is>
      </c>
      <c r="D2096" s="4" t="inlineStr">
        <is>
          <t>N/A</t>
        </is>
      </c>
    </row>
    <row r="2097">
      <c r="A2097" s="4" t="inlineStr">
        <is>
          <t>midlandsgynaecology.co.uk</t>
        </is>
      </c>
      <c r="B2097" s="4">
        <f>HYPERLINK("http://midlandsgynaecology.co.uk", "http://midlandsgynaecology.co.uk")</f>
        <v/>
      </c>
      <c r="C2097" s="4" t="inlineStr">
        <is>
          <t>Reachable - No Addresses</t>
        </is>
      </c>
      <c r="D2097" s="4" t="inlineStr">
        <is>
          <t>N/A</t>
        </is>
      </c>
    </row>
    <row r="2098">
      <c r="A2098" s="4" t="inlineStr">
        <is>
          <t>sussexgold.co.uk</t>
        </is>
      </c>
      <c r="B2098" s="4">
        <f>HYPERLINK("http://sussexgold.co.uk", "http://sussexgold.co.uk")</f>
        <v/>
      </c>
      <c r="C2098" s="4" t="inlineStr">
        <is>
          <t>Reachable - No Addresses</t>
        </is>
      </c>
      <c r="D2098" s="4" t="inlineStr">
        <is>
          <t>N/A</t>
        </is>
      </c>
    </row>
    <row r="2099">
      <c r="A2099" s="4" t="inlineStr">
        <is>
          <t>catchacab.com</t>
        </is>
      </c>
      <c r="B2099" s="4">
        <f>HYPERLINK("http://catchacab.com", "http://catchacab.com")</f>
        <v/>
      </c>
      <c r="C2099" s="4" t="inlineStr">
        <is>
          <t>Reachable - No Addresses</t>
        </is>
      </c>
      <c r="D2099" s="4" t="inlineStr">
        <is>
          <t>N/A</t>
        </is>
      </c>
    </row>
    <row r="2100">
      <c r="A2100" s="2" t="inlineStr">
        <is>
          <t>teneightytwo.co.uk</t>
        </is>
      </c>
      <c r="B2100" s="2">
        <f>HYPERLINK("http://teneightytwo.co.uk", "http://teneightytwo.co.uk")</f>
        <v/>
      </c>
      <c r="C2100" s="2" t="inlineStr">
        <is>
          <t>Unreachable</t>
        </is>
      </c>
      <c r="D2100" s="2" t="inlineStr">
        <is>
          <t>N/A</t>
        </is>
      </c>
    </row>
    <row r="2101">
      <c r="A2101" s="3" t="inlineStr">
        <is>
          <t>diskingcomputers.com</t>
        </is>
      </c>
      <c r="B2101" s="3">
        <f>HYPERLINK("http://diskingcomputers.com", "http://diskingcomputers.com")</f>
        <v/>
      </c>
      <c r="C2101" s="3" t="inlineStr">
        <is>
          <t>Reachable</t>
        </is>
      </c>
      <c r="D2101" s="3" t="inlineStr">
        <is>
          <t>['Beaver Industrial Estate, Liphook, GU30 7EU']</t>
        </is>
      </c>
    </row>
    <row r="2102">
      <c r="A2102" s="3" t="inlineStr">
        <is>
          <t>thehungerproject.org.uk</t>
        </is>
      </c>
      <c r="B2102" s="3">
        <f>HYPERLINK("http://thehungerproject.org.uk", "http://thehungerproject.org.uk")</f>
        <v/>
      </c>
      <c r="C2102" s="3" t="inlineStr">
        <is>
          <t>Reachable</t>
        </is>
      </c>
      <c r="D2102" s="3" t="inlineStr">
        <is>
          <t>['and poverty is addressed. ABOUT', '7 Bell Yard, London, WC2A 2JR']</t>
        </is>
      </c>
    </row>
    <row r="2103">
      <c r="A2103" s="3" t="inlineStr">
        <is>
          <t>ivfbioscience.com</t>
        </is>
      </c>
      <c r="B2103" s="3">
        <f>HYPERLINK("http://ivfbioscience.com", "http://ivfbioscience.com")</f>
        <v/>
      </c>
      <c r="C2103" s="3" t="inlineStr">
        <is>
          <t>Reachable</t>
        </is>
      </c>
      <c r="D2103" s="3" t="inlineStr">
        <is>
          <t>['1 yearThe cookie is set by GDPR', 'Bioscience Bickland Industrial Park, Falmouth, Cornwall, TR11 4TA, United Kingdom']</t>
        </is>
      </c>
    </row>
    <row r="2104">
      <c r="A2104" s="4" t="inlineStr">
        <is>
          <t>digitaloriented.co.uk</t>
        </is>
      </c>
      <c r="B2104" s="4">
        <f>HYPERLINK("http://digitaloriented.co.uk", "http://digitaloriented.co.uk")</f>
        <v/>
      </c>
      <c r="C2104" s="4" t="inlineStr">
        <is>
          <t>Reachable - No Addresses</t>
        </is>
      </c>
      <c r="D2104" s="4" t="inlineStr">
        <is>
          <t>N/A</t>
        </is>
      </c>
    </row>
    <row r="2105">
      <c r="A2105" s="3" t="inlineStr">
        <is>
          <t>indigoone.co.uk</t>
        </is>
      </c>
      <c r="B2105" s="3">
        <f>HYPERLINK("http://indigoone.co.uk", "http://indigoone.co.uk")</f>
        <v/>
      </c>
      <c r="C2105" s="3" t="inlineStr">
        <is>
          <t>Reachable</t>
        </is>
      </c>
      <c r="D2105" s="3" t="inlineStr">
        <is>
          <t>['StreetEast GrinsteadWest SussexRh19 3AF']</t>
        </is>
      </c>
    </row>
    <row r="2106">
      <c r="A2106" s="3" t="inlineStr">
        <is>
          <t>woodstock-motorparts.co.uk</t>
        </is>
      </c>
      <c r="B2106" s="3">
        <f>HYPERLINK("http://woodstock-motorparts.co.uk", "http://woodstock-motorparts.co.uk")</f>
        <v/>
      </c>
      <c r="C2106" s="3" t="inlineStr">
        <is>
          <t>Reachable</t>
        </is>
      </c>
      <c r="D2106" s="3" t="inlineStr">
        <is>
          <t>['ed Address Woodstock Motorparts, Ravenhill Business Park, Belfast, BT6 8AW']</t>
        </is>
      </c>
    </row>
    <row r="2107">
      <c r="A2107" s="4" t="inlineStr">
        <is>
          <t>akstoddart.co.uk</t>
        </is>
      </c>
      <c r="B2107" s="4">
        <f>HYPERLINK("http://akstoddart.co.uk", "http://akstoddart.co.uk")</f>
        <v/>
      </c>
      <c r="C2107" s="4" t="inlineStr">
        <is>
          <t>Reachable - No Addresses</t>
        </is>
      </c>
      <c r="D2107" s="4" t="inlineStr">
        <is>
          <t>N/A</t>
        </is>
      </c>
    </row>
    <row r="2108">
      <c r="A2108" s="4" t="inlineStr">
        <is>
          <t>languagebusiness.co.uk</t>
        </is>
      </c>
      <c r="B2108" s="4">
        <f>HYPERLINK("http://languagebusiness.co.uk", "http://languagebusiness.co.uk")</f>
        <v/>
      </c>
      <c r="C2108" s="4" t="inlineStr">
        <is>
          <t>Reachable - No Addresses</t>
        </is>
      </c>
      <c r="D2108" s="4" t="inlineStr">
        <is>
          <t>N/A</t>
        </is>
      </c>
    </row>
    <row r="2109">
      <c r="A2109" s="3" t="inlineStr">
        <is>
          <t>shiresequestrian.com</t>
        </is>
      </c>
      <c r="B2109" s="3">
        <f>HYPERLINK("http://shiresequestrian.com", "http://shiresequestrian.com")</f>
        <v/>
      </c>
      <c r="C2109" s="3" t="inlineStr">
        <is>
          <t>Reachable</t>
        </is>
      </c>
      <c r="D2109" s="3" t="inlineStr">
        <is>
          <t>['15 Southern Avenue Leominster HR6 0QF']</t>
        </is>
      </c>
    </row>
    <row r="2110">
      <c r="A2110" s="4" t="inlineStr">
        <is>
          <t>desynit.com</t>
        </is>
      </c>
      <c r="B2110" s="4">
        <f>HYPERLINK("http://desynit.com", "http://desynit.com")</f>
        <v/>
      </c>
      <c r="C2110" s="4" t="inlineStr">
        <is>
          <t>Reachable - No Addresses</t>
        </is>
      </c>
      <c r="D2110" s="4" t="inlineStr">
        <is>
          <t>N/A</t>
        </is>
      </c>
    </row>
    <row r="2111">
      <c r="A2111" s="4" t="inlineStr">
        <is>
          <t>middleeastinvestmentnetwork.com</t>
        </is>
      </c>
      <c r="B2111" s="4">
        <f>HYPERLINK("http://middleeastinvestmentnetwork.com", "http://middleeastinvestmentnetwork.com")</f>
        <v/>
      </c>
      <c r="C2111" s="4" t="inlineStr">
        <is>
          <t>Reachable - No Addresses</t>
        </is>
      </c>
      <c r="D2111" s="4" t="inlineStr">
        <is>
          <t>N/A</t>
        </is>
      </c>
    </row>
    <row r="2112">
      <c r="A2112" s="3" t="inlineStr">
        <is>
          <t>pyedesign.com</t>
        </is>
      </c>
      <c r="B2112" s="3">
        <f>HYPERLINK("http://pyedesign.com", "http://pyedesign.com")</f>
        <v/>
      </c>
      <c r="C2112" s="3" t="inlineStr">
        <is>
          <t>Reachable</t>
        </is>
      </c>
      <c r="D2112" s="3" t="inlineStr">
        <is>
          <t>['12 Hill Lane, Sutton Coldfield, West MidlandsB75 6LF']</t>
        </is>
      </c>
    </row>
    <row r="2113">
      <c r="A2113" s="3" t="inlineStr">
        <is>
          <t>ezy-clean.co.uk</t>
        </is>
      </c>
      <c r="B2113" s="3">
        <f>HYPERLINK("http://ezy-clean.co.uk", "http://ezy-clean.co.uk")</f>
        <v/>
      </c>
      <c r="C2113" s="3" t="inlineStr">
        <is>
          <t>Reachable</t>
        </is>
      </c>
      <c r="D2113" s="3" t="inlineStr">
        <is>
          <t>['3 Lested Farm Oast Plough Wents Road Chart Sutton Kent ME', 'h Wents Road Chart Sutton Kent ME17 3SA']</t>
        </is>
      </c>
    </row>
    <row r="2114">
      <c r="A2114" s="2" t="inlineStr">
        <is>
          <t>dhsigns.co.uk</t>
        </is>
      </c>
      <c r="B2114" s="2">
        <f>HYPERLINK("http://dhsigns.co.uk", "http://dhsigns.co.uk")</f>
        <v/>
      </c>
      <c r="C2114" s="2" t="inlineStr">
        <is>
          <t>Unreachable</t>
        </is>
      </c>
      <c r="D2114" s="2" t="inlineStr">
        <is>
          <t>N/A</t>
        </is>
      </c>
    </row>
    <row r="2115">
      <c r="A2115" s="3" t="inlineStr">
        <is>
          <t>monarch-equestrian.co.uk</t>
        </is>
      </c>
      <c r="B2115" s="3">
        <f>HYPERLINK("http://monarch-equestrian.co.uk", "http://monarch-equestrian.co.uk")</f>
        <v/>
      </c>
      <c r="C2115" s="3" t="inlineStr">
        <is>
          <t>Reachable</t>
        </is>
      </c>
      <c r="D2115" s="3" t="inlineStr">
        <is>
          <t>['llenhall West Midlands England WV13 1QT']</t>
        </is>
      </c>
    </row>
    <row r="2116">
      <c r="A2116" s="4" t="inlineStr">
        <is>
          <t>thehardedge.com</t>
        </is>
      </c>
      <c r="B2116" s="4">
        <f>HYPERLINK("http://thehardedge.com", "http://thehardedge.com")</f>
        <v/>
      </c>
      <c r="C2116" s="4" t="inlineStr">
        <is>
          <t>Reachable - No Addresses</t>
        </is>
      </c>
      <c r="D2116" s="4" t="inlineStr">
        <is>
          <t>N/A</t>
        </is>
      </c>
    </row>
    <row r="2117">
      <c r="A2117" s="3" t="inlineStr">
        <is>
          <t>epcarlson.co.uk</t>
        </is>
      </c>
      <c r="B2117" s="3">
        <f>HYPERLINK("http://epcarlson.co.uk", "http://epcarlson.co.uk")</f>
        <v/>
      </c>
      <c r="C2117" s="3" t="inlineStr">
        <is>
          <t>Reachable</t>
        </is>
      </c>
      <c r="D2117" s="3" t="inlineStr">
        <is>
          <t>['47 Preston New RoadBlackburn BB2 6AE']</t>
        </is>
      </c>
    </row>
    <row r="2118">
      <c r="A2118" s="4" t="inlineStr">
        <is>
          <t>deversoftware.com</t>
        </is>
      </c>
      <c r="B2118" s="4">
        <f>HYPERLINK("http://deversoftware.com", "http://deversoftware.com")</f>
        <v/>
      </c>
      <c r="C2118" s="4" t="inlineStr">
        <is>
          <t>Reachable - No Addresses</t>
        </is>
      </c>
      <c r="D2118" s="4" t="inlineStr">
        <is>
          <t>N/A</t>
        </is>
      </c>
    </row>
    <row r="2119">
      <c r="A2119" s="3" t="inlineStr">
        <is>
          <t>pfsc.co.uk</t>
        </is>
      </c>
      <c r="B2119" s="3">
        <f>HYPERLINK("http://pfsc.co.uk", "http://pfsc.co.uk")</f>
        <v/>
      </c>
      <c r="C2119" s="3" t="inlineStr">
        <is>
          <t>Reachable</t>
        </is>
      </c>
      <c r="D2119" s="3" t="inlineStr">
        <is>
          <t>['281 0429 19 Smiths Place Edinburgh, EH6 8NU', '10 North Grange Grove, Prestonpans, East Lothian, EH32 9JP', '19 Smiths Place, Edinburgh, EH68NU']</t>
        </is>
      </c>
    </row>
    <row r="2120">
      <c r="A2120" s="4" t="inlineStr">
        <is>
          <t>tri-sphere.co.uk</t>
        </is>
      </c>
      <c r="B2120" s="4">
        <f>HYPERLINK("http://tri-sphere.co.uk", "http://tri-sphere.co.uk")</f>
        <v/>
      </c>
      <c r="C2120" s="4" t="inlineStr">
        <is>
          <t>Reachable - No Addresses</t>
        </is>
      </c>
      <c r="D2120" s="4" t="inlineStr">
        <is>
          <t>N/A</t>
        </is>
      </c>
    </row>
    <row r="2121">
      <c r="A2121" s="3" t="inlineStr">
        <is>
          <t>wjec.co.uk</t>
        </is>
      </c>
      <c r="B2121" s="3">
        <f>HYPERLINK("http://wjec.co.uk", "http://wjec.co.uk")</f>
        <v/>
      </c>
      <c r="C2121" s="3" t="inlineStr">
        <is>
          <t>Reachable</t>
        </is>
      </c>
      <c r="D2121" s="3" t="inlineStr">
        <is>
          <t>['QS A Level, B480QS', 'PA Combination A, C990PB', 'QS A Level, B490QS', 'QS A Level, B670QS', '245 Western Avenue Cardiff CF5 2YX']</t>
        </is>
      </c>
    </row>
    <row r="2122">
      <c r="A2122" s="3" t="inlineStr">
        <is>
          <t>hochschildmining.com</t>
        </is>
      </c>
      <c r="B2122" s="3">
        <f>HYPERLINK("http://hochschildmining.com", "http://hochschildmining.com")</f>
        <v/>
      </c>
      <c r="C2122" s="3" t="inlineStr">
        <is>
          <t>Reachable</t>
        </is>
      </c>
      <c r="D2122" s="3" t="inlineStr">
        <is>
          <t>['17 Cavendish Square, London W1G 0PH']</t>
        </is>
      </c>
    </row>
    <row r="2123">
      <c r="A2123" s="4" t="inlineStr">
        <is>
          <t>s-sewing.co.uk</t>
        </is>
      </c>
      <c r="B2123" s="4">
        <f>HYPERLINK("http://s-sewing.co.uk", "http://s-sewing.co.uk")</f>
        <v/>
      </c>
      <c r="C2123" s="4" t="inlineStr">
        <is>
          <t>Reachable - No Addresses</t>
        </is>
      </c>
      <c r="D2123" s="4" t="inlineStr">
        <is>
          <t>N/A</t>
        </is>
      </c>
    </row>
    <row r="2124">
      <c r="A2124" s="3" t="inlineStr">
        <is>
          <t>chartwellfs.com</t>
        </is>
      </c>
      <c r="B2124" s="3">
        <f>HYPERLINK("http://chartwellfs.com", "http://chartwellfs.com")</f>
        <v/>
      </c>
      <c r="C2124" s="3" t="inlineStr">
        <is>
          <t>Reachable</t>
        </is>
      </c>
      <c r="D2124" s="3" t="inlineStr">
        <is>
          <t>['Pilmoss Lane, Whitley, Cheshire, WA4 4DW', 'Pilmoss Lane, Whitley, Cheshire, WA4 4DW']</t>
        </is>
      </c>
    </row>
    <row r="2125">
      <c r="A2125" s="4" t="inlineStr">
        <is>
          <t>nordicwalkingcambridgeshire.com</t>
        </is>
      </c>
      <c r="B2125" s="4">
        <f>HYPERLINK("http://nordicwalkingcambridgeshire.com", "http://nordicwalkingcambridgeshire.com")</f>
        <v/>
      </c>
      <c r="C2125" s="4" t="inlineStr">
        <is>
          <t>Reachable - No Addresses</t>
        </is>
      </c>
      <c r="D2125" s="4" t="inlineStr">
        <is>
          <t>N/A</t>
        </is>
      </c>
    </row>
    <row r="2126">
      <c r="A2126" s="4" t="inlineStr">
        <is>
          <t>rosalindwhitephotography.com</t>
        </is>
      </c>
      <c r="B2126" s="4">
        <f>HYPERLINK("http://rosalindwhitephotography.com", "http://rosalindwhitephotography.com")</f>
        <v/>
      </c>
      <c r="C2126" s="4" t="inlineStr">
        <is>
          <t>Reachable - No Addresses</t>
        </is>
      </c>
      <c r="D2126" s="4" t="inlineStr">
        <is>
          <t>N/A</t>
        </is>
      </c>
    </row>
    <row r="2127">
      <c r="A2127" s="2" t="inlineStr">
        <is>
          <t>navitassafety.com</t>
        </is>
      </c>
      <c r="B2127" s="2">
        <f>HYPERLINK("https://navitassafety.com", "https://navitassafety.com")</f>
        <v/>
      </c>
      <c r="C2127" s="2" t="inlineStr">
        <is>
          <t>Unreachable</t>
        </is>
      </c>
      <c r="D2127" s="2" t="inlineStr">
        <is>
          <t>N/A</t>
        </is>
      </c>
    </row>
    <row r="2128">
      <c r="A2128" s="4" t="inlineStr">
        <is>
          <t>zoegilby.co.uk</t>
        </is>
      </c>
      <c r="B2128" s="4">
        <f>HYPERLINK("http://zoegilby.co.uk", "http://zoegilby.co.uk")</f>
        <v/>
      </c>
      <c r="C2128" s="4" t="inlineStr">
        <is>
          <t>Reachable - No Addresses</t>
        </is>
      </c>
      <c r="D2128" s="4" t="inlineStr">
        <is>
          <t>N/A</t>
        </is>
      </c>
    </row>
    <row r="2129">
      <c r="A2129" s="4" t="inlineStr">
        <is>
          <t>blackheathproducts.co.uk</t>
        </is>
      </c>
      <c r="B2129" s="4">
        <f>HYPERLINK("http://blackheathproducts.co.uk", "http://blackheathproducts.co.uk")</f>
        <v/>
      </c>
      <c r="C2129" s="4" t="inlineStr">
        <is>
          <t>Reachable - No Addresses</t>
        </is>
      </c>
      <c r="D2129" s="4" t="inlineStr">
        <is>
          <t>N/A</t>
        </is>
      </c>
    </row>
    <row r="2130">
      <c r="A2130" s="3" t="inlineStr">
        <is>
          <t>mvfglobal.com</t>
        </is>
      </c>
      <c r="B2130" s="3">
        <f>HYPERLINK("http://mvfglobal.com", "http://mvfglobal.com")</f>
        <v/>
      </c>
      <c r="C2130" s="3" t="inlineStr">
        <is>
          <t>Reachable</t>
        </is>
      </c>
      <c r="D2130" s="3" t="inlineStr">
        <is>
          <t>['and Corporate Development Akshay is Director of FPA', '1A Shepherdess WalkLondon N1 7QE']</t>
        </is>
      </c>
    </row>
    <row r="2131">
      <c r="A2131" s="4" t="inlineStr">
        <is>
          <t>claspers.co.uk</t>
        </is>
      </c>
      <c r="B2131" s="4">
        <f>HYPERLINK("http://claspers.co.uk", "http://claspers.co.uk")</f>
        <v/>
      </c>
      <c r="C2131" s="4" t="inlineStr">
        <is>
          <t>Reachable - No Addresses</t>
        </is>
      </c>
      <c r="D2131" s="4" t="inlineStr">
        <is>
          <t>N/A</t>
        </is>
      </c>
    </row>
    <row r="2132">
      <c r="A2132" s="2" t="inlineStr">
        <is>
          <t>clarity4d.com</t>
        </is>
      </c>
      <c r="B2132" s="2">
        <f>HYPERLINK("http://clarity4d.com", "http://clarity4d.com")</f>
        <v/>
      </c>
      <c r="C2132" s="2" t="inlineStr">
        <is>
          <t>Unreachable</t>
        </is>
      </c>
      <c r="D2132" s="2" t="inlineStr">
        <is>
          <t>N/A</t>
        </is>
      </c>
    </row>
    <row r="2133">
      <c r="A2133" s="4" t="inlineStr">
        <is>
          <t>ayeshagiselle.com</t>
        </is>
      </c>
      <c r="B2133" s="4">
        <f>HYPERLINK("http://ayeshagiselle.com", "http://ayeshagiselle.com")</f>
        <v/>
      </c>
      <c r="C2133" s="4" t="inlineStr">
        <is>
          <t>Reachable - No Addresses</t>
        </is>
      </c>
      <c r="D2133" s="4" t="inlineStr">
        <is>
          <t>N/A</t>
        </is>
      </c>
    </row>
    <row r="2134">
      <c r="A2134" s="2" t="inlineStr">
        <is>
          <t>aclautomotive.co.uk</t>
        </is>
      </c>
      <c r="B2134" s="2">
        <f>HYPERLINK("https://aclautomotive.co.uk", "https://aclautomotive.co.uk")</f>
        <v/>
      </c>
      <c r="C2134" s="2" t="inlineStr">
        <is>
          <t>Unreachable</t>
        </is>
      </c>
      <c r="D2134" s="2" t="inlineStr">
        <is>
          <t>N/A</t>
        </is>
      </c>
    </row>
    <row r="2135">
      <c r="A2135" s="4" t="inlineStr">
        <is>
          <t>headtotoetherapy.co.uk</t>
        </is>
      </c>
      <c r="B2135" s="4">
        <f>HYPERLINK("http://headtotoetherapy.co.uk", "http://headtotoetherapy.co.uk")</f>
        <v/>
      </c>
      <c r="C2135" s="4" t="inlineStr">
        <is>
          <t>Reachable - No Addresses</t>
        </is>
      </c>
      <c r="D2135" s="4" t="inlineStr">
        <is>
          <t>N/A</t>
        </is>
      </c>
    </row>
    <row r="2136">
      <c r="A2136" s="4" t="inlineStr">
        <is>
          <t>hoxtonfarms.com</t>
        </is>
      </c>
      <c r="B2136" s="4">
        <f>HYPERLINK("http://hoxtonfarms.com", "http://hoxtonfarms.com")</f>
        <v/>
      </c>
      <c r="C2136" s="4" t="inlineStr">
        <is>
          <t>Reachable - No Addresses</t>
        </is>
      </c>
      <c r="D2136" s="4" t="inlineStr">
        <is>
          <t>N/A</t>
        </is>
      </c>
    </row>
    <row r="2137">
      <c r="A2137" s="4" t="inlineStr">
        <is>
          <t>ashford.gov.uk</t>
        </is>
      </c>
      <c r="B2137" s="4">
        <f>HYPERLINK("http://ashford.gov.uk", "http://ashford.gov.uk")</f>
        <v/>
      </c>
      <c r="C2137" s="4" t="inlineStr">
        <is>
          <t>Reachable - No Addresses</t>
        </is>
      </c>
      <c r="D2137" s="4" t="inlineStr">
        <is>
          <t>N/A</t>
        </is>
      </c>
    </row>
    <row r="2138">
      <c r="A2138" s="3" t="inlineStr">
        <is>
          <t>britanniatowers.co.uk</t>
        </is>
      </c>
      <c r="B2138" s="3">
        <f>HYPERLINK("http://britanniatowers.co.uk", "http://britanniatowers.co.uk")</f>
        <v/>
      </c>
      <c r="C2138" s="3" t="inlineStr">
        <is>
          <t>Reachable</t>
        </is>
      </c>
      <c r="D2138" s="3" t="inlineStr">
        <is>
          <t>['Harriet House, Erdington, Birmingham, B23 6BG']</t>
        </is>
      </c>
    </row>
    <row r="2139">
      <c r="A2139" s="2" t="inlineStr">
        <is>
          <t>tinsmiths.co.uk</t>
        </is>
      </c>
      <c r="B2139" s="2">
        <f>HYPERLINK("https://tinsmiths.co.uk", "https://tinsmiths.co.uk")</f>
        <v/>
      </c>
      <c r="C2139" s="2" t="inlineStr">
        <is>
          <t>Unreachable</t>
        </is>
      </c>
      <c r="D2139" s="2" t="inlineStr">
        <is>
          <t>N/A</t>
        </is>
      </c>
    </row>
    <row r="2140">
      <c r="A2140" s="3" t="inlineStr">
        <is>
          <t>londoncorinthians.com</t>
        </is>
      </c>
      <c r="B2140" s="3">
        <f>HYPERLINK("http://londoncorinthians.com", "http://londoncorinthians.com")</f>
        <v/>
      </c>
      <c r="C2140" s="3" t="inlineStr">
        <is>
          <t>Reachable</t>
        </is>
      </c>
      <c r="D2140" s="3" t="inlineStr">
        <is>
          <t>['41 Queens Gate Gardens, South Kensington, London SW7 5NB', '41 Queens Gate Gardens, London, SW7 5NB']</t>
        </is>
      </c>
    </row>
    <row r="2141">
      <c r="A2141" s="3" t="inlineStr">
        <is>
          <t>avalon-guns.com</t>
        </is>
      </c>
      <c r="B2141" s="3">
        <f>HYPERLINK("http://avalon-guns.com", "http://avalon-guns.com")</f>
        <v/>
      </c>
      <c r="C2141" s="3" t="inlineStr">
        <is>
          <t>Reachable</t>
        </is>
      </c>
      <c r="D2141" s="3" t="inlineStr">
        <is>
          <t>['Perazzi MX48Pe', '191 High StreetStreet SomersetBA16 0NE', 'dipMendip Shooting GroundHaydon, Nr WellsBA5 3EH', '83439 191 High Street, Street, Somerset, BA16 0NE']</t>
        </is>
      </c>
    </row>
    <row r="2142">
      <c r="A2142" s="4" t="inlineStr">
        <is>
          <t>mirabellabeautysalon.co.uk</t>
        </is>
      </c>
      <c r="B2142" s="4">
        <f>HYPERLINK("http://mirabellabeautysalon.co.uk", "http://mirabellabeautysalon.co.uk")</f>
        <v/>
      </c>
      <c r="C2142" s="4" t="inlineStr">
        <is>
          <t>Reachable - No Addresses</t>
        </is>
      </c>
      <c r="D2142" s="4" t="inlineStr">
        <is>
          <t>N/A</t>
        </is>
      </c>
    </row>
    <row r="2143">
      <c r="A2143" s="3" t="inlineStr">
        <is>
          <t>gunrepair.co.uk</t>
        </is>
      </c>
      <c r="B2143" s="3">
        <f>HYPERLINK("http://gunrepair.co.uk", "http://gunrepair.co.uk")</f>
        <v/>
      </c>
      <c r="C2143" s="3" t="inlineStr">
        <is>
          <t>Reachable</t>
        </is>
      </c>
      <c r="D2143" s="3" t="inlineStr">
        <is>
          <t>['Hill Farm, Radlett, Herts, WD7 7HP']</t>
        </is>
      </c>
    </row>
    <row r="2144">
      <c r="A2144" s="4" t="inlineStr">
        <is>
          <t>passion-for-food.co.uk</t>
        </is>
      </c>
      <c r="B2144" s="4">
        <f>HYPERLINK("http://passion-for-food.co.uk", "http://passion-for-food.co.uk")</f>
        <v/>
      </c>
      <c r="C2144" s="4" t="inlineStr">
        <is>
          <t>Reachable - No Addresses</t>
        </is>
      </c>
      <c r="D2144" s="4" t="inlineStr">
        <is>
          <t>N/A</t>
        </is>
      </c>
    </row>
    <row r="2145">
      <c r="A2145" s="4" t="inlineStr">
        <is>
          <t>trailpictures.co.uk</t>
        </is>
      </c>
      <c r="B2145" s="4">
        <f>HYPERLINK("http://trailpictures.co.uk", "http://trailpictures.co.uk")</f>
        <v/>
      </c>
      <c r="C2145" s="4" t="inlineStr">
        <is>
          <t>Reachable - No Addresses</t>
        </is>
      </c>
      <c r="D2145" s="4" t="inlineStr">
        <is>
          <t>N/A</t>
        </is>
      </c>
    </row>
    <row r="2146">
      <c r="A2146" s="3" t="inlineStr">
        <is>
          <t>brunsdonfinancial.co.uk</t>
        </is>
      </c>
      <c r="B2146" s="3">
        <f>HYPERLINK("http://brunsdonfinancial.co.uk", "http://brunsdonfinancial.co.uk")</f>
        <v/>
      </c>
      <c r="C2146" s="3" t="inlineStr">
        <is>
          <t>Reachable</t>
        </is>
      </c>
      <c r="D2146" s="3" t="inlineStr">
        <is>
          <t>['se Goodridge Avenue Gloucester GL2 5EA']</t>
        </is>
      </c>
    </row>
    <row r="2147">
      <c r="A2147" s="2" t="inlineStr">
        <is>
          <t>water-garden.co.uk</t>
        </is>
      </c>
      <c r="B2147" s="2">
        <f>HYPERLINK("https://water-garden.co.uk", "https://water-garden.co.uk")</f>
        <v/>
      </c>
      <c r="C2147" s="2" t="inlineStr">
        <is>
          <t>Unreachable</t>
        </is>
      </c>
      <c r="D2147" s="2" t="inlineStr">
        <is>
          <t>N/A</t>
        </is>
      </c>
    </row>
    <row r="2148">
      <c r="A2148" s="2" t="inlineStr">
        <is>
          <t>allianceleisure.co.uk</t>
        </is>
      </c>
      <c r="B2148" s="2">
        <f>HYPERLINK("https://allianceleisure.co.uk", "https://allianceleisure.co.uk")</f>
        <v/>
      </c>
      <c r="C2148" s="2" t="inlineStr">
        <is>
          <t>Unreachable</t>
        </is>
      </c>
      <c r="D2148" s="2" t="inlineStr">
        <is>
          <t>N/A</t>
        </is>
      </c>
    </row>
    <row r="2149">
      <c r="A2149" s="3" t="inlineStr">
        <is>
          <t>lovelyjubblyfabrics.co.uk</t>
        </is>
      </c>
      <c r="B2149" s="3">
        <f>HYPERLINK("http://lovelyjubblyfabrics.co.uk", "http://lovelyjubblyfabrics.co.uk")</f>
        <v/>
      </c>
      <c r="C2149" s="3" t="inlineStr">
        <is>
          <t>Reachable</t>
        </is>
      </c>
      <c r="D2149" s="3" t="inlineStr">
        <is>
          <t>['898 902 Wimborne Road, Bournemouth, Dorset, BH9 2DW']</t>
        </is>
      </c>
    </row>
    <row r="2150">
      <c r="A2150" s="3" t="inlineStr">
        <is>
          <t>jkwlaw.com</t>
        </is>
      </c>
      <c r="B2150" s="3">
        <f>HYPERLINK("http://jkwlaw.com", "http://jkwlaw.com")</f>
        <v/>
      </c>
      <c r="C2150" s="3" t="inlineStr">
        <is>
          <t>Reachable</t>
        </is>
      </c>
      <c r="D2150" s="3" t="inlineStr">
        <is>
          <t>['124 City RoadLondon EC1V 2NX']</t>
        </is>
      </c>
    </row>
    <row r="2151">
      <c r="A2151" s="3" t="inlineStr">
        <is>
          <t>fernwoodcommercials.co.uk</t>
        </is>
      </c>
      <c r="B2151" s="3">
        <f>HYPERLINK("http://fernwoodcommercials.co.uk", "http://fernwoodcommercials.co.uk")</f>
        <v/>
      </c>
      <c r="C2151" s="3" t="inlineStr">
        <is>
          <t>Reachable</t>
        </is>
      </c>
      <c r="D2151" s="3" t="inlineStr">
        <is>
          <t>['Purfleet Bypass, Purfleet, Essex, RM19 1TT']</t>
        </is>
      </c>
    </row>
    <row r="2152">
      <c r="A2152" s="2" t="inlineStr">
        <is>
          <t>lawnturfnottingham.com</t>
        </is>
      </c>
      <c r="B2152" s="2">
        <f>HYPERLINK("http://lawnturfnottingham.com", "http://lawnturfnottingham.com")</f>
        <v/>
      </c>
      <c r="C2152" s="2" t="inlineStr">
        <is>
          <t>Unreachable</t>
        </is>
      </c>
      <c r="D2152" s="2" t="inlineStr">
        <is>
          <t>N/A</t>
        </is>
      </c>
    </row>
    <row r="2153">
      <c r="A2153" s="3" t="inlineStr">
        <is>
          <t>horsematshop.co.uk</t>
        </is>
      </c>
      <c r="B2153" s="3">
        <f>HYPERLINK("http://horsematshop.co.uk", "http://horsematshop.co.uk")</f>
        <v/>
      </c>
      <c r="C2153" s="3" t="inlineStr">
        <is>
          <t>Reachable</t>
        </is>
      </c>
      <c r="D2153" s="3" t="inlineStr">
        <is>
          <t>['Goldingham Hall, Bulmer, Suffolk, CO10 7ER']</t>
        </is>
      </c>
    </row>
    <row r="2154">
      <c r="A2154" s="2" t="inlineStr">
        <is>
          <t>thriller-school.com</t>
        </is>
      </c>
      <c r="B2154" s="2">
        <f>HYPERLINK("https://thriller-school.com", "https://thriller-school.com")</f>
        <v/>
      </c>
      <c r="C2154" s="2" t="inlineStr">
        <is>
          <t>Unreachable</t>
        </is>
      </c>
      <c r="D2154" s="2" t="inlineStr">
        <is>
          <t>N/A</t>
        </is>
      </c>
    </row>
    <row r="2155">
      <c r="A2155" s="2" t="inlineStr">
        <is>
          <t>photographylane.com</t>
        </is>
      </c>
      <c r="B2155" s="2">
        <f>HYPERLINK("http://photographylane.com", "http://photographylane.com")</f>
        <v/>
      </c>
      <c r="C2155" s="2" t="inlineStr">
        <is>
          <t>Unreachable</t>
        </is>
      </c>
      <c r="D2155" s="2" t="inlineStr">
        <is>
          <t>N/A</t>
        </is>
      </c>
    </row>
    <row r="2156">
      <c r="A2156" s="3" t="inlineStr">
        <is>
          <t>blakeleysofbrighouse.co.uk</t>
        </is>
      </c>
      <c r="B2156" s="3">
        <f>HYPERLINK("http://blakeleysofbrighouse.co.uk", "http://blakeleysofbrighouse.co.uk")</f>
        <v/>
      </c>
      <c r="C2156" s="3" t="inlineStr">
        <is>
          <t>Reachable</t>
        </is>
      </c>
      <c r="D2156" s="3" t="inlineStr">
        <is>
          <t>['1 Canal Street Brighouse HD6 1JX']</t>
        </is>
      </c>
    </row>
    <row r="2157">
      <c r="A2157" s="3" t="inlineStr">
        <is>
          <t>paintball-worcester.co.uk</t>
        </is>
      </c>
      <c r="B2157" s="3">
        <f>HYPERLINK("http://paintball-worcester.co.uk", "http://paintball-worcester.co.uk")</f>
        <v/>
      </c>
      <c r="C2157" s="3" t="inlineStr">
        <is>
          <t>Reachable</t>
        </is>
      </c>
      <c r="D2157" s="3" t="inlineStr">
        <is>
          <t>['Cookhill Alcester B49 5LR', 'Hammerain House, Hookstone Avenue, Harrogate, HG2 8ER']</t>
        </is>
      </c>
    </row>
    <row r="2158">
      <c r="A2158" s="4" t="inlineStr">
        <is>
          <t>pugetsoundlimiteds.com</t>
        </is>
      </c>
      <c r="B2158" s="4">
        <f>HYPERLINK("http://pugetsoundlimiteds.com", "http://pugetsoundlimiteds.com")</f>
        <v/>
      </c>
      <c r="C2158" s="4" t="inlineStr">
        <is>
          <t>Reachable - No Addresses</t>
        </is>
      </c>
      <c r="D2158" s="4" t="inlineStr">
        <is>
          <t>N/A</t>
        </is>
      </c>
    </row>
    <row r="2159">
      <c r="A2159" s="2" t="inlineStr">
        <is>
          <t>quickits.co.uk</t>
        </is>
      </c>
      <c r="B2159" s="2">
        <f>HYPERLINK("https://quickits.co.uk", "https://quickits.co.uk")</f>
        <v/>
      </c>
      <c r="C2159" s="2" t="inlineStr">
        <is>
          <t>Unreachable</t>
        </is>
      </c>
      <c r="D2159" s="2" t="inlineStr">
        <is>
          <t>N/A</t>
        </is>
      </c>
    </row>
    <row r="2160">
      <c r="A2160" s="4" t="inlineStr">
        <is>
          <t>comeround.com</t>
        </is>
      </c>
      <c r="B2160" s="4">
        <f>HYPERLINK("http://comeround.com", "http://comeround.com")</f>
        <v/>
      </c>
      <c r="C2160" s="4" t="inlineStr">
        <is>
          <t>Reachable - No Addresses</t>
        </is>
      </c>
      <c r="D2160" s="4" t="inlineStr">
        <is>
          <t>N/A</t>
        </is>
      </c>
    </row>
    <row r="2161">
      <c r="A2161" s="3" t="inlineStr">
        <is>
          <t>worthing-coaches.co.uk</t>
        </is>
      </c>
      <c r="B2161" s="3">
        <f>HYPERLINK("http://worthing-coaches.co.uk", "http://worthing-coaches.co.uk")</f>
        <v/>
      </c>
      <c r="C2161" s="3" t="inlineStr">
        <is>
          <t>Reachable</t>
        </is>
      </c>
      <c r="D2161" s="3" t="inlineStr">
        <is>
          <t>['Spencer Road, Lancing, West Sussex, BN15 8UA']</t>
        </is>
      </c>
    </row>
    <row r="2162">
      <c r="A2162" s="2" t="inlineStr">
        <is>
          <t>markettiers.com</t>
        </is>
      </c>
      <c r="B2162" s="2">
        <f>HYPERLINK("https://markettiers.com", "https://markettiers.com")</f>
        <v/>
      </c>
      <c r="C2162" s="2" t="inlineStr">
        <is>
          <t>Unreachable</t>
        </is>
      </c>
      <c r="D2162" s="2" t="inlineStr">
        <is>
          <t>N/A</t>
        </is>
      </c>
    </row>
    <row r="2163">
      <c r="A2163" s="3" t="inlineStr">
        <is>
          <t>howe-engineering.co.uk</t>
        </is>
      </c>
      <c r="B2163" s="3">
        <f>HYPERLINK("http://howe-engineering.co.uk", "http://howe-engineering.co.uk")</f>
        <v/>
      </c>
      <c r="C2163" s="3" t="inlineStr">
        <is>
          <t>Reachable</t>
        </is>
      </c>
      <c r="D2163" s="3" t="inlineStr">
        <is>
          <t>['Hare Street, Buntingford, Hertfordshire, SG9 0DY']</t>
        </is>
      </c>
    </row>
    <row r="2164">
      <c r="A2164" s="3" t="inlineStr">
        <is>
          <t>irishmethodist.org</t>
        </is>
      </c>
      <c r="B2164" s="3">
        <f>HYPERLINK("http://irishmethodist.org", "http://irishmethodist.org")</f>
        <v/>
      </c>
      <c r="C2164" s="3" t="inlineStr">
        <is>
          <t>Reachable</t>
        </is>
      </c>
      <c r="D2164" s="3" t="inlineStr">
        <is>
          <t>['9 Lennoxvale, Belfast, BT9 5BY, Northern Ireland']</t>
        </is>
      </c>
    </row>
    <row r="2165">
      <c r="A2165" s="3" t="inlineStr">
        <is>
          <t>brizebox.com</t>
        </is>
      </c>
      <c r="B2165" s="3">
        <f>HYPERLINK("http://brizebox.com", "http://brizebox.com")</f>
        <v/>
      </c>
      <c r="C2165" s="3" t="inlineStr">
        <is>
          <t>Reachable</t>
        </is>
      </c>
      <c r="D2165" s="3" t="inlineStr">
        <is>
          <t>['3 Bognor Road, Horsham, West Sussex RH12 3ZG']</t>
        </is>
      </c>
    </row>
    <row r="2166">
      <c r="A2166" s="3" t="inlineStr">
        <is>
          <t>polarisagency.com</t>
        </is>
      </c>
      <c r="B2166" s="3">
        <f>HYPERLINK("http://polarisagency.com", "http://polarisagency.com")</f>
        <v/>
      </c>
      <c r="C2166" s="3" t="inlineStr">
        <is>
          <t>Reachable</t>
        </is>
      </c>
      <c r="D2166" s="3" t="inlineStr">
        <is>
          <t>['rmance AnalysisSEO Strategy Formation90Da', '20 St Andrew St, Holborn Circus, London EC4A 3AG']</t>
        </is>
      </c>
    </row>
    <row r="2167">
      <c r="A2167" s="3" t="inlineStr">
        <is>
          <t>eurotech-computers.com</t>
        </is>
      </c>
      <c r="B2167" s="3">
        <f>HYPERLINK("http://eurotech-computers.com", "http://eurotech-computers.com")</f>
        <v/>
      </c>
      <c r="C2167" s="3" t="inlineStr">
        <is>
          <t>Reachable</t>
        </is>
      </c>
      <c r="D2167" s="3" t="inlineStr">
        <is>
          <t>['ervices Limited Cambridge House, Cambridge Road WaltononThames, KT12 2DP']</t>
        </is>
      </c>
    </row>
    <row r="2168">
      <c r="A2168" s="4" t="inlineStr">
        <is>
          <t>depaulfrance.org</t>
        </is>
      </c>
      <c r="B2168" s="4">
        <f>HYPERLINK("http://depaulfrance.org", "http://depaulfrance.org")</f>
        <v/>
      </c>
      <c r="C2168" s="4" t="inlineStr">
        <is>
          <t>Reachable - No Addresses</t>
        </is>
      </c>
      <c r="D2168" s="4" t="inlineStr">
        <is>
          <t>N/A</t>
        </is>
      </c>
    </row>
    <row r="2169">
      <c r="A2169" s="4" t="inlineStr">
        <is>
          <t>thetoydetectives.com</t>
        </is>
      </c>
      <c r="B2169" s="4">
        <f>HYPERLINK("http://thetoydetectives.com", "http://thetoydetectives.com")</f>
        <v/>
      </c>
      <c r="C2169" s="4" t="inlineStr">
        <is>
          <t>Reachable - No Addresses</t>
        </is>
      </c>
      <c r="D2169" s="4" t="inlineStr">
        <is>
          <t>N/A</t>
        </is>
      </c>
    </row>
    <row r="2170">
      <c r="A2170" s="3" t="inlineStr">
        <is>
          <t>optionschelmsford.com</t>
        </is>
      </c>
      <c r="B2170" s="3">
        <f>HYPERLINK("http://optionschelmsford.com", "http://optionschelmsford.com")</f>
        <v/>
      </c>
      <c r="C2170" s="3" t="inlineStr">
        <is>
          <t>Reachable</t>
        </is>
      </c>
      <c r="D2170" s="3" t="inlineStr">
        <is>
          <t>['43 Broomfield Rd Chelmsford CM1 1SY']</t>
        </is>
      </c>
    </row>
    <row r="2171">
      <c r="A2171" s="4" t="inlineStr">
        <is>
          <t>allwaysmedia.com</t>
        </is>
      </c>
      <c r="B2171" s="4">
        <f>HYPERLINK("http://allwaysmedia.com", "http://allwaysmedia.com")</f>
        <v/>
      </c>
      <c r="C2171" s="4" t="inlineStr">
        <is>
          <t>Reachable - No Addresses</t>
        </is>
      </c>
      <c r="D2171" s="4" t="inlineStr">
        <is>
          <t>N/A</t>
        </is>
      </c>
    </row>
    <row r="2172">
      <c r="A2172" s="3" t="inlineStr">
        <is>
          <t>kingfishershopping.co.uk</t>
        </is>
      </c>
      <c r="B2172" s="3">
        <f>HYPERLINK("http://kingfishershopping.co.uk", "http://kingfishershopping.co.uk")</f>
        <v/>
      </c>
      <c r="C2172" s="3" t="inlineStr">
        <is>
          <t>Reachable</t>
        </is>
      </c>
      <c r="D2172" s="3" t="inlineStr">
        <is>
          <t>['SuiteWalford HouseWorcestershireB97 4HJ']</t>
        </is>
      </c>
    </row>
    <row r="2173">
      <c r="A2173" s="2" t="inlineStr">
        <is>
          <t>purepic.co.uk</t>
        </is>
      </c>
      <c r="B2173" s="2">
        <f>HYPERLINK("http://purepic.co.uk", "http://purepic.co.uk")</f>
        <v/>
      </c>
      <c r="C2173" s="2" t="inlineStr">
        <is>
          <t>Unreachable</t>
        </is>
      </c>
      <c r="D2173" s="2" t="inlineStr">
        <is>
          <t>N/A</t>
        </is>
      </c>
    </row>
    <row r="2174">
      <c r="A2174" s="4" t="inlineStr">
        <is>
          <t>primadollar.com</t>
        </is>
      </c>
      <c r="B2174" s="4">
        <f>HYPERLINK("http://primadollar.com", "http://primadollar.com")</f>
        <v/>
      </c>
      <c r="C2174" s="4" t="inlineStr">
        <is>
          <t>Reachable - No Addresses</t>
        </is>
      </c>
      <c r="D2174" s="4" t="inlineStr">
        <is>
          <t>N/A</t>
        </is>
      </c>
    </row>
    <row r="2175">
      <c r="A2175" s="4" t="inlineStr">
        <is>
          <t>running4women.com</t>
        </is>
      </c>
      <c r="B2175" s="4">
        <f>HYPERLINK("http://running4women.com", "http://running4women.com")</f>
        <v/>
      </c>
      <c r="C2175" s="4" t="inlineStr">
        <is>
          <t>Reachable - No Addresses</t>
        </is>
      </c>
      <c r="D2175" s="4" t="inlineStr">
        <is>
          <t>N/A</t>
        </is>
      </c>
    </row>
    <row r="2176">
      <c r="A2176" s="4" t="inlineStr">
        <is>
          <t>thecoolhunter.co.uk</t>
        </is>
      </c>
      <c r="B2176" s="4">
        <f>HYPERLINK("http://thecoolhunter.co.uk", "http://thecoolhunter.co.uk")</f>
        <v/>
      </c>
      <c r="C2176" s="4" t="inlineStr">
        <is>
          <t>Reachable - No Addresses</t>
        </is>
      </c>
      <c r="D2176" s="4" t="inlineStr">
        <is>
          <t>N/A</t>
        </is>
      </c>
    </row>
    <row r="2177">
      <c r="A2177" s="3" t="inlineStr">
        <is>
          <t>pupilrewardpoints.co.uk</t>
        </is>
      </c>
      <c r="B2177" s="3">
        <f>HYPERLINK("http://pupilrewardpoints.co.uk", "http://pupilrewardpoints.co.uk")</f>
        <v/>
      </c>
      <c r="C2177" s="3" t="inlineStr">
        <is>
          <t>Reachable</t>
        </is>
      </c>
      <c r="D2177" s="3" t="inlineStr">
        <is>
          <t>['Lawford, Manningtree, Essex, CO11 2DX, United Kingdom', '3 Crown Street, Ipswich, IP1 3LY']</t>
        </is>
      </c>
    </row>
    <row r="2178">
      <c r="A2178" s="4" t="inlineStr">
        <is>
          <t>llanhillethinstitute.com</t>
        </is>
      </c>
      <c r="B2178" s="4">
        <f>HYPERLINK("http://llanhillethinstitute.com", "http://llanhillethinstitute.com")</f>
        <v/>
      </c>
      <c r="C2178" s="4" t="inlineStr">
        <is>
          <t>Reachable - No Addresses</t>
        </is>
      </c>
      <c r="D2178" s="4" t="inlineStr">
        <is>
          <t>N/A</t>
        </is>
      </c>
    </row>
    <row r="2179">
      <c r="A2179" s="3" t="inlineStr">
        <is>
          <t>veritekglobal.com</t>
        </is>
      </c>
      <c r="B2179" s="3">
        <f>HYPERLINK("http://veritekglobal.com", "http://veritekglobal.com")</f>
        <v/>
      </c>
      <c r="C2179" s="3" t="inlineStr">
        <is>
          <t>Reachable</t>
        </is>
      </c>
      <c r="D2179" s="3" t="inlineStr">
        <is>
          <t>['Chaucer Business Park Dittons Road, Polegate East Sussex. BN26 6QH']</t>
        </is>
      </c>
    </row>
    <row r="2180">
      <c r="A2180" s="4" t="inlineStr">
        <is>
          <t>thesafetysupplycompany.co.uk</t>
        </is>
      </c>
      <c r="B2180" s="4">
        <f>HYPERLINK("http://thesafetysupplycompany.co.uk", "http://thesafetysupplycompany.co.uk")</f>
        <v/>
      </c>
      <c r="C2180" s="4" t="inlineStr">
        <is>
          <t>Reachable - No Addresses</t>
        </is>
      </c>
      <c r="D2180" s="4" t="inlineStr">
        <is>
          <t>N/A</t>
        </is>
      </c>
    </row>
    <row r="2181">
      <c r="A2181" s="4" t="inlineStr">
        <is>
          <t>tubesounds.com</t>
        </is>
      </c>
      <c r="B2181" s="4">
        <f>HYPERLINK("http://tubesounds.com", "http://tubesounds.com")</f>
        <v/>
      </c>
      <c r="C2181" s="4" t="inlineStr">
        <is>
          <t>Reachable - No Addresses</t>
        </is>
      </c>
      <c r="D2181" s="4" t="inlineStr">
        <is>
          <t>N/A</t>
        </is>
      </c>
    </row>
    <row r="2182">
      <c r="A2182" s="3" t="inlineStr">
        <is>
          <t>signseen.co.uk</t>
        </is>
      </c>
      <c r="B2182" s="3">
        <f>HYPERLINK("http://signseen.co.uk", "http://signseen.co.uk")</f>
        <v/>
      </c>
      <c r="C2182" s="3" t="inlineStr">
        <is>
          <t>Reachable</t>
        </is>
      </c>
      <c r="D2182" s="3" t="inlineStr">
        <is>
          <t>['3C Merrow Business Park, Guildford GU4 7WA']</t>
        </is>
      </c>
    </row>
    <row r="2183">
      <c r="A2183" s="4" t="inlineStr">
        <is>
          <t>crueltyfreeinternational.org</t>
        </is>
      </c>
      <c r="B2183" s="4">
        <f>HYPERLINK("http://crueltyfreeinternational.org", "http://crueltyfreeinternational.org")</f>
        <v/>
      </c>
      <c r="C2183" s="4" t="inlineStr">
        <is>
          <t>Reachable - No Addresses</t>
        </is>
      </c>
      <c r="D2183" s="4" t="inlineStr">
        <is>
          <t>N/A</t>
        </is>
      </c>
    </row>
    <row r="2184">
      <c r="A2184" s="4" t="inlineStr">
        <is>
          <t>armourclass.co.uk</t>
        </is>
      </c>
      <c r="B2184" s="4">
        <f>HYPERLINK("http://armourclass.co.uk", "http://armourclass.co.uk")</f>
        <v/>
      </c>
      <c r="C2184" s="4" t="inlineStr">
        <is>
          <t>Reachable - No Addresses</t>
        </is>
      </c>
      <c r="D2184" s="4" t="inlineStr">
        <is>
          <t>N/A</t>
        </is>
      </c>
    </row>
    <row r="2185">
      <c r="A2185" s="4" t="inlineStr">
        <is>
          <t>maudinteriors.com</t>
        </is>
      </c>
      <c r="B2185" s="4">
        <f>HYPERLINK("http://maudinteriors.com", "http://maudinteriors.com")</f>
        <v/>
      </c>
      <c r="C2185" s="4" t="inlineStr">
        <is>
          <t>Reachable - No Addresses</t>
        </is>
      </c>
      <c r="D2185" s="4" t="inlineStr">
        <is>
          <t>N/A</t>
        </is>
      </c>
    </row>
    <row r="2186">
      <c r="A2186" s="4" t="inlineStr">
        <is>
          <t>hartlepool-jobs.co.uk</t>
        </is>
      </c>
      <c r="B2186" s="4">
        <f>HYPERLINK("http://hartlepool-jobs.co.uk", "http://hartlepool-jobs.co.uk")</f>
        <v/>
      </c>
      <c r="C2186" s="4" t="inlineStr">
        <is>
          <t>Reachable - No Addresses</t>
        </is>
      </c>
      <c r="D2186" s="4" t="inlineStr">
        <is>
          <t>N/A</t>
        </is>
      </c>
    </row>
    <row r="2187">
      <c r="A2187" s="3" t="inlineStr">
        <is>
          <t>foamtechniques.co.uk</t>
        </is>
      </c>
      <c r="B2187" s="3">
        <f>HYPERLINK("http://foamtechniques.co.uk", "http://foamtechniques.co.uk")</f>
        <v/>
      </c>
      <c r="C2187" s="3" t="inlineStr">
        <is>
          <t>Reachable</t>
        </is>
      </c>
      <c r="D2187" s="3" t="inlineStr">
        <is>
          <t>['hWellingboroughNorthamptonshireNN8 6GR', '35145 South Liberty Lane, Bedminster, Bristol BS3 2TL']</t>
        </is>
      </c>
    </row>
    <row r="2188">
      <c r="A2188" s="3" t="inlineStr">
        <is>
          <t>victoriafalls-zambiatravel-safaris.com</t>
        </is>
      </c>
      <c r="B2188" s="3">
        <f>HYPERLINK("http://victoriafalls-zambiatravel-safaris.com", "http://victoriafalls-zambiatravel-safaris.com")</f>
        <v/>
      </c>
      <c r="C2188" s="3" t="inlineStr">
        <is>
          <t>Reachable</t>
        </is>
      </c>
      <c r="D2188" s="3" t="inlineStr">
        <is>
          <t>['6081 Hamilton Blvd, Suite 600 Allentown, PA 18106 United States of America', '5 Union Street Manchester, M12 4JD']</t>
        </is>
      </c>
    </row>
    <row r="2189">
      <c r="A2189" s="4" t="inlineStr">
        <is>
          <t>bogiez.com</t>
        </is>
      </c>
      <c r="B2189" s="4">
        <f>HYPERLINK("http://bogiez.com", "http://bogiez.com")</f>
        <v/>
      </c>
      <c r="C2189" s="4" t="inlineStr">
        <is>
          <t>Reachable - No Addresses</t>
        </is>
      </c>
      <c r="D2189" s="4" t="inlineStr">
        <is>
          <t>N/A</t>
        </is>
      </c>
    </row>
    <row r="2190">
      <c r="A2190" s="4" t="inlineStr">
        <is>
          <t>barchester.com</t>
        </is>
      </c>
      <c r="B2190" s="4">
        <f>HYPERLINK("http://barchester.com", "http://barchester.com")</f>
        <v/>
      </c>
      <c r="C2190" s="4" t="inlineStr">
        <is>
          <t>Reachable - No Addresses</t>
        </is>
      </c>
      <c r="D2190" s="4" t="inlineStr">
        <is>
          <t>N/A</t>
        </is>
      </c>
    </row>
    <row r="2191">
      <c r="A2191" s="3" t="inlineStr">
        <is>
          <t>pulsemedia.uk.com</t>
        </is>
      </c>
      <c r="B2191" s="3">
        <f>HYPERLINK("http://pulsemedia.uk.com", "http://pulsemedia.uk.com")</f>
        <v/>
      </c>
      <c r="C2191" s="3" t="inlineStr">
        <is>
          <t>Reachable</t>
        </is>
      </c>
      <c r="D2191" s="3" t="inlineStr">
        <is>
          <t>['on Road Heaton Mersey Stockport, Cheshire, SK4 3QT, UK']</t>
        </is>
      </c>
    </row>
    <row r="2192">
      <c r="A2192" s="4" t="inlineStr">
        <is>
          <t>brunelcare.org.uk</t>
        </is>
      </c>
      <c r="B2192" s="4">
        <f>HYPERLINK("http://brunelcare.org.uk", "http://brunelcare.org.uk")</f>
        <v/>
      </c>
      <c r="C2192" s="4" t="inlineStr">
        <is>
          <t>Reachable - No Addresses</t>
        </is>
      </c>
      <c r="D2192" s="4" t="inlineStr">
        <is>
          <t>N/A</t>
        </is>
      </c>
    </row>
    <row r="2193">
      <c r="A2193" s="4" t="inlineStr">
        <is>
          <t>opex-group.com</t>
        </is>
      </c>
      <c r="B2193" s="4">
        <f>HYPERLINK("http://opex-group.com", "http://opex-group.com")</f>
        <v/>
      </c>
      <c r="C2193" s="4" t="inlineStr">
        <is>
          <t>Reachable - No Addresses</t>
        </is>
      </c>
      <c r="D2193" s="4" t="inlineStr">
        <is>
          <t>N/A</t>
        </is>
      </c>
    </row>
    <row r="2194">
      <c r="A2194" s="3" t="inlineStr">
        <is>
          <t>etc-inter.net</t>
        </is>
      </c>
      <c r="B2194" s="3">
        <f>HYPERLINK("http://etc-inter.net", "http://etc-inter.net")</f>
        <v/>
      </c>
      <c r="C2194" s="3" t="inlineStr">
        <is>
          <t>Reachable</t>
        </is>
      </c>
      <c r="D2194" s="3" t="inlineStr">
        <is>
          <t>['2226 West Hill Road Bournemouth BH2 5PG', '21 Church Road, Parkstone, Poole, BH14 8UF']</t>
        </is>
      </c>
    </row>
    <row r="2195">
      <c r="A2195" s="3" t="inlineStr">
        <is>
          <t>workbooks.com</t>
        </is>
      </c>
      <c r="B2195" s="3">
        <f>HYPERLINK("http://workbooks.com", "http://workbooks.com")</f>
        <v/>
      </c>
      <c r="C2195" s="3" t="inlineStr">
        <is>
          <t>Reachable</t>
        </is>
      </c>
      <c r="D2195" s="3" t="inlineStr">
        <is>
          <t>['9 Suttons Business Park, Suttons Park Avenue, Reading, RG6 1AZ, United Kingdom']</t>
        </is>
      </c>
    </row>
    <row r="2196">
      <c r="A2196" s="4" t="inlineStr">
        <is>
          <t>lktelectricalservices.com</t>
        </is>
      </c>
      <c r="B2196" s="4">
        <f>HYPERLINK("http://lktelectricalservices.com", "http://lktelectricalservices.com")</f>
        <v/>
      </c>
      <c r="C2196" s="4" t="inlineStr">
        <is>
          <t>Reachable - No Addresses</t>
        </is>
      </c>
      <c r="D2196" s="4" t="inlineStr">
        <is>
          <t>N/A</t>
        </is>
      </c>
    </row>
    <row r="2197">
      <c r="A2197" s="4" t="inlineStr">
        <is>
          <t>afaprojects.com</t>
        </is>
      </c>
      <c r="B2197" s="4">
        <f>HYPERLINK("http://afaprojects.com", "http://afaprojects.com")</f>
        <v/>
      </c>
      <c r="C2197" s="4" t="inlineStr">
        <is>
          <t>Reachable - No Addresses</t>
        </is>
      </c>
      <c r="D2197" s="4" t="inlineStr">
        <is>
          <t>N/A</t>
        </is>
      </c>
    </row>
    <row r="2198">
      <c r="A2198" s="2" t="inlineStr">
        <is>
          <t>77agency.com</t>
        </is>
      </c>
      <c r="B2198" s="2">
        <f>HYPERLINK("https://77agency.com", "https://77agency.com")</f>
        <v/>
      </c>
      <c r="C2198" s="2" t="inlineStr">
        <is>
          <t>Unreachable</t>
        </is>
      </c>
      <c r="D2198" s="2" t="inlineStr">
        <is>
          <t>N/A</t>
        </is>
      </c>
    </row>
    <row r="2199">
      <c r="A2199" s="3" t="inlineStr">
        <is>
          <t>coxhire.co.uk</t>
        </is>
      </c>
      <c r="B2199" s="3">
        <f>HYPERLINK("http://coxhire.co.uk", "http://coxhire.co.uk")</f>
        <v/>
      </c>
      <c r="C2199" s="3" t="inlineStr">
        <is>
          <t>Reachable</t>
        </is>
      </c>
      <c r="D2199" s="3" t="inlineStr">
        <is>
          <t>['Halesowen Road, Netherton, West Midlands, DY2 9NW']</t>
        </is>
      </c>
    </row>
    <row r="2200">
      <c r="A2200" s="3" t="inlineStr">
        <is>
          <t>thesummitclinic.co.uk</t>
        </is>
      </c>
      <c r="B2200" s="3">
        <f>HYPERLINK("http://thesummitclinic.co.uk", "http://thesummitclinic.co.uk")</f>
        <v/>
      </c>
      <c r="C2200" s="3" t="inlineStr">
        <is>
          <t>Reachable</t>
        </is>
      </c>
      <c r="D2200" s="3" t="inlineStr">
        <is>
          <t>['40 Highgate West Hill, London N6 6LS', '206 Upper Richmond Road West, East Sheen, London SW14 8AH', '40 Highgate West Hill, London N6 6LS']</t>
        </is>
      </c>
    </row>
    <row r="2201">
      <c r="A2201" s="4" t="inlineStr">
        <is>
          <t>yendis.co.uk</t>
        </is>
      </c>
      <c r="B2201" s="4">
        <f>HYPERLINK("http://yendis.co.uk", "http://yendis.co.uk")</f>
        <v/>
      </c>
      <c r="C2201" s="4" t="inlineStr">
        <is>
          <t>Reachable - No Addresses</t>
        </is>
      </c>
      <c r="D2201" s="4" t="inlineStr">
        <is>
          <t>N/A</t>
        </is>
      </c>
    </row>
    <row r="2202">
      <c r="A2202" s="2" t="inlineStr">
        <is>
          <t>theoutletclub.com</t>
        </is>
      </c>
      <c r="B2202" s="2">
        <f>HYPERLINK("http://theoutletclub.com", "http://theoutletclub.com")</f>
        <v/>
      </c>
      <c r="C2202" s="2" t="inlineStr">
        <is>
          <t>Unreachable</t>
        </is>
      </c>
      <c r="D2202" s="2" t="inlineStr">
        <is>
          <t>N/A</t>
        </is>
      </c>
    </row>
    <row r="2203">
      <c r="A2203" s="3" t="inlineStr">
        <is>
          <t>silvercrossus.com</t>
        </is>
      </c>
      <c r="B2203" s="3">
        <f>HYPERLINK("http://silvercrossus.com", "http://silvercrossus.com")</f>
        <v/>
      </c>
      <c r="C2203" s="3" t="inlineStr">
        <is>
          <t>Reachable</t>
        </is>
      </c>
      <c r="D2203" s="3" t="inlineStr">
        <is>
          <t>['and functionality. Rest Easy EXPLOR']</t>
        </is>
      </c>
    </row>
    <row r="2204">
      <c r="A2204" s="4" t="inlineStr">
        <is>
          <t>williamloughran.co.uk</t>
        </is>
      </c>
      <c r="B2204" s="4">
        <f>HYPERLINK("http://williamloughran.co.uk", "http://williamloughran.co.uk")</f>
        <v/>
      </c>
      <c r="C2204" s="4" t="inlineStr">
        <is>
          <t>Reachable - No Addresses</t>
        </is>
      </c>
      <c r="D2204" s="4" t="inlineStr">
        <is>
          <t>N/A</t>
        </is>
      </c>
    </row>
    <row r="2205">
      <c r="A2205" s="4" t="inlineStr">
        <is>
          <t>essexinjectionmouldings.co.uk</t>
        </is>
      </c>
      <c r="B2205" s="4">
        <f>HYPERLINK("http://essexinjectionmouldings.co.uk", "http://essexinjectionmouldings.co.uk")</f>
        <v/>
      </c>
      <c r="C2205" s="4" t="inlineStr">
        <is>
          <t>Reachable - No Addresses</t>
        </is>
      </c>
      <c r="D2205" s="4" t="inlineStr">
        <is>
          <t>N/A</t>
        </is>
      </c>
    </row>
    <row r="2206">
      <c r="A2206" s="2" t="inlineStr">
        <is>
          <t>club-insure.co.uk</t>
        </is>
      </c>
      <c r="B2206" s="2">
        <f>HYPERLINK("https://club-insure.co.uk", "https://club-insure.co.uk")</f>
        <v/>
      </c>
      <c r="C2206" s="2" t="inlineStr">
        <is>
          <t>Unreachable</t>
        </is>
      </c>
      <c r="D2206" s="2" t="inlineStr">
        <is>
          <t>N/A</t>
        </is>
      </c>
    </row>
    <row r="2207">
      <c r="A2207" s="3" t="inlineStr">
        <is>
          <t>nationalplastics.co.uk</t>
        </is>
      </c>
      <c r="B2207" s="3">
        <f>HYPERLINK("http://nationalplastics.co.uk", "http://nationalplastics.co.uk")</f>
        <v/>
      </c>
      <c r="C2207" s="3" t="inlineStr">
        <is>
          <t>Reachable</t>
        </is>
      </c>
      <c r="D2207" s="3" t="inlineStr">
        <is>
          <t>['Shirley, Solihull, West Midlands B90 4BN']</t>
        </is>
      </c>
    </row>
    <row r="2208">
      <c r="A2208" s="4" t="inlineStr">
        <is>
          <t>risk-partnership.com</t>
        </is>
      </c>
      <c r="B2208" s="4">
        <f>HYPERLINK("http://risk-partnership.com", "http://risk-partnership.com")</f>
        <v/>
      </c>
      <c r="C2208" s="4" t="inlineStr">
        <is>
          <t>Reachable - No Addresses</t>
        </is>
      </c>
      <c r="D2208" s="4" t="inlineStr">
        <is>
          <t>N/A</t>
        </is>
      </c>
    </row>
    <row r="2209">
      <c r="A2209" s="3" t="inlineStr">
        <is>
          <t>poppycottages.co.uk</t>
        </is>
      </c>
      <c r="B2209" s="3">
        <f>HYPERLINK("http://poppycottages.co.uk", "http://poppycottages.co.uk")</f>
        <v/>
      </c>
      <c r="C2209" s="3" t="inlineStr">
        <is>
          <t>Reachable</t>
        </is>
      </c>
      <c r="D2209" s="3" t="inlineStr">
        <is>
          <t>['inCravenSkiptonNorth Yorkshire BD23 3BY']</t>
        </is>
      </c>
    </row>
    <row r="2210">
      <c r="A2210" s="3" t="inlineStr">
        <is>
          <t>networkscaffolding.co.uk</t>
        </is>
      </c>
      <c r="B2210" s="3">
        <f>HYPERLINK("http://networkscaffolding.co.uk", "http://networkscaffolding.co.uk")</f>
        <v/>
      </c>
      <c r="C2210" s="3" t="inlineStr">
        <is>
          <t>Reachable</t>
        </is>
      </c>
      <c r="D2210" s="3" t="inlineStr">
        <is>
          <t>['ss Park Houstoun RoadLivingston, EH54 5FD', '67 Cawburn WorksRoman Camps, EH52 5FG']</t>
        </is>
      </c>
    </row>
    <row r="2211">
      <c r="A2211" s="2" t="inlineStr">
        <is>
          <t>cassette2cd.co.uk</t>
        </is>
      </c>
      <c r="B2211" s="2">
        <f>HYPERLINK("http://cassette2cd.co.uk", "http://cassette2cd.co.uk")</f>
        <v/>
      </c>
      <c r="C2211" s="2" t="inlineStr">
        <is>
          <t>Unreachable</t>
        </is>
      </c>
      <c r="D2211" s="2" t="inlineStr">
        <is>
          <t>N/A</t>
        </is>
      </c>
    </row>
    <row r="2212">
      <c r="A2212" s="4" t="inlineStr">
        <is>
          <t>redrockconsultants.co.uk</t>
        </is>
      </c>
      <c r="B2212" s="4">
        <f>HYPERLINK("http://redrockconsultants.co.uk", "http://redrockconsultants.co.uk")</f>
        <v/>
      </c>
      <c r="C2212" s="4" t="inlineStr">
        <is>
          <t>Reachable - No Addresses</t>
        </is>
      </c>
      <c r="D2212" s="4" t="inlineStr">
        <is>
          <t>N/A</t>
        </is>
      </c>
    </row>
    <row r="2213">
      <c r="A2213" s="4" t="inlineStr">
        <is>
          <t>mysilo.co.uk</t>
        </is>
      </c>
      <c r="B2213" s="4">
        <f>HYPERLINK("http://mysilo.co.uk", "http://mysilo.co.uk")</f>
        <v/>
      </c>
      <c r="C2213" s="4" t="inlineStr">
        <is>
          <t>Reachable - No Addresses</t>
        </is>
      </c>
      <c r="D2213" s="4" t="inlineStr">
        <is>
          <t>N/A</t>
        </is>
      </c>
    </row>
    <row r="2214">
      <c r="A2214" s="3" t="inlineStr">
        <is>
          <t>jennieden.com</t>
        </is>
      </c>
      <c r="B2214" s="3">
        <f>HYPERLINK("http://jennieden.com", "http://jennieden.com")</f>
        <v/>
      </c>
      <c r="C2214" s="3" t="inlineStr">
        <is>
          <t>Reachable</t>
        </is>
      </c>
      <c r="D2214" s="3" t="inlineStr">
        <is>
          <t>['ts. Jenni Eden Artist Harrogate, North Yorkshire, HG2 0LZ']</t>
        </is>
      </c>
    </row>
    <row r="2215">
      <c r="A2215" s="3" t="inlineStr">
        <is>
          <t>albaamicorum.com</t>
        </is>
      </c>
      <c r="B2215" s="3">
        <f>HYPERLINK("http://albaamicorum.com", "http://albaamicorum.com")</f>
        <v/>
      </c>
      <c r="C2215" s="3" t="inlineStr">
        <is>
          <t>Reachable</t>
        </is>
      </c>
      <c r="D2215" s="3" t="inlineStr">
        <is>
          <t>['12 Kinnerton YardBelgraviaLondon SW1X 8EB']</t>
        </is>
      </c>
    </row>
    <row r="2216">
      <c r="A2216" s="4" t="inlineStr">
        <is>
          <t>maxevents.co.uk</t>
        </is>
      </c>
      <c r="B2216" s="4">
        <f>HYPERLINK("http://maxevents.co.uk", "http://maxevents.co.uk")</f>
        <v/>
      </c>
      <c r="C2216" s="4" t="inlineStr">
        <is>
          <t>Reachable - No Addresses</t>
        </is>
      </c>
      <c r="D2216" s="4" t="inlineStr">
        <is>
          <t>N/A</t>
        </is>
      </c>
    </row>
    <row r="2217">
      <c r="A2217" s="4" t="inlineStr">
        <is>
          <t>hillers.co.uk</t>
        </is>
      </c>
      <c r="B2217" s="4">
        <f>HYPERLINK("http://hillers.co.uk", "http://hillers.co.uk")</f>
        <v/>
      </c>
      <c r="C2217" s="4" t="inlineStr">
        <is>
          <t>Reachable - No Addresses</t>
        </is>
      </c>
      <c r="D2217" s="4" t="inlineStr">
        <is>
          <t>N/A</t>
        </is>
      </c>
    </row>
    <row r="2218">
      <c r="A2218" s="4" t="inlineStr">
        <is>
          <t>sonaspection.com</t>
        </is>
      </c>
      <c r="B2218" s="4">
        <f>HYPERLINK("http://sonaspection.com", "http://sonaspection.com")</f>
        <v/>
      </c>
      <c r="C2218" s="4" t="inlineStr">
        <is>
          <t>Reachable - No Addresses</t>
        </is>
      </c>
      <c r="D2218" s="4" t="inlineStr">
        <is>
          <t>N/A</t>
        </is>
      </c>
    </row>
    <row r="2219">
      <c r="A2219" s="4" t="inlineStr">
        <is>
          <t>dunnsfoodanddrinks.co.uk</t>
        </is>
      </c>
      <c r="B2219" s="4">
        <f>HYPERLINK("http://dunnsfoodanddrinks.co.uk", "http://dunnsfoodanddrinks.co.uk")</f>
        <v/>
      </c>
      <c r="C2219" s="4" t="inlineStr">
        <is>
          <t>Reachable - No Addresses</t>
        </is>
      </c>
      <c r="D2219" s="4" t="inlineStr">
        <is>
          <t>N/A</t>
        </is>
      </c>
    </row>
    <row r="2220">
      <c r="A2220" s="4" t="inlineStr">
        <is>
          <t>bettymiller.com</t>
        </is>
      </c>
      <c r="B2220" s="4">
        <f>HYPERLINK("http://bettymiller.com", "http://bettymiller.com")</f>
        <v/>
      </c>
      <c r="C2220" s="4" t="inlineStr">
        <is>
          <t>Reachable - No Addresses</t>
        </is>
      </c>
      <c r="D2220" s="4" t="inlineStr">
        <is>
          <t>N/A</t>
        </is>
      </c>
    </row>
    <row r="2221">
      <c r="A2221" s="2" t="inlineStr">
        <is>
          <t>fanplay4sports.com</t>
        </is>
      </c>
      <c r="B2221" s="2">
        <f>HYPERLINK("http://fanplay4sports.com", "http://fanplay4sports.com")</f>
        <v/>
      </c>
      <c r="C2221" s="2" t="inlineStr">
        <is>
          <t>Unreachable</t>
        </is>
      </c>
      <c r="D2221" s="2" t="inlineStr">
        <is>
          <t>N/A</t>
        </is>
      </c>
    </row>
    <row r="2222">
      <c r="A2222" s="4" t="inlineStr">
        <is>
          <t>eurodrive.co.uk</t>
        </is>
      </c>
      <c r="B2222" s="4">
        <f>HYPERLINK("http://eurodrive.co.uk", "http://eurodrive.co.uk")</f>
        <v/>
      </c>
      <c r="C2222" s="4" t="inlineStr">
        <is>
          <t>Reachable - No Addresses</t>
        </is>
      </c>
      <c r="D2222" s="4" t="inlineStr">
        <is>
          <t>N/A</t>
        </is>
      </c>
    </row>
    <row r="2223">
      <c r="A2223" s="4" t="inlineStr">
        <is>
          <t>paulmattysportscars.co.uk</t>
        </is>
      </c>
      <c r="B2223" s="4">
        <f>HYPERLINK("http://paulmattysportscars.co.uk", "http://paulmattysportscars.co.uk")</f>
        <v/>
      </c>
      <c r="C2223" s="4" t="inlineStr">
        <is>
          <t>Reachable - No Addresses</t>
        </is>
      </c>
      <c r="D2223" s="4" t="inlineStr">
        <is>
          <t>N/A</t>
        </is>
      </c>
    </row>
    <row r="2224">
      <c r="A2224" s="2" t="inlineStr">
        <is>
          <t>theacupuncturestudio.webs.com</t>
        </is>
      </c>
      <c r="B2224" s="2">
        <f>HYPERLINK("http://theacupuncturestudio.webs.com", "http://theacupuncturestudio.webs.com")</f>
        <v/>
      </c>
      <c r="C2224" s="2" t="inlineStr">
        <is>
          <t>Unreachable</t>
        </is>
      </c>
      <c r="D2224" s="2" t="inlineStr">
        <is>
          <t>N/A</t>
        </is>
      </c>
    </row>
    <row r="2225">
      <c r="A2225" s="4" t="inlineStr">
        <is>
          <t>carstorageltd.co.uk</t>
        </is>
      </c>
      <c r="B2225" s="4">
        <f>HYPERLINK("http://carstorageltd.co.uk", "http://carstorageltd.co.uk")</f>
        <v/>
      </c>
      <c r="C2225" s="4" t="inlineStr">
        <is>
          <t>Reachable - No Addresses</t>
        </is>
      </c>
      <c r="D2225" s="4" t="inlineStr">
        <is>
          <t>N/A</t>
        </is>
      </c>
    </row>
    <row r="2226">
      <c r="A2226" s="3" t="inlineStr">
        <is>
          <t>bbconsult.co.uk</t>
        </is>
      </c>
      <c r="B2226" s="3">
        <f>HYPERLINK("http://bbconsult.co.uk", "http://bbconsult.co.uk")</f>
        <v/>
      </c>
      <c r="C2226" s="3" t="inlineStr">
        <is>
          <t>Reachable</t>
        </is>
      </c>
      <c r="D2226" s="3" t="inlineStr">
        <is>
          <t>['The Custard Factory, Gibb Street, Birmingham, B9 4AA, United Kingdom']</t>
        </is>
      </c>
    </row>
    <row r="2227">
      <c r="A2227" s="2" t="inlineStr">
        <is>
          <t>inkaesthetics.co.uk</t>
        </is>
      </c>
      <c r="B2227" s="2">
        <f>HYPERLINK("https://inkaesthetics.co.uk", "https://inkaesthetics.co.uk")</f>
        <v/>
      </c>
      <c r="C2227" s="2" t="inlineStr">
        <is>
          <t>Unreachable</t>
        </is>
      </c>
      <c r="D2227" s="2" t="inlineStr">
        <is>
          <t>N/A</t>
        </is>
      </c>
    </row>
    <row r="2228">
      <c r="A2228" s="3" t="inlineStr">
        <is>
          <t>reform-gym.co.uk</t>
        </is>
      </c>
      <c r="B2228" s="3">
        <f>HYPERLINK("http://reform-gym.co.uk", "http://reform-gym.co.uk")</f>
        <v/>
      </c>
      <c r="C2228" s="3" t="inlineStr">
        <is>
          <t>Reachable</t>
        </is>
      </c>
      <c r="D2228" s="3" t="inlineStr">
        <is>
          <t>['Wellington Mills, Plover Road, Huddersfield, HD3 3HR']</t>
        </is>
      </c>
    </row>
    <row r="2229">
      <c r="A2229" s="2" t="inlineStr">
        <is>
          <t>covermagazine.co.uk</t>
        </is>
      </c>
      <c r="B2229" s="2">
        <f>HYPERLINK("https://covermagazine.co.uk", "https://covermagazine.co.uk")</f>
        <v/>
      </c>
      <c r="C2229" s="2" t="inlineStr">
        <is>
          <t>Unreachable</t>
        </is>
      </c>
      <c r="D2229" s="2" t="inlineStr">
        <is>
          <t>N/A</t>
        </is>
      </c>
    </row>
    <row r="2230">
      <c r="A2230" s="2" t="inlineStr">
        <is>
          <t>garringtoneast.co.uk</t>
        </is>
      </c>
      <c r="B2230" s="2">
        <f>HYPERLINK("https://garringtoneast.co.uk", "https://garringtoneast.co.uk")</f>
        <v/>
      </c>
      <c r="C2230" s="2" t="inlineStr">
        <is>
          <t>Unreachable</t>
        </is>
      </c>
      <c r="D2230" s="2" t="inlineStr">
        <is>
          <t>N/A</t>
        </is>
      </c>
    </row>
    <row r="2231">
      <c r="A2231" s="3" t="inlineStr">
        <is>
          <t>hyalofemme.co.uk</t>
        </is>
      </c>
      <c r="B2231" s="3">
        <f>HYPERLINK("http://hyalofemme.co.uk", "http://hyalofemme.co.uk")</f>
        <v/>
      </c>
      <c r="C2231" s="3" t="inlineStr">
        <is>
          <t>Reachable</t>
        </is>
      </c>
      <c r="D2231" s="3" t="inlineStr">
        <is>
          <t>['PO box 15079, Dunblane, FK15 5BA, United Kingdom']</t>
        </is>
      </c>
    </row>
    <row r="2232">
      <c r="A2232" s="3" t="inlineStr">
        <is>
          <t>poweredbypie.co.uk</t>
        </is>
      </c>
      <c r="B2232" s="3">
        <f>HYPERLINK("http://poweredbypie.co.uk", "http://poweredbypie.co.uk")</f>
        <v/>
      </c>
      <c r="C2232" s="3" t="inlineStr">
        <is>
          <t>Reachable</t>
        </is>
      </c>
      <c r="D2232" s="3" t="inlineStr">
        <is>
          <t>['d of registered office Imperium, Imperial Way, Reading RG2 0TD']</t>
        </is>
      </c>
    </row>
    <row r="2233">
      <c r="A2233" s="2" t="inlineStr">
        <is>
          <t>1stforairportparkinguk.co.uk</t>
        </is>
      </c>
      <c r="B2233" s="2">
        <f>HYPERLINK("http://1stforairportparkinguk.co.uk", "http://1stforairportparkinguk.co.uk")</f>
        <v/>
      </c>
      <c r="C2233" s="2" t="inlineStr">
        <is>
          <t>Unreachable</t>
        </is>
      </c>
      <c r="D2233" s="2" t="inlineStr">
        <is>
          <t>N/A</t>
        </is>
      </c>
    </row>
    <row r="2234">
      <c r="A2234" s="3" t="inlineStr">
        <is>
          <t>avcon.co.uk</t>
        </is>
      </c>
      <c r="B2234" s="3">
        <f>HYPERLINK("http://avcon.co.uk", "http://avcon.co.uk")</f>
        <v/>
      </c>
      <c r="C2234" s="3" t="inlineStr">
        <is>
          <t>Reachable</t>
        </is>
      </c>
      <c r="D2234" s="3" t="inlineStr">
        <is>
          <t>['368 Lichfield Road, Sutton Coldfield, West MidlandsB74 4BH, United Kingdom']</t>
        </is>
      </c>
    </row>
    <row r="2235">
      <c r="A2235" s="4" t="inlineStr">
        <is>
          <t>oliverharvey.co.uk</t>
        </is>
      </c>
      <c r="B2235" s="4">
        <f>HYPERLINK("http://oliverharvey.co.uk", "http://oliverharvey.co.uk")</f>
        <v/>
      </c>
      <c r="C2235" s="4" t="inlineStr">
        <is>
          <t>Reachable - No Addresses</t>
        </is>
      </c>
      <c r="D2235" s="4" t="inlineStr">
        <is>
          <t>N/A</t>
        </is>
      </c>
    </row>
    <row r="2236">
      <c r="A2236" s="2" t="inlineStr">
        <is>
          <t>rachaeltroughton.com</t>
        </is>
      </c>
      <c r="B2236" s="2">
        <f>HYPERLINK("http://rachaeltroughton.com", "http://rachaeltroughton.com")</f>
        <v/>
      </c>
      <c r="C2236" s="2" t="inlineStr">
        <is>
          <t>Unreachable</t>
        </is>
      </c>
      <c r="D2236" s="2" t="inlineStr">
        <is>
          <t>N/A</t>
        </is>
      </c>
    </row>
    <row r="2237">
      <c r="A2237" s="2" t="inlineStr">
        <is>
          <t>southamptoncruisecentre.com</t>
        </is>
      </c>
      <c r="B2237" s="2">
        <f>HYPERLINK("http://southamptoncruisecentre.com", "http://southamptoncruisecentre.com")</f>
        <v/>
      </c>
      <c r="C2237" s="2" t="inlineStr">
        <is>
          <t>Unreachable</t>
        </is>
      </c>
      <c r="D2237" s="2" t="inlineStr">
        <is>
          <t>N/A</t>
        </is>
      </c>
    </row>
    <row r="2238">
      <c r="A2238" s="2" t="inlineStr">
        <is>
          <t>newbridgegreen.com</t>
        </is>
      </c>
      <c r="B2238" s="2">
        <f>HYPERLINK("http://newbridgegreen.com", "http://newbridgegreen.com")</f>
        <v/>
      </c>
      <c r="C2238" s="2" t="inlineStr">
        <is>
          <t>Unreachable</t>
        </is>
      </c>
      <c r="D2238" s="2" t="inlineStr">
        <is>
          <t>N/A</t>
        </is>
      </c>
    </row>
    <row r="2239">
      <c r="A2239" s="3" t="inlineStr">
        <is>
          <t>yorkshireholidaycottages.co.uk</t>
        </is>
      </c>
      <c r="B2239" s="3">
        <f>HYPERLINK("https://yorkshireholidaycottages.co.uk", "https://yorkshireholidaycottages.co.uk")</f>
        <v/>
      </c>
      <c r="C2239" s="3" t="inlineStr">
        <is>
          <t>Reachable</t>
        </is>
      </c>
      <c r="D2239" s="3" t="inlineStr">
        <is>
          <t>['apter House Gammaton Road Bideford EX39 4DF']</t>
        </is>
      </c>
    </row>
    <row r="2240">
      <c r="A2240" s="3" t="inlineStr">
        <is>
          <t>raxel.co.uk</t>
        </is>
      </c>
      <c r="B2240" s="3">
        <f>HYPERLINK("http://raxel.co.uk", "http://raxel.co.uk")</f>
        <v/>
      </c>
      <c r="C2240" s="3" t="inlineStr">
        <is>
          <t>Reachable</t>
        </is>
      </c>
      <c r="D2240" s="3" t="inlineStr">
        <is>
          <t>['4 Ruston Road, Alma Park Industrial Estate, Grantham, NG31 9SW']</t>
        </is>
      </c>
    </row>
    <row r="2241">
      <c r="A2241" s="2" t="inlineStr">
        <is>
          <t>scpersonaltraining.com</t>
        </is>
      </c>
      <c r="B2241" s="2">
        <f>HYPERLINK("http://scpersonaltraining.com", "http://scpersonaltraining.com")</f>
        <v/>
      </c>
      <c r="C2241" s="2" t="inlineStr">
        <is>
          <t>Unreachable</t>
        </is>
      </c>
      <c r="D2241" s="2" t="inlineStr">
        <is>
          <t>N/A</t>
        </is>
      </c>
    </row>
    <row r="2242">
      <c r="A2242" s="3" t="inlineStr">
        <is>
          <t>fleetevolution.com</t>
        </is>
      </c>
      <c r="B2242" s="3">
        <f>HYPERLINK("http://fleetevolution.com", "http://fleetevolution.com")</f>
        <v/>
      </c>
      <c r="C2242" s="3" t="inlineStr">
        <is>
          <t>Reachable</t>
        </is>
      </c>
      <c r="D2242" s="3" t="inlineStr">
        <is>
          <t>['302 0626 The Dovecote Pimlico Farm, Austrey Ln, Tamworth B79 0PF, United Kingdom']</t>
        </is>
      </c>
    </row>
    <row r="2243">
      <c r="A2243" s="2" t="inlineStr">
        <is>
          <t>innovation-productions.com</t>
        </is>
      </c>
      <c r="B2243" s="2">
        <f>HYPERLINK("https://innovation-productions.com", "https://innovation-productions.com")</f>
        <v/>
      </c>
      <c r="C2243" s="2" t="inlineStr">
        <is>
          <t>Unreachable</t>
        </is>
      </c>
      <c r="D2243" s="2" t="inlineStr">
        <is>
          <t>N/A</t>
        </is>
      </c>
    </row>
    <row r="2244">
      <c r="A2244" s="4" t="inlineStr">
        <is>
          <t>rhi-stitched.com</t>
        </is>
      </c>
      <c r="B2244" s="4">
        <f>HYPERLINK("http://rhi-stitched.com", "http://rhi-stitched.com")</f>
        <v/>
      </c>
      <c r="C2244" s="4" t="inlineStr">
        <is>
          <t>Reachable - No Addresses</t>
        </is>
      </c>
      <c r="D2244" s="4" t="inlineStr">
        <is>
          <t>N/A</t>
        </is>
      </c>
    </row>
    <row r="2245">
      <c r="A2245" s="4" t="inlineStr">
        <is>
          <t>techmarketview.com</t>
        </is>
      </c>
      <c r="B2245" s="4">
        <f>HYPERLINK("http://techmarketview.com", "http://techmarketview.com")</f>
        <v/>
      </c>
      <c r="C2245" s="4" t="inlineStr">
        <is>
          <t>Reachable - No Addresses</t>
        </is>
      </c>
      <c r="D2245" s="4" t="inlineStr">
        <is>
          <t>N/A</t>
        </is>
      </c>
    </row>
    <row r="2246">
      <c r="A2246" s="2" t="inlineStr">
        <is>
          <t>schoolfurniture.co.uk</t>
        </is>
      </c>
      <c r="B2246" s="2">
        <f>HYPERLINK("https://schoolfurniture.co.uk", "https://schoolfurniture.co.uk")</f>
        <v/>
      </c>
      <c r="C2246" s="2" t="inlineStr">
        <is>
          <t>Unreachable</t>
        </is>
      </c>
      <c r="D2246" s="2" t="inlineStr">
        <is>
          <t>N/A</t>
        </is>
      </c>
    </row>
    <row r="2247">
      <c r="A2247" s="3" t="inlineStr">
        <is>
          <t>europlan-uk.com</t>
        </is>
      </c>
      <c r="B2247" s="3">
        <f>HYPERLINK("http://europlan-uk.com", "http://europlan-uk.com")</f>
        <v/>
      </c>
      <c r="C2247" s="3" t="inlineStr">
        <is>
          <t>Reachable</t>
        </is>
      </c>
      <c r="D2247" s="3" t="inlineStr">
        <is>
          <t>['68 Braithwaite House, Bunhill Row, London EC1Y 8NQ, UK']</t>
        </is>
      </c>
    </row>
    <row r="2248">
      <c r="A2248" s="3" t="inlineStr">
        <is>
          <t>nctilesandbathrooms.com</t>
        </is>
      </c>
      <c r="B2248" s="3">
        <f>HYPERLINK("http://nctilesandbathrooms.com", "http://nctilesandbathrooms.com")</f>
        <v/>
      </c>
      <c r="C2248" s="3" t="inlineStr">
        <is>
          <t>Reachable</t>
        </is>
      </c>
      <c r="D2248" s="3" t="inlineStr">
        <is>
          <t>['4151 Freshwater Road, Romford, RM8 1SP', '4151 Freshwater Road, Chadwell Heath, Romford, RM8 1SP']</t>
        </is>
      </c>
    </row>
    <row r="2249">
      <c r="A2249" s="4" t="inlineStr">
        <is>
          <t>vpsl.co.uk</t>
        </is>
      </c>
      <c r="B2249" s="4">
        <f>HYPERLINK("http://vpsl.co.uk", "http://vpsl.co.uk")</f>
        <v/>
      </c>
      <c r="C2249" s="4" t="inlineStr">
        <is>
          <t>Reachable - No Addresses</t>
        </is>
      </c>
      <c r="D2249" s="4" t="inlineStr">
        <is>
          <t>N/A</t>
        </is>
      </c>
    </row>
    <row r="2250">
      <c r="A2250" s="2" t="inlineStr">
        <is>
          <t>drawrecruitment.com</t>
        </is>
      </c>
      <c r="B2250" s="2">
        <f>HYPERLINK("https://drawrecruitment.com", "https://drawrecruitment.com")</f>
        <v/>
      </c>
      <c r="C2250" s="2" t="inlineStr">
        <is>
          <t>Unreachable</t>
        </is>
      </c>
      <c r="D2250" s="2" t="inlineStr">
        <is>
          <t>N/A</t>
        </is>
      </c>
    </row>
    <row r="2251">
      <c r="A2251" s="3" t="inlineStr">
        <is>
          <t>metalline.co.uk</t>
        </is>
      </c>
      <c r="B2251" s="3">
        <f>HYPERLINK("http://metalline.co.uk", "http://metalline.co.uk")</f>
        <v/>
      </c>
      <c r="C2251" s="3" t="inlineStr">
        <is>
          <t>Reachable</t>
        </is>
      </c>
      <c r="D2251" s="3" t="inlineStr">
        <is>
          <t>['Hollies Park Road, Cannock, Staffordshire, WS11 1DB']</t>
        </is>
      </c>
    </row>
    <row r="2252">
      <c r="A2252" s="3" t="inlineStr">
        <is>
          <t>marlinservices.co.uk</t>
        </is>
      </c>
      <c r="B2252" s="3">
        <f>HYPERLINK("http://marlinservices.co.uk", "http://marlinservices.co.uk")</f>
        <v/>
      </c>
      <c r="C2252" s="3" t="inlineStr">
        <is>
          <t>Reachable</t>
        </is>
      </c>
      <c r="D2252" s="3" t="inlineStr">
        <is>
          <t>['01895 238444 Unit 26 Sarum Complex, Uxbridge, Middlesex, UB8 2RZ']</t>
        </is>
      </c>
    </row>
    <row r="2253">
      <c r="A2253" s="3" t="inlineStr">
        <is>
          <t>royaloakkeswick.co.uk</t>
        </is>
      </c>
      <c r="B2253" s="3">
        <f>HYPERLINK("http://royaloakkeswick.co.uk", "http://royaloakkeswick.co.uk")</f>
        <v/>
      </c>
      <c r="C2253" s="3" t="inlineStr">
        <is>
          <t>Reachable</t>
        </is>
      </c>
      <c r="D2253" s="3" t="inlineStr">
        <is>
          <t>['our newsletter. Subscribe Main St, Keswick CA12 5HZ']</t>
        </is>
      </c>
    </row>
    <row r="2254">
      <c r="A2254" s="4" t="inlineStr">
        <is>
          <t>opendays.com</t>
        </is>
      </c>
      <c r="B2254" s="4">
        <f>HYPERLINK("http://opendays.com", "http://opendays.com")</f>
        <v/>
      </c>
      <c r="C2254" s="4" t="inlineStr">
        <is>
          <t>Reachable - No Addresses</t>
        </is>
      </c>
      <c r="D2254" s="4" t="inlineStr">
        <is>
          <t>N/A</t>
        </is>
      </c>
    </row>
    <row r="2255">
      <c r="A2255" s="4" t="inlineStr">
        <is>
          <t>hicksandhicks.com</t>
        </is>
      </c>
      <c r="B2255" s="4">
        <f>HYPERLINK("http://hicksandhicks.com", "http://hicksandhicks.com")</f>
        <v/>
      </c>
      <c r="C2255" s="4" t="inlineStr">
        <is>
          <t>Reachable - No Addresses</t>
        </is>
      </c>
      <c r="D2255" s="4" t="inlineStr">
        <is>
          <t>N/A</t>
        </is>
      </c>
    </row>
    <row r="2256">
      <c r="A2256" s="3" t="inlineStr">
        <is>
          <t>greavesbrewster.co.uk</t>
        </is>
      </c>
      <c r="B2256" s="3">
        <f>HYPERLINK("http://greavesbrewster.co.uk", "http://greavesbrewster.co.uk")</f>
        <v/>
      </c>
      <c r="C2256" s="3" t="inlineStr">
        <is>
          <t>Reachable</t>
        </is>
      </c>
      <c r="D2256" s="3" t="inlineStr">
        <is>
          <t>['opa House Station Road Cheddar BS27 3AH']</t>
        </is>
      </c>
    </row>
    <row r="2257">
      <c r="A2257" s="2" t="inlineStr">
        <is>
          <t>sixteenfeet.co.uk</t>
        </is>
      </c>
      <c r="B2257" s="2">
        <f>HYPERLINK("https://sixteenfeet.co.uk", "https://sixteenfeet.co.uk")</f>
        <v/>
      </c>
      <c r="C2257" s="2" t="inlineStr">
        <is>
          <t>Unreachable</t>
        </is>
      </c>
      <c r="D2257" s="2" t="inlineStr">
        <is>
          <t>N/A</t>
        </is>
      </c>
    </row>
    <row r="2258">
      <c r="A2258" s="3" t="inlineStr">
        <is>
          <t>baks.co.uk</t>
        </is>
      </c>
      <c r="B2258" s="3">
        <f>HYPERLINK("http://baks.co.uk", "http://baks.co.uk")</f>
        <v/>
      </c>
      <c r="C2258" s="3" t="inlineStr">
        <is>
          <t>Reachable</t>
        </is>
      </c>
      <c r="D2258" s="3" t="inlineStr">
        <is>
          <t>['30 Seamoor Rd, Westbourne, Bournemouth BH4 9AS', '30 Seamoor Road, WestbourneBournemouthDorsetBH4 9AS']</t>
        </is>
      </c>
    </row>
    <row r="2259">
      <c r="A2259" s="4" t="inlineStr">
        <is>
          <t>hevva.co.uk</t>
        </is>
      </c>
      <c r="B2259" s="4">
        <f>HYPERLINK("http://hevva.co.uk", "http://hevva.co.uk")</f>
        <v/>
      </c>
      <c r="C2259" s="4" t="inlineStr">
        <is>
          <t>Reachable - No Addresses</t>
        </is>
      </c>
      <c r="D2259" s="4" t="inlineStr">
        <is>
          <t>N/A</t>
        </is>
      </c>
    </row>
    <row r="2260">
      <c r="A2260" s="3" t="inlineStr">
        <is>
          <t>mediapool.co.uk</t>
        </is>
      </c>
      <c r="B2260" s="3">
        <f>HYPERLINK("http://mediapool.co.uk", "http://mediapool.co.uk")</f>
        <v/>
      </c>
      <c r="C2260" s="3" t="inlineStr">
        <is>
          <t>Reachable</t>
        </is>
      </c>
      <c r="D2260" s="3" t="inlineStr">
        <is>
          <t>['studios, 155 locket road, london ha3 7ny']</t>
        </is>
      </c>
    </row>
    <row r="2261">
      <c r="A2261" s="2" t="inlineStr">
        <is>
          <t>swiftroofing.co.uk</t>
        </is>
      </c>
      <c r="B2261" s="2">
        <f>HYPERLINK("https://swiftroofing.co.uk", "https://swiftroofing.co.uk")</f>
        <v/>
      </c>
      <c r="C2261" s="2" t="inlineStr">
        <is>
          <t>Unreachable</t>
        </is>
      </c>
      <c r="D2261" s="2" t="inlineStr">
        <is>
          <t>N/A</t>
        </is>
      </c>
    </row>
    <row r="2262">
      <c r="A2262" s="3" t="inlineStr">
        <is>
          <t>afsuk.com</t>
        </is>
      </c>
      <c r="B2262" s="3">
        <f>HYPERLINK("http://afsuk.com", "http://afsuk.com")</f>
        <v/>
      </c>
      <c r="C2262" s="3" t="inlineStr">
        <is>
          <t>Reachable</t>
        </is>
      </c>
      <c r="D2262" s="3" t="inlineStr">
        <is>
          <t>['Challenge Way, Greenbank Business Park, Blackburn, BB1 5QB', 'Foxoak Park, Common Road, York, YO19 5RZ']</t>
        </is>
      </c>
    </row>
    <row r="2263">
      <c r="A2263" s="3" t="inlineStr">
        <is>
          <t>dukesbrewandque.com</t>
        </is>
      </c>
      <c r="B2263" s="3">
        <f>HYPERLINK("http://dukesbrewandque.com", "http://dukesbrewandque.com")</f>
        <v/>
      </c>
      <c r="C2263" s="3" t="inlineStr">
        <is>
          <t>Reachable</t>
        </is>
      </c>
      <c r="D2263" s="3" t="inlineStr">
        <is>
          <t>['33 Downham Road Haggerston London N1 5AA']</t>
        </is>
      </c>
    </row>
    <row r="2264">
      <c r="A2264" s="3" t="inlineStr">
        <is>
          <t>webuyyourscrapcars.com</t>
        </is>
      </c>
      <c r="B2264" s="3">
        <f>HYPERLINK("http://webuyyourscrapcars.com", "http://webuyyourscrapcars.com")</f>
        <v/>
      </c>
      <c r="C2264" s="3" t="inlineStr">
        <is>
          <t>Reachable</t>
        </is>
      </c>
      <c r="D2264" s="3" t="inlineStr">
        <is>
          <t>['Old St Mellons, Cardiff, CF32WH']</t>
        </is>
      </c>
    </row>
    <row r="2265">
      <c r="A2265" s="4" t="inlineStr">
        <is>
          <t>redcircledigital.co.uk</t>
        </is>
      </c>
      <c r="B2265" s="4">
        <f>HYPERLINK("http://redcircledigital.co.uk", "http://redcircledigital.co.uk")</f>
        <v/>
      </c>
      <c r="C2265" s="4" t="inlineStr">
        <is>
          <t>Reachable - No Addresses</t>
        </is>
      </c>
      <c r="D2265" s="4" t="inlineStr">
        <is>
          <t>N/A</t>
        </is>
      </c>
    </row>
    <row r="2266">
      <c r="A2266" s="3" t="inlineStr">
        <is>
          <t>intellegentia.co.uk</t>
        </is>
      </c>
      <c r="B2266" s="3">
        <f>HYPERLINK("http://intellegentia.co.uk", "http://intellegentia.co.uk")</f>
        <v/>
      </c>
      <c r="C2266" s="3" t="inlineStr">
        <is>
          <t>Reachable</t>
        </is>
      </c>
      <c r="D2266" s="3" t="inlineStr">
        <is>
          <t>['adStratforduponAvonWarwickshireCV37 7GZ']</t>
        </is>
      </c>
    </row>
    <row r="2267">
      <c r="A2267" s="3" t="inlineStr">
        <is>
          <t>montalt.co.uk</t>
        </is>
      </c>
      <c r="B2267" s="3">
        <f>HYPERLINK("http://montalt.co.uk", "http://montalt.co.uk")</f>
        <v/>
      </c>
      <c r="C2267" s="3" t="inlineStr">
        <is>
          <t>Reachable</t>
        </is>
      </c>
      <c r="D2267" s="3" t="inlineStr">
        <is>
          <t>['Trinity Way, Trinity Park, Chingford E4 8TD']</t>
        </is>
      </c>
    </row>
    <row r="2268">
      <c r="A2268" s="3" t="inlineStr">
        <is>
          <t>principalge.com</t>
        </is>
      </c>
      <c r="B2268" s="3">
        <f>HYPERLINK("http://principalge.com", "http://principalge.com")</f>
        <v/>
      </c>
      <c r="C2268" s="3" t="inlineStr">
        <is>
          <t>Reachable</t>
        </is>
      </c>
      <c r="D2268" s="3" t="inlineStr">
        <is>
          <t>['7485 5500 2 Wilmot Place London NW1 9JS']</t>
        </is>
      </c>
    </row>
    <row r="2269">
      <c r="A2269" s="4" t="inlineStr">
        <is>
          <t>moheri.gov.om</t>
        </is>
      </c>
      <c r="B2269" s="4">
        <f>HYPERLINK("http://moheri.gov.om", "http://moheri.gov.om")</f>
        <v/>
      </c>
      <c r="C2269" s="4" t="inlineStr">
        <is>
          <t>Reachable - No Addresses</t>
        </is>
      </c>
      <c r="D2269" s="4" t="inlineStr">
        <is>
          <t>N/A</t>
        </is>
      </c>
    </row>
    <row r="2270">
      <c r="A2270" s="4" t="inlineStr">
        <is>
          <t>burgonandball.com</t>
        </is>
      </c>
      <c r="B2270" s="4">
        <f>HYPERLINK("http://burgonandball.com", "http://burgonandball.com")</f>
        <v/>
      </c>
      <c r="C2270" s="4" t="inlineStr">
        <is>
          <t>Reachable - No Addresses</t>
        </is>
      </c>
      <c r="D2270" s="4" t="inlineStr">
        <is>
          <t>N/A</t>
        </is>
      </c>
    </row>
    <row r="2271">
      <c r="A2271" s="3" t="inlineStr">
        <is>
          <t>pollock.co.uk</t>
        </is>
      </c>
      <c r="B2271" s="3">
        <f>HYPERLINK("http://pollock.co.uk", "http://pollock.co.uk")</f>
        <v/>
      </c>
      <c r="C2271" s="3" t="inlineStr">
        <is>
          <t>Reachable</t>
        </is>
      </c>
      <c r="D2271" s="3" t="inlineStr">
        <is>
          <t>['10 Blackburn Road, Bathgate, EH48 2EY', '10 Blackburn Road, Bathgate, EH48 2EY']</t>
        </is>
      </c>
    </row>
    <row r="2272">
      <c r="A2272" s="3" t="inlineStr">
        <is>
          <t>costumeswithcharacter.com</t>
        </is>
      </c>
      <c r="B2272" s="3">
        <f>HYPERLINK("http://costumeswithcharacter.com", "http://costumeswithcharacter.com")</f>
        <v/>
      </c>
      <c r="C2272" s="3" t="inlineStr">
        <is>
          <t>Reachable</t>
        </is>
      </c>
      <c r="D2272" s="3" t="inlineStr">
        <is>
          <t>['a Road Heaton Mersey Stockport SK4 3EB']</t>
        </is>
      </c>
    </row>
    <row r="2273">
      <c r="A2273" s="2" t="inlineStr">
        <is>
          <t>nuttall.co.uk</t>
        </is>
      </c>
      <c r="B2273" s="2">
        <f>HYPERLINK("https://nuttall.co.uk", "https://nuttall.co.uk")</f>
        <v/>
      </c>
      <c r="C2273" s="2" t="inlineStr">
        <is>
          <t>Unreachable</t>
        </is>
      </c>
      <c r="D2273" s="2" t="inlineStr">
        <is>
          <t>N/A</t>
        </is>
      </c>
    </row>
    <row r="2274">
      <c r="A2274" s="3" t="inlineStr">
        <is>
          <t>vectormanagement.co.uk</t>
        </is>
      </c>
      <c r="B2274" s="3">
        <f>HYPERLINK("http://vectormanagement.co.uk", "http://vectormanagement.co.uk")</f>
        <v/>
      </c>
      <c r="C2274" s="3" t="inlineStr">
        <is>
          <t>Reachable</t>
        </is>
      </c>
      <c r="D2274" s="3" t="inlineStr">
        <is>
          <t>['Tomo Ind Estate, Stowmarket, Suffolk, IP14 5AY']</t>
        </is>
      </c>
    </row>
    <row r="2275">
      <c r="A2275" s="3" t="inlineStr">
        <is>
          <t>ciob.org</t>
        </is>
      </c>
      <c r="B2275" s="3">
        <f>HYPERLINK("http://ciob.org", "http://ciob.org")</f>
        <v/>
      </c>
      <c r="C2275" s="3" t="inlineStr">
        <is>
          <t>Reachable</t>
        </is>
      </c>
      <c r="D2275" s="3" t="inlineStr">
        <is>
          <t>['Building 3 Arlington Square, Downshire Way, Bracknell, RG12 1WA, UK']</t>
        </is>
      </c>
    </row>
    <row r="2276">
      <c r="A2276" s="3" t="inlineStr">
        <is>
          <t>cookeryacademy.co.uk</t>
        </is>
      </c>
      <c r="B2276" s="3">
        <f>HYPERLINK("http://cookeryacademy.co.uk", "http://cookeryacademy.co.uk")</f>
        <v/>
      </c>
      <c r="C2276" s="3" t="inlineStr">
        <is>
          <t>Reachable</t>
        </is>
      </c>
      <c r="D2276" s="3" t="inlineStr">
        <is>
          <t>['Isle of Wight, England, United Kingdom, PO31 8EX']</t>
        </is>
      </c>
    </row>
    <row r="2277">
      <c r="A2277" s="4" t="inlineStr">
        <is>
          <t>boxtedhall.co.uk</t>
        </is>
      </c>
      <c r="B2277" s="4">
        <f>HYPERLINK("http://boxtedhall.co.uk", "http://boxtedhall.co.uk")</f>
        <v/>
      </c>
      <c r="C2277" s="4" t="inlineStr">
        <is>
          <t>Reachable - No Addresses</t>
        </is>
      </c>
      <c r="D2277" s="4" t="inlineStr">
        <is>
          <t>N/A</t>
        </is>
      </c>
    </row>
    <row r="2278">
      <c r="A2278" s="3" t="inlineStr">
        <is>
          <t>kiconnections.com</t>
        </is>
      </c>
      <c r="B2278" s="3">
        <f>HYPERLINK("http://kiconnections.com", "http://kiconnections.com")</f>
        <v/>
      </c>
      <c r="C2278" s="3" t="inlineStr">
        <is>
          <t>Reachable</t>
        </is>
      </c>
      <c r="D2278" s="3" t="inlineStr">
        <is>
          <t>['Shiatsu290Sh', 'iatsu291Sh']</t>
        </is>
      </c>
    </row>
    <row r="2279">
      <c r="A2279" s="4" t="inlineStr">
        <is>
          <t>tedxbristol.com</t>
        </is>
      </c>
      <c r="B2279" s="4">
        <f>HYPERLINK("http://tedxbristol.com", "http://tedxbristol.com")</f>
        <v/>
      </c>
      <c r="C2279" s="4" t="inlineStr">
        <is>
          <t>Reachable - No Addresses</t>
        </is>
      </c>
      <c r="D2279" s="4" t="inlineStr">
        <is>
          <t>N/A</t>
        </is>
      </c>
    </row>
    <row r="2280">
      <c r="A2280" s="4" t="inlineStr">
        <is>
          <t>bathroomslocally.co.uk</t>
        </is>
      </c>
      <c r="B2280" s="4">
        <f>HYPERLINK("http://bathroomslocally.co.uk", "http://bathroomslocally.co.uk")</f>
        <v/>
      </c>
      <c r="C2280" s="4" t="inlineStr">
        <is>
          <t>Reachable - No Addresses</t>
        </is>
      </c>
      <c r="D2280" s="4" t="inlineStr">
        <is>
          <t>N/A</t>
        </is>
      </c>
    </row>
    <row r="2281">
      <c r="A2281" s="4" t="inlineStr">
        <is>
          <t>mccalls.co.uk</t>
        </is>
      </c>
      <c r="B2281" s="4">
        <f>HYPERLINK("http://mccalls.co.uk", "http://mccalls.co.uk")</f>
        <v/>
      </c>
      <c r="C2281" s="4" t="inlineStr">
        <is>
          <t>Reachable - No Addresses</t>
        </is>
      </c>
      <c r="D2281" s="4" t="inlineStr">
        <is>
          <t>N/A</t>
        </is>
      </c>
    </row>
    <row r="2282">
      <c r="A2282" s="3" t="inlineStr">
        <is>
          <t>lenzieunion.org</t>
        </is>
      </c>
      <c r="B2282" s="3">
        <f>HYPERLINK("http://lenzieunion.org", "http://lenzieunion.org")</f>
        <v/>
      </c>
      <c r="C2282" s="3" t="inlineStr">
        <is>
          <t>Reachable</t>
        </is>
      </c>
      <c r="D2282" s="3" t="inlineStr">
        <is>
          <t>['65 Kirkintilloch Road, Lenzie, G66 4LD']</t>
        </is>
      </c>
    </row>
    <row r="2283">
      <c r="A2283" s="4" t="inlineStr">
        <is>
          <t>localex.co.uk</t>
        </is>
      </c>
      <c r="B2283" s="4">
        <f>HYPERLINK("http://localex.co.uk", "http://localex.co.uk")</f>
        <v/>
      </c>
      <c r="C2283" s="4" t="inlineStr">
        <is>
          <t>Reachable - No Addresses</t>
        </is>
      </c>
      <c r="D2283" s="4" t="inlineStr">
        <is>
          <t>N/A</t>
        </is>
      </c>
    </row>
    <row r="2284">
      <c r="A2284" s="2" t="inlineStr">
        <is>
          <t>peachymondays.com</t>
        </is>
      </c>
      <c r="B2284" s="2">
        <f>HYPERLINK("http://peachymondays.com", "http://peachymondays.com")</f>
        <v/>
      </c>
      <c r="C2284" s="2" t="inlineStr">
        <is>
          <t>Unreachable</t>
        </is>
      </c>
      <c r="D2284" s="2" t="inlineStr">
        <is>
          <t>N/A</t>
        </is>
      </c>
    </row>
    <row r="2285">
      <c r="A2285" s="4" t="inlineStr">
        <is>
          <t>sk-landscapes.com</t>
        </is>
      </c>
      <c r="B2285" s="4">
        <f>HYPERLINK("http://sk-landscapes.com", "http://sk-landscapes.com")</f>
        <v/>
      </c>
      <c r="C2285" s="4" t="inlineStr">
        <is>
          <t>Reachable - No Addresses</t>
        </is>
      </c>
      <c r="D2285" s="4" t="inlineStr">
        <is>
          <t>N/A</t>
        </is>
      </c>
    </row>
    <row r="2286">
      <c r="A2286" s="2" t="inlineStr">
        <is>
          <t>worldconferencecalendar.com</t>
        </is>
      </c>
      <c r="B2286" s="2">
        <f>HYPERLINK("https://worldconferencecalendar.com", "https://worldconferencecalendar.com")</f>
        <v/>
      </c>
      <c r="C2286" s="2" t="inlineStr">
        <is>
          <t>Unreachable</t>
        </is>
      </c>
      <c r="D2286" s="2" t="inlineStr">
        <is>
          <t>N/A</t>
        </is>
      </c>
    </row>
    <row r="2287">
      <c r="A2287" s="4" t="inlineStr">
        <is>
          <t>sentisum.com</t>
        </is>
      </c>
      <c r="B2287" s="4">
        <f>HYPERLINK("http://sentisum.com", "http://sentisum.com")</f>
        <v/>
      </c>
      <c r="C2287" s="4" t="inlineStr">
        <is>
          <t>Reachable - No Addresses</t>
        </is>
      </c>
      <c r="D2287" s="4" t="inlineStr">
        <is>
          <t>N/A</t>
        </is>
      </c>
    </row>
    <row r="2288">
      <c r="A2288" s="4" t="inlineStr">
        <is>
          <t>eagledesign.net</t>
        </is>
      </c>
      <c r="B2288" s="4">
        <f>HYPERLINK("http://eagledesign.net", "http://eagledesign.net")</f>
        <v/>
      </c>
      <c r="C2288" s="4" t="inlineStr">
        <is>
          <t>Reachable - No Addresses</t>
        </is>
      </c>
      <c r="D2288" s="4" t="inlineStr">
        <is>
          <t>N/A</t>
        </is>
      </c>
    </row>
    <row r="2289">
      <c r="A2289" s="4" t="inlineStr">
        <is>
          <t>radioactivepromotions.co.uk</t>
        </is>
      </c>
      <c r="B2289" s="4">
        <f>HYPERLINK("http://radioactivepromotions.co.uk", "http://radioactivepromotions.co.uk")</f>
        <v/>
      </c>
      <c r="C2289" s="4" t="inlineStr">
        <is>
          <t>Reachable - No Addresses</t>
        </is>
      </c>
      <c r="D2289" s="4" t="inlineStr">
        <is>
          <t>N/A</t>
        </is>
      </c>
    </row>
    <row r="2290">
      <c r="A2290" s="2" t="inlineStr">
        <is>
          <t>thegoodguest.com</t>
        </is>
      </c>
      <c r="B2290" s="2">
        <f>HYPERLINK("https://thegoodguest.com", "https://thegoodguest.com")</f>
        <v/>
      </c>
      <c r="C2290" s="2" t="inlineStr">
        <is>
          <t>Unreachable</t>
        </is>
      </c>
      <c r="D2290" s="2" t="inlineStr">
        <is>
          <t>N/A</t>
        </is>
      </c>
    </row>
    <row r="2291">
      <c r="A2291" s="4" t="inlineStr">
        <is>
          <t>verveproductions.co.uk</t>
        </is>
      </c>
      <c r="B2291" s="4">
        <f>HYPERLINK("http://verveproductions.co.uk", "http://verveproductions.co.uk")</f>
        <v/>
      </c>
      <c r="C2291" s="4" t="inlineStr">
        <is>
          <t>Reachable - No Addresses</t>
        </is>
      </c>
      <c r="D2291" s="4" t="inlineStr">
        <is>
          <t>N/A</t>
        </is>
      </c>
    </row>
    <row r="2292">
      <c r="A2292" s="3" t="inlineStr">
        <is>
          <t>mrchippyyork.co.uk</t>
        </is>
      </c>
      <c r="B2292" s="3">
        <f>HYPERLINK("http://mrchippyyork.co.uk", "http://mrchippyyork.co.uk")</f>
        <v/>
      </c>
      <c r="C2292" s="3" t="inlineStr">
        <is>
          <t>Reachable</t>
        </is>
      </c>
      <c r="D2292" s="3" t="inlineStr">
        <is>
          <t>['2 Church Street York YO1 8BA']</t>
        </is>
      </c>
    </row>
    <row r="2293">
      <c r="A2293" s="3" t="inlineStr">
        <is>
          <t>fertilityroad.com</t>
        </is>
      </c>
      <c r="B2293" s="3">
        <f>HYPERLINK("http://fertilityroad.com", "http://fertilityroad.com")</f>
        <v/>
      </c>
      <c r="C2293" s="3" t="inlineStr">
        <is>
          <t>Reachable</t>
        </is>
      </c>
      <c r="D2293" s="3" t="inlineStr">
        <is>
          <t>['11 monthsThis cookie is set by GDPR', '11 monthsThe cookie is set by GDPR', '11 monthsThis cookie is set by GDPR', '11 monthsThis cookie is set by GDPR', '11 monthsThis cookie is set by GDPR', '11 monthsThe cookie is set by the GDPR']</t>
        </is>
      </c>
    </row>
    <row r="2294">
      <c r="A2294" s="3" t="inlineStr">
        <is>
          <t>sinclairvans.co.uk</t>
        </is>
      </c>
      <c r="B2294" s="3">
        <f>HYPERLINK("http://sinclairvans.co.uk", "http://sinclairvans.co.uk")</f>
        <v/>
      </c>
      <c r="C2294" s="3" t="inlineStr">
        <is>
          <t>Reachable</t>
        </is>
      </c>
      <c r="D2294" s="3" t="inlineStr">
        <is>
          <t>['ir Van Centre Swansea Gorseinon Road, Penllergaer, Swansea, SA4 9GW', 'Centre Cardiff Wharf Road East, Tyndall Street, Cardiff, CF10 4BB', 'Field Road Bocam Park Pencoed CF35 5LJ']</t>
        </is>
      </c>
    </row>
    <row r="2295">
      <c r="A2295" s="4" t="inlineStr">
        <is>
          <t>professional-hc.com</t>
        </is>
      </c>
      <c r="B2295" s="4">
        <f>HYPERLINK("http://professional-hc.com", "http://professional-hc.com")</f>
        <v/>
      </c>
      <c r="C2295" s="4" t="inlineStr">
        <is>
          <t>Reachable - No Addresses</t>
        </is>
      </c>
      <c r="D2295" s="4" t="inlineStr">
        <is>
          <t>N/A</t>
        </is>
      </c>
    </row>
    <row r="2296">
      <c r="A2296" s="4" t="inlineStr">
        <is>
          <t>erikapineros.com</t>
        </is>
      </c>
      <c r="B2296" s="4">
        <f>HYPERLINK("http://erikapineros.com", "http://erikapineros.com")</f>
        <v/>
      </c>
      <c r="C2296" s="4" t="inlineStr">
        <is>
          <t>Reachable - No Addresses</t>
        </is>
      </c>
      <c r="D2296" s="4" t="inlineStr">
        <is>
          <t>N/A</t>
        </is>
      </c>
    </row>
    <row r="2297">
      <c r="A2297" s="4" t="inlineStr">
        <is>
          <t>nhsforthvalley.com</t>
        </is>
      </c>
      <c r="B2297" s="4">
        <f>HYPERLINK("http://nhsforthvalley.com", "http://nhsforthvalley.com")</f>
        <v/>
      </c>
      <c r="C2297" s="4" t="inlineStr">
        <is>
          <t>Reachable - No Addresses</t>
        </is>
      </c>
      <c r="D2297" s="4" t="inlineStr">
        <is>
          <t>N/A</t>
        </is>
      </c>
    </row>
    <row r="2298">
      <c r="A2298" s="4" t="inlineStr">
        <is>
          <t>seenit.io</t>
        </is>
      </c>
      <c r="B2298" s="4">
        <f>HYPERLINK("http://seenit.io", "http://seenit.io")</f>
        <v/>
      </c>
      <c r="C2298" s="4" t="inlineStr">
        <is>
          <t>Reachable - No Addresses</t>
        </is>
      </c>
      <c r="D2298" s="4" t="inlineStr">
        <is>
          <t>N/A</t>
        </is>
      </c>
    </row>
    <row r="2299">
      <c r="A2299" s="2" t="inlineStr">
        <is>
          <t>cerberusnetworks.co.uk</t>
        </is>
      </c>
      <c r="B2299" s="2">
        <f>HYPERLINK("http://cerberusnetworks.co.uk", "http://cerberusnetworks.co.uk")</f>
        <v/>
      </c>
      <c r="C2299" s="2" t="inlineStr">
        <is>
          <t>Unreachable</t>
        </is>
      </c>
      <c r="D2299" s="2" t="inlineStr">
        <is>
          <t>N/A</t>
        </is>
      </c>
    </row>
    <row r="2300">
      <c r="A2300" s="3" t="inlineStr">
        <is>
          <t>northgatevehiclehire.co.uk</t>
        </is>
      </c>
      <c r="B2300" s="3">
        <f>HYPERLINK("http://northgatevehiclehire.co.uk", "http://northgatevehiclehire.co.uk")</f>
        <v/>
      </c>
      <c r="C2300" s="3" t="inlineStr">
        <is>
          <t>Reachable</t>
        </is>
      </c>
      <c r="D2300" s="3" t="inlineStr">
        <is>
          <t>['Lingfield Way, Darlington, County Durham, DL1 4PZ']</t>
        </is>
      </c>
    </row>
    <row r="2301">
      <c r="A2301" s="3" t="inlineStr">
        <is>
          <t>trederwensprings.co.uk</t>
        </is>
      </c>
      <c r="B2301" s="3">
        <f>HYPERLINK("http://trederwensprings.co.uk", "http://trederwensprings.co.uk")</f>
        <v/>
      </c>
      <c r="C2301" s="3" t="inlineStr">
        <is>
          <t>Reachable</t>
        </is>
      </c>
      <c r="D2301" s="3" t="inlineStr">
        <is>
          <t>['Powys, Wales, UK SY22 6SY']</t>
        </is>
      </c>
    </row>
    <row r="2302">
      <c r="A2302" s="2" t="inlineStr">
        <is>
          <t>hitechsigns.co.uk</t>
        </is>
      </c>
      <c r="B2302" s="2">
        <f>HYPERLINK("https://hitechsigns.co.uk", "https://hitechsigns.co.uk")</f>
        <v/>
      </c>
      <c r="C2302" s="2" t="inlineStr">
        <is>
          <t>Unreachable</t>
        </is>
      </c>
      <c r="D2302" s="2" t="inlineStr">
        <is>
          <t>N/A</t>
        </is>
      </c>
    </row>
    <row r="2303">
      <c r="A2303" s="4" t="inlineStr">
        <is>
          <t>drewbuckleyphotography.com</t>
        </is>
      </c>
      <c r="B2303" s="4">
        <f>HYPERLINK("http://drewbuckleyphotography.com", "http://drewbuckleyphotography.com")</f>
        <v/>
      </c>
      <c r="C2303" s="4" t="inlineStr">
        <is>
          <t>Reachable - No Addresses</t>
        </is>
      </c>
      <c r="D2303" s="4" t="inlineStr">
        <is>
          <t>N/A</t>
        </is>
      </c>
    </row>
    <row r="2304">
      <c r="A2304" s="4" t="inlineStr">
        <is>
          <t>resinboundsurfacing.co.uk</t>
        </is>
      </c>
      <c r="B2304" s="4">
        <f>HYPERLINK("http://resinboundsurfacing.co.uk", "http://resinboundsurfacing.co.uk")</f>
        <v/>
      </c>
      <c r="C2304" s="4" t="inlineStr">
        <is>
          <t>Reachable - No Addresses</t>
        </is>
      </c>
      <c r="D2304" s="4" t="inlineStr">
        <is>
          <t>N/A</t>
        </is>
      </c>
    </row>
    <row r="2305">
      <c r="A2305" s="2" t="inlineStr">
        <is>
          <t>silver-drum.com</t>
        </is>
      </c>
      <c r="B2305" s="2">
        <f>HYPERLINK("https://silver-drum.com", "https://silver-drum.com")</f>
        <v/>
      </c>
      <c r="C2305" s="2" t="inlineStr">
        <is>
          <t>Unreachable</t>
        </is>
      </c>
      <c r="D2305" s="2" t="inlineStr">
        <is>
          <t>N/A</t>
        </is>
      </c>
    </row>
    <row r="2306">
      <c r="A2306" s="4" t="inlineStr">
        <is>
          <t>elitesportsuk.com</t>
        </is>
      </c>
      <c r="B2306" s="4">
        <f>HYPERLINK("http://elitesportsuk.com", "http://elitesportsuk.com")</f>
        <v/>
      </c>
      <c r="C2306" s="4" t="inlineStr">
        <is>
          <t>Reachable - No Addresses</t>
        </is>
      </c>
      <c r="D2306" s="4" t="inlineStr">
        <is>
          <t>N/A</t>
        </is>
      </c>
    </row>
    <row r="2307">
      <c r="A2307" s="3" t="inlineStr">
        <is>
          <t>priorandwillisantiques.co.uk</t>
        </is>
      </c>
      <c r="B2307" s="3">
        <f>HYPERLINK("http://priorandwillisantiques.co.uk", "http://priorandwillisantiques.co.uk")</f>
        <v/>
      </c>
      <c r="C2307" s="3" t="inlineStr">
        <is>
          <t>Reachable</t>
        </is>
      </c>
      <c r="D2307" s="3" t="inlineStr">
        <is>
          <t>['47 Salts Road West Walton Wisbech PE14 7EJ']</t>
        </is>
      </c>
    </row>
    <row r="2308">
      <c r="A2308" s="4" t="inlineStr">
        <is>
          <t>woollybabs.com</t>
        </is>
      </c>
      <c r="B2308" s="4">
        <f>HYPERLINK("http://woollybabs.com", "http://woollybabs.com")</f>
        <v/>
      </c>
      <c r="C2308" s="4" t="inlineStr">
        <is>
          <t>Reachable - No Addresses</t>
        </is>
      </c>
      <c r="D2308" s="4" t="inlineStr">
        <is>
          <t>N/A</t>
        </is>
      </c>
    </row>
    <row r="2309">
      <c r="A2309" s="3" t="inlineStr">
        <is>
          <t>zumajay.co.uk</t>
        </is>
      </c>
      <c r="B2309" s="3">
        <f>HYPERLINK("http://zumajay.co.uk", "http://zumajay.co.uk")</f>
        <v/>
      </c>
      <c r="C2309" s="3" t="inlineStr">
        <is>
          <t>Reachable</t>
        </is>
      </c>
      <c r="D2309" s="3" t="inlineStr">
        <is>
          <t>['20 Belle Vue Lane Bude Cornwall EX23 8BR']</t>
        </is>
      </c>
    </row>
    <row r="2310">
      <c r="A2310" s="4" t="inlineStr">
        <is>
          <t>jupitercreativemedia.co.uk</t>
        </is>
      </c>
      <c r="B2310" s="4">
        <f>HYPERLINK("http://jupitercreativemedia.co.uk", "http://jupitercreativemedia.co.uk")</f>
        <v/>
      </c>
      <c r="C2310" s="4" t="inlineStr">
        <is>
          <t>Reachable - No Addresses</t>
        </is>
      </c>
      <c r="D2310" s="4" t="inlineStr">
        <is>
          <t>N/A</t>
        </is>
      </c>
    </row>
    <row r="2311">
      <c r="A2311" s="4" t="inlineStr">
        <is>
          <t>sjacymru.org.uk</t>
        </is>
      </c>
      <c r="B2311" s="4">
        <f>HYPERLINK("http://sjacymru.org.uk", "http://sjacymru.org.uk")</f>
        <v/>
      </c>
      <c r="C2311" s="4" t="inlineStr">
        <is>
          <t>Reachable - No Addresses</t>
        </is>
      </c>
      <c r="D2311" s="4" t="inlineStr">
        <is>
          <t>N/A</t>
        </is>
      </c>
    </row>
    <row r="2312">
      <c r="A2312" s="2" t="inlineStr">
        <is>
          <t>blancmind.com</t>
        </is>
      </c>
      <c r="B2312" s="2">
        <f>HYPERLINK("https://blancmind.com", "https://blancmind.com")</f>
        <v/>
      </c>
      <c r="C2312" s="2" t="inlineStr">
        <is>
          <t>Unreachable</t>
        </is>
      </c>
      <c r="D2312" s="2" t="inlineStr">
        <is>
          <t>N/A</t>
        </is>
      </c>
    </row>
    <row r="2313">
      <c r="A2313" s="3" t="inlineStr">
        <is>
          <t>depinna.com</t>
        </is>
      </c>
      <c r="B2313" s="3">
        <f>HYPERLINK("http://depinna.com", "http://depinna.com")</f>
        <v/>
      </c>
      <c r="C2313" s="3" t="inlineStr">
        <is>
          <t>Reachable</t>
        </is>
      </c>
      <c r="D2313" s="3" t="inlineStr">
        <is>
          <t>['egent Street St. Jamess London SW1Y 4LR', '20 Birchin Lane London EC3V 9DU', 'egent Street St. Jamess London SW1Y 4LR', '20 Birchin Lane London EC3V 9DU', 'egent Street St. Jamess London SW1Y 4LR', '20 Birchin Lane London EC3V 9DU']</t>
        </is>
      </c>
    </row>
    <row r="2314">
      <c r="A2314" s="2" t="inlineStr">
        <is>
          <t>miketibbatts.co.uk</t>
        </is>
      </c>
      <c r="B2314" s="2">
        <f>HYPERLINK("http://miketibbatts.co.uk", "http://miketibbatts.co.uk")</f>
        <v/>
      </c>
      <c r="C2314" s="2" t="inlineStr">
        <is>
          <t>Unreachable</t>
        </is>
      </c>
      <c r="D2314" s="2" t="inlineStr">
        <is>
          <t>N/A</t>
        </is>
      </c>
    </row>
    <row r="2315">
      <c r="A2315" s="4" t="inlineStr">
        <is>
          <t>pj-signs.com</t>
        </is>
      </c>
      <c r="B2315" s="4">
        <f>HYPERLINK("http://pj-signs.com", "http://pj-signs.com")</f>
        <v/>
      </c>
      <c r="C2315" s="4" t="inlineStr">
        <is>
          <t>Reachable - No Addresses</t>
        </is>
      </c>
      <c r="D2315" s="4" t="inlineStr">
        <is>
          <t>N/A</t>
        </is>
      </c>
    </row>
    <row r="2316">
      <c r="A2316" s="3" t="inlineStr">
        <is>
          <t>maxeyewear.com</t>
        </is>
      </c>
      <c r="B2316" s="3">
        <f>HYPERLINK("http://maxeyewear.com", "http://maxeyewear.com")</f>
        <v/>
      </c>
      <c r="C2316" s="3" t="inlineStr">
        <is>
          <t>Reachable</t>
        </is>
      </c>
      <c r="D2316" s="3" t="inlineStr">
        <is>
          <t>['71 Lydden GroveLondonSW18 4LY']</t>
        </is>
      </c>
    </row>
    <row r="2317">
      <c r="A2317" s="3" t="inlineStr">
        <is>
          <t>bluemonkeyweb.com</t>
        </is>
      </c>
      <c r="B2317" s="3">
        <f>HYPERLINK("http://bluemonkeyweb.com", "http://bluemonkeyweb.com")</f>
        <v/>
      </c>
      <c r="C2317" s="3" t="inlineStr">
        <is>
          <t>Reachable</t>
        </is>
      </c>
      <c r="D2317" s="3" t="inlineStr">
        <is>
          <t>['21 Orton Enterprise Centre, Bakewell Road, Peterborough, PE2 6XU']</t>
        </is>
      </c>
    </row>
    <row r="2318">
      <c r="A2318" s="3" t="inlineStr">
        <is>
          <t>durhambox.co.uk</t>
        </is>
      </c>
      <c r="B2318" s="3">
        <f>HYPERLINK("http://durhambox.co.uk", "http://durhambox.co.uk")</f>
        <v/>
      </c>
      <c r="C2318" s="3" t="inlineStr">
        <is>
          <t>Reachable</t>
        </is>
      </c>
      <c r="D2318" s="3" t="inlineStr">
        <is>
          <t>['Studies Insights Contact Durham Box, St Helen Auckland, County Durham DL14 9AD']</t>
        </is>
      </c>
    </row>
    <row r="2319">
      <c r="A2319" s="4" t="inlineStr">
        <is>
          <t>gasmithplant.co.uk</t>
        </is>
      </c>
      <c r="B2319" s="4">
        <f>HYPERLINK("http://gasmithplant.co.uk", "http://gasmithplant.co.uk")</f>
        <v/>
      </c>
      <c r="C2319" s="4" t="inlineStr">
        <is>
          <t>Reachable - No Addresses</t>
        </is>
      </c>
      <c r="D2319" s="4" t="inlineStr">
        <is>
          <t>N/A</t>
        </is>
      </c>
    </row>
    <row r="2320">
      <c r="A2320" s="3" t="inlineStr">
        <is>
          <t>medicaldevice.co.uk</t>
        </is>
      </c>
      <c r="B2320" s="3">
        <f>HYPERLINK("http://medicaldevice.co.uk", "http://medicaldevice.co.uk")</f>
        <v/>
      </c>
      <c r="C2320" s="3" t="inlineStr">
        <is>
          <t>Reachable</t>
        </is>
      </c>
      <c r="D2320" s="3" t="inlineStr">
        <is>
          <t>['more... Jerry Donnan Edinburgh EH14 7JJ', '.co.uk John Targell Kilmarnock KA1 5NH']</t>
        </is>
      </c>
    </row>
    <row r="2321">
      <c r="A2321" s="4" t="inlineStr">
        <is>
          <t>exquisite-salon.co.uk</t>
        </is>
      </c>
      <c r="B2321" s="4">
        <f>HYPERLINK("http://exquisite-salon.co.uk", "http://exquisite-salon.co.uk")</f>
        <v/>
      </c>
      <c r="C2321" s="4" t="inlineStr">
        <is>
          <t>Reachable - No Addresses</t>
        </is>
      </c>
      <c r="D2321" s="4" t="inlineStr">
        <is>
          <t>N/A</t>
        </is>
      </c>
    </row>
    <row r="2322">
      <c r="A2322" s="3" t="inlineStr">
        <is>
          <t>whiteblancmange.com</t>
        </is>
      </c>
      <c r="B2322" s="3">
        <f>HYPERLINK("http://whiteblancmange.com", "http://whiteblancmange.com")</f>
        <v/>
      </c>
      <c r="C2322" s="3" t="inlineStr">
        <is>
          <t>Reachable</t>
        </is>
      </c>
      <c r="D2322" s="3" t="inlineStr">
        <is>
          <t>['45157 St Johns Street, London, EC1V 4PY, United Kingdom']</t>
        </is>
      </c>
    </row>
    <row r="2323">
      <c r="A2323" s="3" t="inlineStr">
        <is>
          <t>portogramltd.co.uk</t>
        </is>
      </c>
      <c r="B2323" s="3">
        <f>HYPERLINK("http://portogramltd.co.uk", "http://portogramltd.co.uk")</f>
        <v/>
      </c>
      <c r="C2323" s="3" t="inlineStr">
        <is>
          <t>Reachable</t>
        </is>
      </c>
      <c r="D2323" s="3" t="inlineStr">
        <is>
          <t>['round See all products Monacor CD114BT', 'Bank Gardens Belper Derbyshire DE56 1WD']</t>
        </is>
      </c>
    </row>
    <row r="2324">
      <c r="A2324" s="2" t="inlineStr">
        <is>
          <t>milnecraig.co.uk</t>
        </is>
      </c>
      <c r="B2324" s="2">
        <f>HYPERLINK("https://milnecraig.co.uk", "https://milnecraig.co.uk")</f>
        <v/>
      </c>
      <c r="C2324" s="2" t="inlineStr">
        <is>
          <t>Unreachable</t>
        </is>
      </c>
      <c r="D2324" s="2" t="inlineStr">
        <is>
          <t>N/A</t>
        </is>
      </c>
    </row>
    <row r="2325">
      <c r="A2325" s="3" t="inlineStr">
        <is>
          <t>hillsounduk.com</t>
        </is>
      </c>
      <c r="B2325" s="3">
        <f>HYPERLINK("http://hillsounduk.com", "http://hillsounduk.com")</f>
        <v/>
      </c>
      <c r="C2325" s="3" t="inlineStr">
        <is>
          <t>Reachable</t>
        </is>
      </c>
      <c r="D2325" s="3" t="inlineStr">
        <is>
          <t>['2426 High StreetHampton HillTW12 1PD']</t>
        </is>
      </c>
    </row>
    <row r="2326">
      <c r="A2326" s="3" t="inlineStr">
        <is>
          <t>caremeds.co.uk</t>
        </is>
      </c>
      <c r="B2326" s="3">
        <f>HYPERLINK("http://caremeds.co.uk", "http://caremeds.co.uk")</f>
        <v/>
      </c>
      <c r="C2326" s="3" t="inlineStr">
        <is>
          <t>Reachable</t>
        </is>
      </c>
      <c r="D2326" s="3" t="inlineStr">
        <is>
          <t>['Lane Chandlers Ford Eastleigh SO53 4DR']</t>
        </is>
      </c>
    </row>
    <row r="2327">
      <c r="A2327" s="2" t="inlineStr">
        <is>
          <t>edch.org.uk</t>
        </is>
      </c>
      <c r="B2327" s="2">
        <f>HYPERLINK("https://edch.org.uk", "https://edch.org.uk")</f>
        <v/>
      </c>
      <c r="C2327" s="2" t="inlineStr">
        <is>
          <t>Unreachable</t>
        </is>
      </c>
      <c r="D2327" s="2" t="inlineStr">
        <is>
          <t>N/A</t>
        </is>
      </c>
    </row>
    <row r="2328">
      <c r="A2328" s="4" t="inlineStr">
        <is>
          <t>marsdencontractservices.co.uk</t>
        </is>
      </c>
      <c r="B2328" s="4">
        <f>HYPERLINK("http://marsdencontractservices.co.uk", "http://marsdencontractservices.co.uk")</f>
        <v/>
      </c>
      <c r="C2328" s="4" t="inlineStr">
        <is>
          <t>Reachable - No Addresses</t>
        </is>
      </c>
      <c r="D2328" s="4" t="inlineStr">
        <is>
          <t>N/A</t>
        </is>
      </c>
    </row>
    <row r="2329">
      <c r="A2329" s="3" t="inlineStr">
        <is>
          <t>pescodsquare.com</t>
        </is>
      </c>
      <c r="B2329" s="3">
        <f>HYPERLINK("http://pescodsquare.com", "http://pescodsquare.com")</f>
        <v/>
      </c>
      <c r="C2329" s="3" t="inlineStr">
        <is>
          <t>Reachable</t>
        </is>
      </c>
      <c r="D2329" s="3" t="inlineStr">
        <is>
          <t>['11 8RT. The Directory view all YMCA Charity YMCA', 'kend. Simply enter our postcode, PE21 6QX', 'Longbridge Road, Barking, United Kingdom IG11 8RT']</t>
        </is>
      </c>
    </row>
    <row r="2330">
      <c r="A2330" s="3" t="inlineStr">
        <is>
          <t>jbrcapital.com</t>
        </is>
      </c>
      <c r="B2330" s="3">
        <f>HYPERLINK("http://jbrcapital.com", "http://jbrcapital.com")</f>
        <v/>
      </c>
      <c r="C2330" s="3" t="inlineStr">
        <is>
          <t>Reachable</t>
        </is>
      </c>
      <c r="D2330" s="3" t="inlineStr">
        <is>
          <t>['and more via email PORSC', '992 CABRIOLET 2dr PDK Registration RK23AU', '773 Finchley Road, London, NW11 8DN']</t>
        </is>
      </c>
    </row>
    <row r="2331">
      <c r="A2331" s="4" t="inlineStr">
        <is>
          <t>supremesunbeds.co.uk</t>
        </is>
      </c>
      <c r="B2331" s="4">
        <f>HYPERLINK("http://supremesunbeds.co.uk", "http://supremesunbeds.co.uk")</f>
        <v/>
      </c>
      <c r="C2331" s="4" t="inlineStr">
        <is>
          <t>Reachable - No Addresses</t>
        </is>
      </c>
      <c r="D2331" s="4" t="inlineStr">
        <is>
          <t>N/A</t>
        </is>
      </c>
    </row>
    <row r="2332">
      <c r="A2332" s="2" t="inlineStr">
        <is>
          <t>bossdriving.co.uk</t>
        </is>
      </c>
      <c r="B2332" s="2">
        <f>HYPERLINK("http://bossdriving.co.uk", "http://bossdriving.co.uk")</f>
        <v/>
      </c>
      <c r="C2332" s="2" t="inlineStr">
        <is>
          <t>Unreachable</t>
        </is>
      </c>
      <c r="D2332" s="2" t="inlineStr">
        <is>
          <t>N/A</t>
        </is>
      </c>
    </row>
    <row r="2333">
      <c r="A2333" s="2" t="inlineStr">
        <is>
          <t>altirium.com</t>
        </is>
      </c>
      <c r="B2333" s="2">
        <f>HYPERLINK("http://altirium.com", "http://altirium.com")</f>
        <v/>
      </c>
      <c r="C2333" s="2" t="inlineStr">
        <is>
          <t>Unreachable</t>
        </is>
      </c>
      <c r="D2333" s="2" t="inlineStr">
        <is>
          <t>N/A</t>
        </is>
      </c>
    </row>
    <row r="2334">
      <c r="A2334" s="3" t="inlineStr">
        <is>
          <t>cooksandpartners.co.uk</t>
        </is>
      </c>
      <c r="B2334" s="3">
        <f>HYPERLINK("http://cooksandpartners.co.uk", "http://cooksandpartners.co.uk")</f>
        <v/>
      </c>
      <c r="C2334" s="3" t="inlineStr">
        <is>
          <t>Reachable</t>
        </is>
      </c>
      <c r="D2334" s="3" t="inlineStr">
        <is>
          <t>['21 The Talina Centre, Bagleys Lane, London SW6 2BW']</t>
        </is>
      </c>
    </row>
    <row r="2335">
      <c r="A2335" s="2" t="inlineStr">
        <is>
          <t>clarendonhotel.com</t>
        </is>
      </c>
      <c r="B2335" s="2">
        <f>HYPERLINK("https://clarendonhotel.com", "https://clarendonhotel.com")</f>
        <v/>
      </c>
      <c r="C2335" s="2" t="inlineStr">
        <is>
          <t>Unreachable</t>
        </is>
      </c>
      <c r="D2335" s="2" t="inlineStr">
        <is>
          <t>N/A</t>
        </is>
      </c>
    </row>
    <row r="2336">
      <c r="A2336" s="3" t="inlineStr">
        <is>
          <t>floatglassdesign.co.uk</t>
        </is>
      </c>
      <c r="B2336" s="3">
        <f>HYPERLINK("http://floatglassdesign.co.uk", "http://floatglassdesign.co.uk")</f>
        <v/>
      </c>
      <c r="C2336" s="3" t="inlineStr">
        <is>
          <t>Reachable</t>
        </is>
      </c>
      <c r="D2336" s="3" t="inlineStr">
        <is>
          <t>['The Green Unit Holmsted Farm, Staplefield Road, Cuckfield Haywards Heath RH17 5JF']</t>
        </is>
      </c>
    </row>
    <row r="2337">
      <c r="A2337" s="2" t="inlineStr">
        <is>
          <t>girtonphysio.co.uk</t>
        </is>
      </c>
      <c r="B2337" s="2">
        <f>HYPERLINK("http://girtonphysio.co.uk", "http://girtonphysio.co.uk")</f>
        <v/>
      </c>
      <c r="C2337" s="2" t="inlineStr">
        <is>
          <t>Unreachable</t>
        </is>
      </c>
      <c r="D2337" s="2" t="inlineStr">
        <is>
          <t>N/A</t>
        </is>
      </c>
    </row>
    <row r="2338">
      <c r="A2338" s="4" t="inlineStr">
        <is>
          <t>fishtank.cc</t>
        </is>
      </c>
      <c r="B2338" s="4">
        <f>HYPERLINK("http://fishtank.cc", "http://fishtank.cc")</f>
        <v/>
      </c>
      <c r="C2338" s="4" t="inlineStr">
        <is>
          <t>Reachable - No Addresses</t>
        </is>
      </c>
      <c r="D2338" s="4" t="inlineStr">
        <is>
          <t>N/A</t>
        </is>
      </c>
    </row>
    <row r="2339">
      <c r="A2339" s="3" t="inlineStr">
        <is>
          <t>letterboxdistribution.com</t>
        </is>
      </c>
      <c r="B2339" s="3">
        <f>HYPERLINK("http://letterboxdistribution.com", "http://letterboxdistribution.com")</f>
        <v/>
      </c>
      <c r="C2339" s="3" t="inlineStr">
        <is>
          <t>Reachable</t>
        </is>
      </c>
      <c r="D2339" s="3" t="inlineStr">
        <is>
          <t>['Lancaster Road, Barnet, Hertfordshire. EN4 8AS']</t>
        </is>
      </c>
    </row>
    <row r="2340">
      <c r="A2340" s="3" t="inlineStr">
        <is>
          <t>langham-hotel.com</t>
        </is>
      </c>
      <c r="B2340" s="3">
        <f>HYPERLINK("http://langham-hotel.com", "http://langham-hotel.com")</f>
        <v/>
      </c>
      <c r="C2340" s="3" t="inlineStr">
        <is>
          <t>Reachable</t>
        </is>
      </c>
      <c r="D2340" s="3" t="inlineStr">
        <is>
          <t>['130 The EsplanadeWeymouthDorsetDT4 7EX']</t>
        </is>
      </c>
    </row>
    <row r="2341">
      <c r="A2341" s="3" t="inlineStr">
        <is>
          <t>mamaowl.net</t>
        </is>
      </c>
      <c r="B2341" s="3">
        <f>HYPERLINK("http://mamaowl.net", "http://mamaowl.net")</f>
        <v/>
      </c>
      <c r="C2341" s="3" t="inlineStr">
        <is>
          <t>Reachable</t>
        </is>
      </c>
      <c r="D2341" s="3" t="inlineStr">
        <is>
          <t>['and EUR Isle of Man GBP Israel IL']</t>
        </is>
      </c>
    </row>
    <row r="2342">
      <c r="A2342" s="3" t="inlineStr">
        <is>
          <t>inoapps.com</t>
        </is>
      </c>
      <c r="B2342" s="3">
        <f>HYPERLINK("http://inoapps.com", "http://inoapps.com")</f>
        <v/>
      </c>
      <c r="C2342" s="3" t="inlineStr">
        <is>
          <t>Reachable</t>
        </is>
      </c>
      <c r="D2342" s="3" t="inlineStr">
        <is>
          <t>['6 Queens Road, Aberdeen, AB15 4ZT', '6 Queens Road, Aberdeen, AB15 4ZT']</t>
        </is>
      </c>
    </row>
    <row r="2343">
      <c r="A2343" s="3" t="inlineStr">
        <is>
          <t>redkitebaby.co.uk</t>
        </is>
      </c>
      <c r="B2343" s="3">
        <f>HYPERLINK("http://redkitebaby.co.uk", "http://redkitebaby.co.uk")</f>
        <v/>
      </c>
      <c r="C2343" s="3" t="inlineStr">
        <is>
          <t>Reachable</t>
        </is>
      </c>
      <c r="D2343" s="3" t="inlineStr">
        <is>
          <t>['Industrial Estate Yate Bristol BS37 5QX']</t>
        </is>
      </c>
    </row>
    <row r="2344">
      <c r="A2344" s="3" t="inlineStr">
        <is>
          <t>cablemonkey.co.uk</t>
        </is>
      </c>
      <c r="B2344" s="3">
        <f>HYPERLINK("http://cablemonkey.co.uk", "http://cablemonkey.co.uk")</f>
        <v/>
      </c>
      <c r="C2344" s="3" t="inlineStr">
        <is>
          <t>Reachable</t>
        </is>
      </c>
      <c r="D2344" s="3" t="inlineStr">
        <is>
          <t>['TPLINK TLSM311LS', 'all Routers FirewallsTPLINK TLWR841NN', 'Netgear Prosecure UTM10EW', 'ACDLink DWR933Ne', 'tgear EAX80Ne', 'tgear LBR20Ne', 'DSZyXEL Wireless N300Zy', 'lesCCS Leaded Voice ConvertersRJ45BT', 'ed Patch PanelComputer Hardware, Accessories, KeyBoards Audio32GB', '12 power cablePWR0002BAPC C14BS', '500 Avenue West, Braintree, CM77 7AA', '6a Accessories Fibre Networking12ar', 'InspectionFibre Tools Accessories11ar', 'ors Adapters Data Server Cabinets10ar', 'Server CabinetCabinet Accessories19ar', '19 FrameSOHO Cabinets11ar', 'Rack Accessories Active Equipment12ar', 'rowdropdownSwitches11ar', 'TPLINK TLSM311LS', 'EUSMedia Converters11ar', 'LMTPLINK TLSM311LS', 'Routers Firewalls11ar', 'all Routers FirewallsTPLINK TLWR841NN', 'Netgear Prosecure UTM10EW', 'ACDLink DWR933Ne', 'tgear EAX80Ne', 'tgear LBR20Ne', 'Adapters InjectorsTransceivers, Modules Accessories10ar', 'ers ModulesNetwork Cards Adapters44ar', 'DSZyXEL Wireless N300Zy', 'iquiti Networks Wireless Networks11ar', 'allation Training Home Networking11ar', 'rowdropdownHome Network Cabinets11ar', 'arrowdropdownDLink DES105DL', 'ink DES108DL', 'ink DGS105DL', 'ink DGS108Ne', 'tgear GS105Ne', 'ownCCS Leaded Voice ConvertersRJ45BT', '45 Boots Clearance Zone17ar', 'ed Patch PanelComputer Hardware, Accessories, KeyBoards Audio7arrowdropdown32GB', '12 power cablePWR0002BAPC C14BS', 'arrowdropdownCisco Systems SFP10GL']</t>
        </is>
      </c>
    </row>
    <row r="2345">
      <c r="A2345" s="4" t="inlineStr">
        <is>
          <t>ahfreestyle.co.uk</t>
        </is>
      </c>
      <c r="B2345" s="4">
        <f>HYPERLINK("http://ahfreestyle.co.uk", "http://ahfreestyle.co.uk")</f>
        <v/>
      </c>
      <c r="C2345" s="4" t="inlineStr">
        <is>
          <t>Reachable - No Addresses</t>
        </is>
      </c>
      <c r="D2345" s="4" t="inlineStr">
        <is>
          <t>N/A</t>
        </is>
      </c>
    </row>
    <row r="2346">
      <c r="A2346" s="4" t="inlineStr">
        <is>
          <t>burotec.co.uk</t>
        </is>
      </c>
      <c r="B2346" s="4">
        <f>HYPERLINK("http://burotec.co.uk", "http://burotec.co.uk")</f>
        <v/>
      </c>
      <c r="C2346" s="4" t="inlineStr">
        <is>
          <t>Reachable - No Addresses</t>
        </is>
      </c>
      <c r="D2346" s="4" t="inlineStr">
        <is>
          <t>N/A</t>
        </is>
      </c>
    </row>
    <row r="2347">
      <c r="A2347" s="4" t="inlineStr">
        <is>
          <t>teetransfers.co.uk</t>
        </is>
      </c>
      <c r="B2347" s="4">
        <f>HYPERLINK("http://teetransfers.co.uk", "http://teetransfers.co.uk")</f>
        <v/>
      </c>
      <c r="C2347" s="4" t="inlineStr">
        <is>
          <t>Reachable - No Addresses</t>
        </is>
      </c>
      <c r="D2347" s="4" t="inlineStr">
        <is>
          <t>N/A</t>
        </is>
      </c>
    </row>
    <row r="2348">
      <c r="A2348" s="4" t="inlineStr">
        <is>
          <t>cloud2.co.uk</t>
        </is>
      </c>
      <c r="B2348" s="4">
        <f>HYPERLINK("http://cloud2.co.uk", "http://cloud2.co.uk")</f>
        <v/>
      </c>
      <c r="C2348" s="4" t="inlineStr">
        <is>
          <t>Reachable - No Addresses</t>
        </is>
      </c>
      <c r="D2348" s="4" t="inlineStr">
        <is>
          <t>N/A</t>
        </is>
      </c>
    </row>
    <row r="2349">
      <c r="A2349" s="3" t="inlineStr">
        <is>
          <t>wildflowers.co.uk</t>
        </is>
      </c>
      <c r="B2349" s="3">
        <f>HYPERLINK("http://wildflowers.co.uk", "http://wildflowers.co.uk")</f>
        <v/>
      </c>
      <c r="C2349" s="3" t="inlineStr">
        <is>
          <t>Reachable</t>
        </is>
      </c>
      <c r="D2349" s="3" t="inlineStr">
        <is>
          <t>['31 Main Road, North Burlingham, NR13 4TA']</t>
        </is>
      </c>
    </row>
    <row r="2350">
      <c r="A2350" s="3" t="inlineStr">
        <is>
          <t>firesecelec.net</t>
        </is>
      </c>
      <c r="B2350" s="3">
        <f>HYPERLINK("http://firesecelec.net", "http://firesecelec.net")</f>
        <v/>
      </c>
      <c r="C2350" s="3" t="inlineStr">
        <is>
          <t>Reachable</t>
        </is>
      </c>
      <c r="D2350" s="3" t="inlineStr">
        <is>
          <t>['Water Orton, Birmingham, West Midlands B46 1NQ']</t>
        </is>
      </c>
    </row>
    <row r="2351">
      <c r="A2351" s="4" t="inlineStr">
        <is>
          <t>macaroonjewellery.co.uk</t>
        </is>
      </c>
      <c r="B2351" s="4">
        <f>HYPERLINK("http://macaroonjewellery.co.uk", "http://macaroonjewellery.co.uk")</f>
        <v/>
      </c>
      <c r="C2351" s="4" t="inlineStr">
        <is>
          <t>Reachable - No Addresses</t>
        </is>
      </c>
      <c r="D2351" s="4" t="inlineStr">
        <is>
          <t>N/A</t>
        </is>
      </c>
    </row>
    <row r="2352">
      <c r="A2352" s="2" t="inlineStr">
        <is>
          <t>twinpet.com</t>
        </is>
      </c>
      <c r="B2352" s="2">
        <f>HYPERLINK("https://twinpet.com", "https://twinpet.com")</f>
        <v/>
      </c>
      <c r="C2352" s="2" t="inlineStr">
        <is>
          <t>Unreachable</t>
        </is>
      </c>
      <c r="D2352" s="2" t="inlineStr">
        <is>
          <t>N/A</t>
        </is>
      </c>
    </row>
    <row r="2353">
      <c r="A2353" s="3" t="inlineStr">
        <is>
          <t>brc.ltd.uk</t>
        </is>
      </c>
      <c r="B2353" s="3">
        <f>HYPERLINK("http://brc.ltd.uk", "http://brc.ltd.uk")</f>
        <v/>
      </c>
      <c r="C2353" s="3" t="inlineStr">
        <is>
          <t>Reachable</t>
        </is>
      </c>
      <c r="D2353" s="3" t="inlineStr">
        <is>
          <t>['Corporation Road, Newport, Gwent, NP19 4RD']</t>
        </is>
      </c>
    </row>
    <row r="2354">
      <c r="A2354" s="4" t="inlineStr">
        <is>
          <t>mobileppl.uk</t>
        </is>
      </c>
      <c r="B2354" s="4">
        <f>HYPERLINK("http://mobileppl.uk", "http://mobileppl.uk")</f>
        <v/>
      </c>
      <c r="C2354" s="4" t="inlineStr">
        <is>
          <t>Reachable - No Addresses</t>
        </is>
      </c>
      <c r="D2354" s="4" t="inlineStr">
        <is>
          <t>N/A</t>
        </is>
      </c>
    </row>
    <row r="2355">
      <c r="A2355" s="3" t="inlineStr">
        <is>
          <t>schooladvice.co.uk</t>
        </is>
      </c>
      <c r="B2355" s="3">
        <f>HYPERLINK("http://schooladvice.co.uk", "http://schooladvice.co.uk")</f>
        <v/>
      </c>
      <c r="C2355" s="3" t="inlineStr">
        <is>
          <t>Reachable</t>
        </is>
      </c>
      <c r="D2355" s="3" t="inlineStr">
        <is>
          <t>['es WaySouth NormantonDerbyshire, DE55 2DS']</t>
        </is>
      </c>
    </row>
    <row r="2356">
      <c r="A2356" s="4" t="inlineStr">
        <is>
          <t>tonydagostino.co.uk</t>
        </is>
      </c>
      <c r="B2356" s="4">
        <f>HYPERLINK("http://tonydagostino.co.uk", "http://tonydagostino.co.uk")</f>
        <v/>
      </c>
      <c r="C2356" s="4" t="inlineStr">
        <is>
          <t>Reachable - No Addresses</t>
        </is>
      </c>
      <c r="D2356" s="4" t="inlineStr">
        <is>
          <t>N/A</t>
        </is>
      </c>
    </row>
    <row r="2357">
      <c r="A2357" s="2" t="inlineStr">
        <is>
          <t>hlegal.co.uk</t>
        </is>
      </c>
      <c r="B2357" s="2">
        <f>HYPERLINK("https://hlegal.co.uk", "https://hlegal.co.uk")</f>
        <v/>
      </c>
      <c r="C2357" s="2" t="inlineStr">
        <is>
          <t>Unreachable</t>
        </is>
      </c>
      <c r="D2357" s="2" t="inlineStr">
        <is>
          <t>N/A</t>
        </is>
      </c>
    </row>
    <row r="2358">
      <c r="A2358" s="3" t="inlineStr">
        <is>
          <t>hytera-europe.com</t>
        </is>
      </c>
      <c r="B2358" s="3">
        <f>HYPERLINK("http://hytera-europe.com", "http://hytera-europe.com")</f>
        <v/>
      </c>
      <c r="C2358" s="3" t="inlineStr">
        <is>
          <t>Reachable</t>
        </is>
      </c>
      <c r="D2358" s="3" t="inlineStr">
        <is>
          <t>['quote Introducing Hyteras New HP715Ex', 'er MoreIntroducing Hyteras New PT890Ex']</t>
        </is>
      </c>
    </row>
    <row r="2359">
      <c r="A2359" s="4" t="inlineStr">
        <is>
          <t>duckbarn.co.uk</t>
        </is>
      </c>
      <c r="B2359" s="4">
        <f>HYPERLINK("http://duckbarn.co.uk", "http://duckbarn.co.uk")</f>
        <v/>
      </c>
      <c r="C2359" s="4" t="inlineStr">
        <is>
          <t>Reachable - No Addresses</t>
        </is>
      </c>
      <c r="D2359" s="4" t="inlineStr">
        <is>
          <t>N/A</t>
        </is>
      </c>
    </row>
    <row r="2360">
      <c r="A2360" s="3" t="inlineStr">
        <is>
          <t>modu-europe.com</t>
        </is>
      </c>
      <c r="B2360" s="3">
        <f>HYPERLINK("http://modu-europe.com", "http://modu-europe.com")</f>
        <v/>
      </c>
      <c r="C2360" s="3" t="inlineStr">
        <is>
          <t>Reachable</t>
        </is>
      </c>
      <c r="D2360" s="3" t="inlineStr">
        <is>
          <t>['Ivy Road, Aldershot, Hampshire GU12 4TX']</t>
        </is>
      </c>
    </row>
    <row r="2361">
      <c r="A2361" s="2" t="inlineStr">
        <is>
          <t>ffsreferee.co.uk</t>
        </is>
      </c>
      <c r="B2361" s="2">
        <f>HYPERLINK("https://ffsreferee.co.uk", "https://ffsreferee.co.uk")</f>
        <v/>
      </c>
      <c r="C2361" s="2" t="inlineStr">
        <is>
          <t>Unreachable</t>
        </is>
      </c>
      <c r="D2361" s="2" t="inlineStr">
        <is>
          <t>N/A</t>
        </is>
      </c>
    </row>
    <row r="2362">
      <c r="A2362" s="3" t="inlineStr">
        <is>
          <t>basiccharity.org.uk</t>
        </is>
      </c>
      <c r="B2362" s="3">
        <f>HYPERLINK("http://basiccharity.org.uk", "http://basiccharity.org.uk")</f>
        <v/>
      </c>
      <c r="C2362" s="3" t="inlineStr">
        <is>
          <t>Reachable</t>
        </is>
      </c>
      <c r="D2362" s="3" t="inlineStr">
        <is>
          <t>['554 Eccles New Rd, Salford M5 5AP']</t>
        </is>
      </c>
    </row>
    <row r="2363">
      <c r="A2363" s="4" t="inlineStr">
        <is>
          <t>sportabroad.co.uk</t>
        </is>
      </c>
      <c r="B2363" s="4">
        <f>HYPERLINK("http://sportabroad.co.uk", "http://sportabroad.co.uk")</f>
        <v/>
      </c>
      <c r="C2363" s="4" t="inlineStr">
        <is>
          <t>Reachable - No Addresses</t>
        </is>
      </c>
      <c r="D2363" s="4" t="inlineStr">
        <is>
          <t>N/A</t>
        </is>
      </c>
    </row>
    <row r="2364">
      <c r="A2364" s="3" t="inlineStr">
        <is>
          <t>trlibdems.org.uk</t>
        </is>
      </c>
      <c r="B2364" s="3">
        <f>HYPERLINK("http://trlibdems.org.uk", "http://trlibdems.org.uk")</f>
        <v/>
      </c>
      <c r="C2364" s="3" t="inlineStr">
        <is>
          <t>Reachable</t>
        </is>
      </c>
      <c r="D2364" s="3" t="inlineStr">
        <is>
          <t>['1 Vincent Square, London SW1P 2PN']</t>
        </is>
      </c>
    </row>
    <row r="2365">
      <c r="A2365" s="3" t="inlineStr">
        <is>
          <t>cardinalpointstrategies.com</t>
        </is>
      </c>
      <c r="B2365" s="3">
        <f>HYPERLINK("http://cardinalpointstrategies.com", "http://cardinalpointstrategies.com")</f>
        <v/>
      </c>
      <c r="C2365" s="3" t="inlineStr">
        <is>
          <t>Reachable</t>
        </is>
      </c>
      <c r="D2365" s="3" t="inlineStr">
        <is>
          <t>['Board RoadWatfordHertfordshire WD17 2JP']</t>
        </is>
      </c>
    </row>
    <row r="2366">
      <c r="A2366" s="3" t="inlineStr">
        <is>
          <t>nugentbuilders.co.uk</t>
        </is>
      </c>
      <c r="B2366" s="3">
        <f>HYPERLINK("http://nugentbuilders.co.uk", "http://nugentbuilders.co.uk")</f>
        <v/>
      </c>
      <c r="C2366" s="3" t="inlineStr">
        <is>
          <t>Reachable</t>
        </is>
      </c>
      <c r="D2366" s="3" t="inlineStr">
        <is>
          <t>['beaa52pu', 'beaa52pu', 'beaa52pu', 'beaa52pu', 'beaa52pu', 'beaa52pu', 'beaa52pu', 'beaa52pu', 'beaa52pu', 'beaa52pu', 'beaa52pu', 'beaa52pu', 'beaa52pu', 'beaa52pu', 'beaa52pu', 'beaa52pu', 'beaa52pu', 'beaa52pu', 'beaa52pu', 'beaa52pu', 'beaa52pu', 'beaa52pu', 'beaa52pu', 'beaa52pu', 'beaa52pu', '3 in homesites15b11cd2beaa52pu', 'beaa52pu', '3 in homesites15b11cd2beaa52pu']</t>
        </is>
      </c>
    </row>
    <row r="2367">
      <c r="A2367" s="3" t="inlineStr">
        <is>
          <t>browntroutinn.com</t>
        </is>
      </c>
      <c r="B2367" s="3">
        <f>HYPERLINK("http://browntroutinn.com", "http://browntroutinn.com")</f>
        <v/>
      </c>
      <c r="C2367" s="3" t="inlineStr">
        <is>
          <t>Reachable</t>
        </is>
      </c>
      <c r="D2367" s="3" t="inlineStr">
        <is>
          <t>['near ColeraineCo. Londonderry BT51 4AD']</t>
        </is>
      </c>
    </row>
    <row r="2368">
      <c r="A2368" s="3" t="inlineStr">
        <is>
          <t>v-maxx.co.uk</t>
        </is>
      </c>
      <c r="B2368" s="3">
        <f>HYPERLINK("http://v-maxx.co.uk", "http://v-maxx.co.uk")</f>
        <v/>
      </c>
      <c r="C2368" s="3" t="inlineStr">
        <is>
          <t>Reachable</t>
        </is>
      </c>
      <c r="D2368" s="3" t="inlineStr">
        <is>
          <t>['40 Huxley Close, Park Farm IND', '40 Huxley Close, Park Farm IND EST, Northants, NN8 6AB']</t>
        </is>
      </c>
    </row>
    <row r="2369">
      <c r="A2369" s="3" t="inlineStr">
        <is>
          <t>ct-engineering.co.uk</t>
        </is>
      </c>
      <c r="B2369" s="3">
        <f>HYPERLINK("http://ct-engineering.co.uk", "http://ct-engineering.co.uk")</f>
        <v/>
      </c>
      <c r="C2369" s="3" t="inlineStr">
        <is>
          <t>Reachable</t>
        </is>
      </c>
      <c r="D2369" s="3" t="inlineStr">
        <is>
          <t>['WestonSuperMare North Somerset BS24 9AX']</t>
        </is>
      </c>
    </row>
    <row r="2370">
      <c r="A2370" s="4" t="inlineStr">
        <is>
          <t>acmmosconsultancy.co.uk</t>
        </is>
      </c>
      <c r="B2370" s="4">
        <f>HYPERLINK("http://acmmosconsultancy.co.uk", "http://acmmosconsultancy.co.uk")</f>
        <v/>
      </c>
      <c r="C2370" s="4" t="inlineStr">
        <is>
          <t>Reachable - No Addresses</t>
        </is>
      </c>
      <c r="D2370" s="4" t="inlineStr">
        <is>
          <t>N/A</t>
        </is>
      </c>
    </row>
    <row r="2371">
      <c r="A2371" s="3" t="inlineStr">
        <is>
          <t>maritimedevelopments.com</t>
        </is>
      </c>
      <c r="B2371" s="3">
        <f>HYPERLINK("http://maritimedevelopments.com", "http://maritimedevelopments.com")</f>
        <v/>
      </c>
      <c r="C2371" s="3" t="inlineStr">
        <is>
          <t>Reachable</t>
        </is>
      </c>
      <c r="D2371" s="3" t="inlineStr">
        <is>
          <t>['Developments LtdMaritime House, Gateway Business Park, Aberdeen, AB12 3GW, United Kingdom', '7 Wilson Street, Peterhead, AB42 1UD, United Kingdom']</t>
        </is>
      </c>
    </row>
    <row r="2372">
      <c r="A2372" s="3" t="inlineStr">
        <is>
          <t>queensberryrealestate.com</t>
        </is>
      </c>
      <c r="B2372" s="3">
        <f>HYPERLINK("http://queensberryrealestate.com", "http://queensberryrealestate.com")</f>
        <v/>
      </c>
      <c r="C2372" s="3" t="inlineStr">
        <is>
          <t>Reachable</t>
        </is>
      </c>
      <c r="D2372" s="3" t="inlineStr">
        <is>
          <t>['13 East Parade Sheffield S1 2ET']</t>
        </is>
      </c>
    </row>
    <row r="2373">
      <c r="A2373" s="3" t="inlineStr">
        <is>
          <t>bedmaxshavings.com</t>
        </is>
      </c>
      <c r="B2373" s="3">
        <f>HYPERLINK("http://bedmaxshavings.com", "http://bedmaxshavings.com")</f>
        <v/>
      </c>
      <c r="C2373" s="3" t="inlineStr">
        <is>
          <t>Reachable</t>
        </is>
      </c>
      <c r="D2373" s="3" t="inlineStr">
        <is>
          <t>['11 monthsThis cookie is set by GDPR', '11 monthsThe cookie is set by GDPR', '11 monthsThis cookie is set by GDPR', '11 monthsThis cookie is set by GDPR', '11 monthsThis cookie is set by GDPR', '11 monthsThe cookie is set by the GDPR', 'Belford, Northumberland, England, NE70 7PF']</t>
        </is>
      </c>
    </row>
    <row r="2374">
      <c r="A2374" s="3" t="inlineStr">
        <is>
          <t>londontaxiadvertising.com</t>
        </is>
      </c>
      <c r="B2374" s="3">
        <f>HYPERLINK("http://londontaxiadvertising.com", "http://londontaxiadvertising.com")</f>
        <v/>
      </c>
      <c r="C2374" s="3" t="inlineStr">
        <is>
          <t>Reachable</t>
        </is>
      </c>
      <c r="D2374" s="3" t="inlineStr">
        <is>
          <t>['Bloomsbury, Kings Cross, London WC1H 9BB']</t>
        </is>
      </c>
    </row>
    <row r="2375">
      <c r="A2375" s="4" t="inlineStr">
        <is>
          <t>cybertrax.net</t>
        </is>
      </c>
      <c r="B2375" s="4">
        <f>HYPERLINK("http://cybertrax.net", "http://cybertrax.net")</f>
        <v/>
      </c>
      <c r="C2375" s="4" t="inlineStr">
        <is>
          <t>Reachable - No Addresses</t>
        </is>
      </c>
      <c r="D2375" s="4" t="inlineStr">
        <is>
          <t>N/A</t>
        </is>
      </c>
    </row>
    <row r="2376">
      <c r="A2376" s="3" t="inlineStr">
        <is>
          <t>marubeni-komatsu.co.uk</t>
        </is>
      </c>
      <c r="B2376" s="3">
        <f>HYPERLINK("http://marubeni-komatsu.co.uk", "http://marubeni-komatsu.co.uk")</f>
        <v/>
      </c>
      <c r="C2376" s="3" t="inlineStr">
        <is>
          <t>Reachable</t>
        </is>
      </c>
      <c r="D2376" s="3" t="inlineStr">
        <is>
          <t>['2024 STAND C39 Mannsfield Showground, Muir of Ord, Rossshire, IV6 7RS', '2024 Hillhead Quarry, Buxton, SK17 9PR', 'U LTD REGISTERED OFFICE PADGETS LANE, REDDITCH, WORCESTERSHIRE B98 0RT']</t>
        </is>
      </c>
    </row>
    <row r="2377">
      <c r="A2377" s="4" t="inlineStr">
        <is>
          <t>tiddley-pom.com</t>
        </is>
      </c>
      <c r="B2377" s="4">
        <f>HYPERLINK("http://tiddley-pom.com", "http://tiddley-pom.com")</f>
        <v/>
      </c>
      <c r="C2377" s="4" t="inlineStr">
        <is>
          <t>Reachable - No Addresses</t>
        </is>
      </c>
      <c r="D2377" s="4" t="inlineStr">
        <is>
          <t>N/A</t>
        </is>
      </c>
    </row>
    <row r="2378">
      <c r="A2378" s="3" t="inlineStr">
        <is>
          <t>picturethis-framing.co.uk</t>
        </is>
      </c>
      <c r="B2378" s="3">
        <f>HYPERLINK("http://picturethis-framing.co.uk", "http://picturethis-framing.co.uk")</f>
        <v/>
      </c>
      <c r="C2378" s="3" t="inlineStr">
        <is>
          <t>Reachable</t>
        </is>
      </c>
      <c r="D2378" s="3" t="inlineStr">
        <is>
          <t>['20 Stony Lane, Eccleshill, West Yorkshire, BD2 2HN']</t>
        </is>
      </c>
    </row>
    <row r="2379">
      <c r="A2379" s="3" t="inlineStr">
        <is>
          <t>royalegraphics.co.uk</t>
        </is>
      </c>
      <c r="B2379" s="3">
        <f>HYPERLINK("http://royalegraphics.co.uk", "http://royalegraphics.co.uk")</f>
        <v/>
      </c>
      <c r="C2379" s="3" t="inlineStr">
        <is>
          <t>Reachable</t>
        </is>
      </c>
      <c r="D2379" s="3" t="inlineStr">
        <is>
          <t>['and then leave the rest to us. PRINTIN', 'Stapleford, Nottingham, Nottinghamshire, NG9 7EP']</t>
        </is>
      </c>
    </row>
    <row r="2380">
      <c r="A2380" s="4" t="inlineStr">
        <is>
          <t>pouringpounds.com</t>
        </is>
      </c>
      <c r="B2380" s="4">
        <f>HYPERLINK("http://pouringpounds.com", "http://pouringpounds.com")</f>
        <v/>
      </c>
      <c r="C2380" s="4" t="inlineStr">
        <is>
          <t>Reachable - No Addresses</t>
        </is>
      </c>
      <c r="D2380" s="4" t="inlineStr">
        <is>
          <t>N/A</t>
        </is>
      </c>
    </row>
    <row r="2381">
      <c r="A2381" s="3" t="inlineStr">
        <is>
          <t>coralbay.tv</t>
        </is>
      </c>
      <c r="B2381" s="3">
        <f>HYPERLINK("http://coralbay.tv", "http://coralbay.tv")</f>
        <v/>
      </c>
      <c r="C2381" s="3" t="inlineStr">
        <is>
          <t>Reachable</t>
        </is>
      </c>
      <c r="D2381" s="3" t="inlineStr">
        <is>
          <t>['99 Mabgate RoadLeedsLS9 7DR']</t>
        </is>
      </c>
    </row>
    <row r="2382">
      <c r="A2382" s="3" t="inlineStr">
        <is>
          <t>finderskeepersrecords.com</t>
        </is>
      </c>
      <c r="B2382" s="3">
        <f>HYPERLINK("http://finderskeepersrecords.com", "http://finderskeepersrecords.com")</f>
        <v/>
      </c>
      <c r="C2382" s="3" t="inlineStr">
        <is>
          <t>Reachable</t>
        </is>
      </c>
      <c r="D2382" s="3" t="inlineStr">
        <is>
          <t>['e info includes download code FKR024LP', 'e info includes download code FKR009LP', 'e info includes download code FKR048LP', 'info includes download code CACHE019LP']</t>
        </is>
      </c>
    </row>
    <row r="2383">
      <c r="A2383" s="2" t="inlineStr">
        <is>
          <t>worldsaparttravel.co.uk</t>
        </is>
      </c>
      <c r="B2383" s="2">
        <f>HYPERLINK("https://worldsaparttravel.co.uk", "https://worldsaparttravel.co.uk")</f>
        <v/>
      </c>
      <c r="C2383" s="2" t="inlineStr">
        <is>
          <t>Unreachable</t>
        </is>
      </c>
      <c r="D2383" s="2" t="inlineStr">
        <is>
          <t>N/A</t>
        </is>
      </c>
    </row>
    <row r="2384">
      <c r="A2384" s="3" t="inlineStr">
        <is>
          <t>calderengineering.co.uk</t>
        </is>
      </c>
      <c r="B2384" s="3">
        <f>HYPERLINK("http://calderengineering.co.uk", "http://calderengineering.co.uk")</f>
        <v/>
      </c>
      <c r="C2384" s="3" t="inlineStr">
        <is>
          <t>Reachable</t>
        </is>
      </c>
      <c r="D2384" s="3" t="inlineStr">
        <is>
          <t>['Caithness, Scotland, UK KW14 7QU']</t>
        </is>
      </c>
    </row>
    <row r="2385">
      <c r="A2385" s="3" t="inlineStr">
        <is>
          <t>thewoolroom.com</t>
        </is>
      </c>
      <c r="B2385" s="3">
        <f>HYPERLINK("http://thewoolroom.com", "http://thewoolroom.com")</f>
        <v/>
      </c>
      <c r="C2385" s="3" t="inlineStr">
        <is>
          <t>Reachable</t>
        </is>
      </c>
      <c r="D2385" s="3" t="inlineStr">
        <is>
          <t>['3335 Pillings Road, Oakham, Rutland, LE15 6QF']</t>
        </is>
      </c>
    </row>
    <row r="2386">
      <c r="A2386" s="4" t="inlineStr">
        <is>
          <t>thefinancialfairytales.com</t>
        </is>
      </c>
      <c r="B2386" s="4">
        <f>HYPERLINK("http://thefinancialfairytales.com", "http://thefinancialfairytales.com")</f>
        <v/>
      </c>
      <c r="C2386" s="4" t="inlineStr">
        <is>
          <t>Reachable - No Addresses</t>
        </is>
      </c>
      <c r="D2386" s="4" t="inlineStr">
        <is>
          <t>N/A</t>
        </is>
      </c>
    </row>
    <row r="2387">
      <c r="A2387" s="3" t="inlineStr">
        <is>
          <t>flackleyashhotel.co.uk</t>
        </is>
      </c>
      <c r="B2387" s="3">
        <f>HYPERLINK("http://flackleyashhotel.co.uk", "http://flackleyashhotel.co.uk")</f>
        <v/>
      </c>
      <c r="C2387" s="3" t="inlineStr">
        <is>
          <t>Reachable</t>
        </is>
      </c>
      <c r="D2387" s="3" t="inlineStr">
        <is>
          <t>['Restaurant Spa, Peasmarsh, East Sussex. TN31 6YH', '843 Finchley Road, London. NW11 8NA', 'Peasmarsh, Nr Rye, East Sussex TN31 6YH', 'Restaurant Leisure Club, Peasmarsh, East Sussex TN31 6YH']</t>
        </is>
      </c>
    </row>
    <row r="2388">
      <c r="A2388" s="4" t="inlineStr">
        <is>
          <t>intheclouds.com</t>
        </is>
      </c>
      <c r="B2388" s="4">
        <f>HYPERLINK("http://intheclouds.com", "http://intheclouds.com")</f>
        <v/>
      </c>
      <c r="C2388" s="4" t="inlineStr">
        <is>
          <t>Reachable - No Addresses</t>
        </is>
      </c>
      <c r="D2388" s="4" t="inlineStr">
        <is>
          <t>N/A</t>
        </is>
      </c>
    </row>
    <row r="2389">
      <c r="A2389" s="2" t="inlineStr">
        <is>
          <t>voipswitch.com</t>
        </is>
      </c>
      <c r="B2389" s="2">
        <f>HYPERLINK("http://voipswitch.com", "http://voipswitch.com")</f>
        <v/>
      </c>
      <c r="C2389" s="2" t="inlineStr">
        <is>
          <t>Unreachable</t>
        </is>
      </c>
      <c r="D2389" s="2" t="inlineStr">
        <is>
          <t>N/A</t>
        </is>
      </c>
    </row>
    <row r="2390">
      <c r="A2390" s="2" t="inlineStr">
        <is>
          <t>djrmarketing.co.uk</t>
        </is>
      </c>
      <c r="B2390" s="2">
        <f>HYPERLINK("https://djrmarketing.co.uk", "https://djrmarketing.co.uk")</f>
        <v/>
      </c>
      <c r="C2390" s="2" t="inlineStr">
        <is>
          <t>Unreachable</t>
        </is>
      </c>
      <c r="D2390" s="2" t="inlineStr">
        <is>
          <t>N/A</t>
        </is>
      </c>
    </row>
    <row r="2391">
      <c r="A2391" s="3" t="inlineStr">
        <is>
          <t>hivepharmacy.com</t>
        </is>
      </c>
      <c r="B2391" s="3">
        <f>HYPERLINK("http://hivepharmacy.com", "http://hivepharmacy.com")</f>
        <v/>
      </c>
      <c r="C2391" s="3" t="inlineStr">
        <is>
          <t>Reachable</t>
        </is>
      </c>
      <c r="D2391" s="3" t="inlineStr">
        <is>
          <t>['Pharmacy NHS Pharmacy Edinburgh Drive, Staines TW18 1PJ, UK']</t>
        </is>
      </c>
    </row>
    <row r="2392">
      <c r="A2392" s="3" t="inlineStr">
        <is>
          <t>jccars.co.uk</t>
        </is>
      </c>
      <c r="B2392" s="3">
        <f>HYPERLINK("http://jccars.co.uk", "http://jccars.co.uk")</f>
        <v/>
      </c>
      <c r="C2392" s="3" t="inlineStr">
        <is>
          <t>Reachable</t>
        </is>
      </c>
      <c r="D2392" s="3" t="inlineStr">
        <is>
          <t>['143 CD Sprowston road, Norwich NR3 4QQ']</t>
        </is>
      </c>
    </row>
    <row r="2393">
      <c r="A2393" s="4" t="inlineStr">
        <is>
          <t>thirtyseven.agency</t>
        </is>
      </c>
      <c r="B2393" s="4">
        <f>HYPERLINK("http://thirtyseven.agency", "http://thirtyseven.agency")</f>
        <v/>
      </c>
      <c r="C2393" s="4" t="inlineStr">
        <is>
          <t>Reachable - No Addresses</t>
        </is>
      </c>
      <c r="D2393" s="4" t="inlineStr">
        <is>
          <t>N/A</t>
        </is>
      </c>
    </row>
    <row r="2394">
      <c r="A2394" s="3" t="inlineStr">
        <is>
          <t>arcovohotelloyalty.com</t>
        </is>
      </c>
      <c r="B2394" s="3">
        <f>HYPERLINK("http://arcovohotelloyalty.com", "http://arcovohotelloyalty.com")</f>
        <v/>
      </c>
      <c r="C2394" s="3" t="inlineStr">
        <is>
          <t>Reachable</t>
        </is>
      </c>
      <c r="D2394" s="3" t="inlineStr">
        <is>
          <t>['152 City Road, London EC1V 2NX']</t>
        </is>
      </c>
    </row>
    <row r="2395">
      <c r="A2395" s="3" t="inlineStr">
        <is>
          <t>clarkfoysterwines.co.uk</t>
        </is>
      </c>
      <c r="B2395" s="3">
        <f>HYPERLINK("https://clarkfoysterwines.co.uk", "https://clarkfoysterwines.co.uk")</f>
        <v/>
      </c>
      <c r="C2395" s="3" t="inlineStr">
        <is>
          <t>Reachable</t>
        </is>
      </c>
      <c r="D2395" s="3" t="inlineStr">
        <is>
          <t>['42B The Broadway, London, W5 2NP, UK', '32943 at 15 South Ealing Rd, London, W5 4QT, UK']</t>
        </is>
      </c>
    </row>
    <row r="2396">
      <c r="A2396" s="3" t="inlineStr">
        <is>
          <t>dai-lewis.co.uk</t>
        </is>
      </c>
      <c r="B2396" s="3">
        <f>HYPERLINK("http://dai-lewis.co.uk", "http://dai-lewis.co.uk")</f>
        <v/>
      </c>
      <c r="C2396" s="3" t="inlineStr">
        <is>
          <t>Reachable</t>
        </is>
      </c>
      <c r="D2396" s="3" t="inlineStr">
        <is>
          <t>['01559 363401 15 Wind Street, Llandysul, Ceredigion, SA44 4BD', '01239 710481 College Street, Newcastle Emlyn, Carmarthenshire, SA38 9AJ']</t>
        </is>
      </c>
    </row>
    <row r="2397">
      <c r="A2397" s="2" t="inlineStr">
        <is>
          <t>humatica.com</t>
        </is>
      </c>
      <c r="B2397" s="2">
        <f>HYPERLINK("https://humatica.com", "https://humatica.com")</f>
        <v/>
      </c>
      <c r="C2397" s="2" t="inlineStr">
        <is>
          <t>Unreachable</t>
        </is>
      </c>
      <c r="D2397" s="2" t="inlineStr">
        <is>
          <t>N/A</t>
        </is>
      </c>
    </row>
    <row r="2398">
      <c r="A2398" s="2" t="inlineStr">
        <is>
          <t>slikmedia.co.uk</t>
        </is>
      </c>
      <c r="B2398" s="2">
        <f>HYPERLINK("http://slikmedia.co.uk", "http://slikmedia.co.uk")</f>
        <v/>
      </c>
      <c r="C2398" s="2" t="inlineStr">
        <is>
          <t>Unreachable</t>
        </is>
      </c>
      <c r="D2398" s="2" t="inlineStr">
        <is>
          <t>N/A</t>
        </is>
      </c>
    </row>
    <row r="2399">
      <c r="A2399" s="2" t="inlineStr">
        <is>
          <t>heritageconservatories.co.uk</t>
        </is>
      </c>
      <c r="B2399" s="2">
        <f>HYPERLINK("http://heritageconservatories.co.uk", "http://heritageconservatories.co.uk")</f>
        <v/>
      </c>
      <c r="C2399" s="2" t="inlineStr">
        <is>
          <t>Unreachable</t>
        </is>
      </c>
      <c r="D2399" s="2" t="inlineStr">
        <is>
          <t>N/A</t>
        </is>
      </c>
    </row>
    <row r="2400">
      <c r="A2400" s="4" t="inlineStr">
        <is>
          <t>dragapp.com</t>
        </is>
      </c>
      <c r="B2400" s="4">
        <f>HYPERLINK("http://dragapp.com", "http://dragapp.com")</f>
        <v/>
      </c>
      <c r="C2400" s="4" t="inlineStr">
        <is>
          <t>Reachable - No Addresses</t>
        </is>
      </c>
      <c r="D2400" s="4" t="inlineStr">
        <is>
          <t>N/A</t>
        </is>
      </c>
    </row>
    <row r="2401">
      <c r="A2401" s="3" t="inlineStr">
        <is>
          <t>vizion4it.com</t>
        </is>
      </c>
      <c r="B2401" s="3">
        <f>HYPERLINK("http://vizion4it.com", "http://vizion4it.com")</f>
        <v/>
      </c>
      <c r="C2401" s="3" t="inlineStr">
        <is>
          <t>Reachable</t>
        </is>
      </c>
      <c r="D2401" s="3" t="inlineStr">
        <is>
          <t>['n Road Bletchley Milton Keynes MK1 1HW']</t>
        </is>
      </c>
    </row>
    <row r="2402">
      <c r="A2402" s="2" t="inlineStr">
        <is>
          <t>ricksedinburgh.co.uk</t>
        </is>
      </c>
      <c r="B2402" s="2">
        <f>HYPERLINK("https://ricksedinburgh.co.uk", "https://ricksedinburgh.co.uk")</f>
        <v/>
      </c>
      <c r="C2402" s="2" t="inlineStr">
        <is>
          <t>Unreachable</t>
        </is>
      </c>
      <c r="D2402" s="2" t="inlineStr">
        <is>
          <t>N/A</t>
        </is>
      </c>
    </row>
    <row r="2403">
      <c r="A2403" s="2" t="inlineStr">
        <is>
          <t>edinburghbiketours.co.uk</t>
        </is>
      </c>
      <c r="B2403" s="2">
        <f>HYPERLINK("https://edinburghbiketours.co.uk", "https://edinburghbiketours.co.uk")</f>
        <v/>
      </c>
      <c r="C2403" s="2" t="inlineStr">
        <is>
          <t>Unreachable</t>
        </is>
      </c>
      <c r="D2403" s="2" t="inlineStr">
        <is>
          <t>N/A</t>
        </is>
      </c>
    </row>
    <row r="2404">
      <c r="A2404" s="4" t="inlineStr">
        <is>
          <t>crosslanehouse.com</t>
        </is>
      </c>
      <c r="B2404" s="4">
        <f>HYPERLINK("http://crosslanehouse.com", "http://crosslanehouse.com")</f>
        <v/>
      </c>
      <c r="C2404" s="4" t="inlineStr">
        <is>
          <t>Reachable - No Addresses</t>
        </is>
      </c>
      <c r="D2404" s="4" t="inlineStr">
        <is>
          <t>N/A</t>
        </is>
      </c>
    </row>
    <row r="2405">
      <c r="A2405" s="3" t="inlineStr">
        <is>
          <t>thebelfieldgroup.com</t>
        </is>
      </c>
      <c r="B2405" s="3">
        <f>HYPERLINK("http://thebelfieldgroup.com", "http://thebelfieldgroup.com")</f>
        <v/>
      </c>
      <c r="C2405" s="3" t="inlineStr">
        <is>
          <t>Reachable</t>
        </is>
      </c>
      <c r="D2405" s="3" t="inlineStr">
        <is>
          <t>['Policy Head OfficeHallam Fields Road, Ilkeston, Derbyshire DE7 4AZ']</t>
        </is>
      </c>
    </row>
    <row r="2406">
      <c r="A2406" s="3" t="inlineStr">
        <is>
          <t>samstransport.co.uk</t>
        </is>
      </c>
      <c r="B2406" s="3">
        <f>HYPERLINK("http://samstransport.co.uk", "http://samstransport.co.uk")</f>
        <v/>
      </c>
      <c r="C2406" s="3" t="inlineStr">
        <is>
          <t>Reachable</t>
        </is>
      </c>
      <c r="D2406" s="3" t="inlineStr">
        <is>
          <t>['Mainimagev71We']</t>
        </is>
      </c>
    </row>
    <row r="2407">
      <c r="A2407" s="2" t="inlineStr">
        <is>
          <t>principio.co.uk</t>
        </is>
      </c>
      <c r="B2407" s="2">
        <f>HYPERLINK("https://principio.co.uk", "https://principio.co.uk")</f>
        <v/>
      </c>
      <c r="C2407" s="2" t="inlineStr">
        <is>
          <t>Unreachable</t>
        </is>
      </c>
      <c r="D2407" s="2" t="inlineStr">
        <is>
          <t>N/A</t>
        </is>
      </c>
    </row>
    <row r="2408">
      <c r="A2408" s="2" t="inlineStr">
        <is>
          <t>plus15.co.uk</t>
        </is>
      </c>
      <c r="B2408" s="2">
        <f>HYPERLINK("http://plus15.co.uk", "http://plus15.co.uk")</f>
        <v/>
      </c>
      <c r="C2408" s="2" t="inlineStr">
        <is>
          <t>Unreachable</t>
        </is>
      </c>
      <c r="D2408" s="2" t="inlineStr">
        <is>
          <t>N/A</t>
        </is>
      </c>
    </row>
    <row r="2409">
      <c r="A2409" s="4" t="inlineStr">
        <is>
          <t>thesupplydesk.co.uk</t>
        </is>
      </c>
      <c r="B2409" s="4">
        <f>HYPERLINK("http://thesupplydesk.co.uk", "http://thesupplydesk.co.uk")</f>
        <v/>
      </c>
      <c r="C2409" s="4" t="inlineStr">
        <is>
          <t>Reachable - No Addresses</t>
        </is>
      </c>
      <c r="D2409" s="4" t="inlineStr">
        <is>
          <t>N/A</t>
        </is>
      </c>
    </row>
    <row r="2410">
      <c r="A2410" s="4" t="inlineStr">
        <is>
          <t>concreteplatform.com</t>
        </is>
      </c>
      <c r="B2410" s="4">
        <f>HYPERLINK("http://concreteplatform.com", "http://concreteplatform.com")</f>
        <v/>
      </c>
      <c r="C2410" s="4" t="inlineStr">
        <is>
          <t>Reachable - No Addresses</t>
        </is>
      </c>
      <c r="D2410" s="4" t="inlineStr">
        <is>
          <t>N/A</t>
        </is>
      </c>
    </row>
    <row r="2411">
      <c r="A2411" s="2" t="inlineStr">
        <is>
          <t>edgecumbe.co.uk</t>
        </is>
      </c>
      <c r="B2411" s="2">
        <f>HYPERLINK("https://edgecumbe.co.uk", "https://edgecumbe.co.uk")</f>
        <v/>
      </c>
      <c r="C2411" s="2" t="inlineStr">
        <is>
          <t>Unreachable</t>
        </is>
      </c>
      <c r="D2411" s="2" t="inlineStr">
        <is>
          <t>N/A</t>
        </is>
      </c>
    </row>
    <row r="2412">
      <c r="A2412" s="3" t="inlineStr">
        <is>
          <t>porterfieldbrakes.co.uk</t>
        </is>
      </c>
      <c r="B2412" s="3">
        <f>HYPERLINK("http://porterfieldbrakes.co.uk", "http://porterfieldbrakes.co.uk")</f>
        <v/>
      </c>
      <c r="C2412" s="3" t="inlineStr">
        <is>
          <t>Reachable</t>
        </is>
      </c>
      <c r="D2412" s="3" t="inlineStr">
        <is>
          <t>['16B Norman Way, Severn Bridge Ind Est, Caldicot, NP26 5PT']</t>
        </is>
      </c>
    </row>
    <row r="2413">
      <c r="A2413" s="4" t="inlineStr">
        <is>
          <t>cotswoldcottageholidays.co.uk</t>
        </is>
      </c>
      <c r="B2413" s="4">
        <f>HYPERLINK("http://cotswoldcottageholidays.co.uk", "http://cotswoldcottageholidays.co.uk")</f>
        <v/>
      </c>
      <c r="C2413" s="4" t="inlineStr">
        <is>
          <t>Reachable - No Addresses</t>
        </is>
      </c>
      <c r="D2413" s="4" t="inlineStr">
        <is>
          <t>N/A</t>
        </is>
      </c>
    </row>
    <row r="2414">
      <c r="A2414" s="4" t="inlineStr">
        <is>
          <t>intelligent-protection.co.uk</t>
        </is>
      </c>
      <c r="B2414" s="4">
        <f>HYPERLINK("http://intelligent-protection.co.uk", "http://intelligent-protection.co.uk")</f>
        <v/>
      </c>
      <c r="C2414" s="4" t="inlineStr">
        <is>
          <t>Reachable - No Addresses</t>
        </is>
      </c>
      <c r="D2414" s="4" t="inlineStr">
        <is>
          <t>N/A</t>
        </is>
      </c>
    </row>
    <row r="2415">
      <c r="A2415" s="4" t="inlineStr">
        <is>
          <t>tillylondon.com</t>
        </is>
      </c>
      <c r="B2415" s="4">
        <f>HYPERLINK("http://tillylondon.com", "http://tillylondon.com")</f>
        <v/>
      </c>
      <c r="C2415" s="4" t="inlineStr">
        <is>
          <t>Reachable - No Addresses</t>
        </is>
      </c>
      <c r="D2415" s="4" t="inlineStr">
        <is>
          <t>N/A</t>
        </is>
      </c>
    </row>
    <row r="2416">
      <c r="A2416" s="2" t="inlineStr">
        <is>
          <t>cjei.co.uk</t>
        </is>
      </c>
      <c r="B2416" s="2">
        <f>HYPERLINK("https://cjei.co.uk", "https://cjei.co.uk")</f>
        <v/>
      </c>
      <c r="C2416" s="2" t="inlineStr">
        <is>
          <t>Unreachable</t>
        </is>
      </c>
      <c r="D2416" s="2" t="inlineStr">
        <is>
          <t>N/A</t>
        </is>
      </c>
    </row>
    <row r="2417">
      <c r="A2417" s="3" t="inlineStr">
        <is>
          <t>ilovebodega.com</t>
        </is>
      </c>
      <c r="B2417" s="3">
        <f>HYPERLINK("http://ilovebodega.com", "http://ilovebodega.com")</f>
        <v/>
      </c>
      <c r="C2417" s="3" t="inlineStr">
        <is>
          <t>Reachable</t>
        </is>
      </c>
      <c r="D2417" s="3" t="inlineStr">
        <is>
          <t>['1415 ALBERT PL EDINBURGH EH7 5HN']</t>
        </is>
      </c>
    </row>
    <row r="2418">
      <c r="A2418" s="2" t="inlineStr">
        <is>
          <t>coochycoonappycakes.co.uk</t>
        </is>
      </c>
      <c r="B2418" s="2">
        <f>HYPERLINK("http://coochycoonappycakes.co.uk", "http://coochycoonappycakes.co.uk")</f>
        <v/>
      </c>
      <c r="C2418" s="2" t="inlineStr">
        <is>
          <t>Unreachable</t>
        </is>
      </c>
      <c r="D2418" s="2" t="inlineStr">
        <is>
          <t>N/A</t>
        </is>
      </c>
    </row>
    <row r="2419">
      <c r="A2419" s="3" t="inlineStr">
        <is>
          <t>radhanathswami.com</t>
        </is>
      </c>
      <c r="B2419" s="3">
        <f>HYPERLINK("http://radhanathswami.com", "http://radhanathswami.com")</f>
        <v/>
      </c>
      <c r="C2419" s="3" t="inlineStr">
        <is>
          <t>Reachable</t>
        </is>
      </c>
      <c r="D2419" s="3" t="inlineStr">
        <is>
          <t>['000 trees biodiversity park. BLINDNESS EPIDEMI', '000 trees biodiversity park. Edit Content BLINDNE']</t>
        </is>
      </c>
    </row>
    <row r="2420">
      <c r="A2420" s="4" t="inlineStr">
        <is>
          <t>dissertationproposal.co.uk</t>
        </is>
      </c>
      <c r="B2420" s="4">
        <f>HYPERLINK("http://dissertationproposal.co.uk", "http://dissertationproposal.co.uk")</f>
        <v/>
      </c>
      <c r="C2420" s="4" t="inlineStr">
        <is>
          <t>Reachable - No Addresses</t>
        </is>
      </c>
      <c r="D2420" s="4" t="inlineStr">
        <is>
          <t>N/A</t>
        </is>
      </c>
    </row>
    <row r="2421">
      <c r="A2421" s="4" t="inlineStr">
        <is>
          <t>surecps-group.com</t>
        </is>
      </c>
      <c r="B2421" s="4">
        <f>HYPERLINK("http://surecps-group.com", "http://surecps-group.com")</f>
        <v/>
      </c>
      <c r="C2421" s="4" t="inlineStr">
        <is>
          <t>Reachable - No Addresses</t>
        </is>
      </c>
      <c r="D2421" s="4" t="inlineStr">
        <is>
          <t>N/A</t>
        </is>
      </c>
    </row>
    <row r="2422">
      <c r="A2422" s="2" t="inlineStr">
        <is>
          <t>presentations.co.uk</t>
        </is>
      </c>
      <c r="B2422" s="2">
        <f>HYPERLINK("https://presentations.co.uk", "https://presentations.co.uk")</f>
        <v/>
      </c>
      <c r="C2422" s="2" t="inlineStr">
        <is>
          <t>Unreachable</t>
        </is>
      </c>
      <c r="D2422" s="2" t="inlineStr">
        <is>
          <t>N/A</t>
        </is>
      </c>
    </row>
    <row r="2423">
      <c r="A2423" s="2" t="inlineStr">
        <is>
          <t>caritassalford.org.uk</t>
        </is>
      </c>
      <c r="B2423" s="2">
        <f>HYPERLINK("http://caritassalford.org.uk", "http://caritassalford.org.uk")</f>
        <v/>
      </c>
      <c r="C2423" s="2" t="inlineStr">
        <is>
          <t>Unreachable</t>
        </is>
      </c>
      <c r="D2423" s="2" t="inlineStr">
        <is>
          <t>N/A</t>
        </is>
      </c>
    </row>
    <row r="2424">
      <c r="A2424" s="3" t="inlineStr">
        <is>
          <t>cornerfridge.com</t>
        </is>
      </c>
      <c r="B2424" s="3">
        <f>HYPERLINK("http://cornerfridge.com", "http://cornerfridge.com")</f>
        <v/>
      </c>
      <c r="C2424" s="3" t="inlineStr">
        <is>
          <t>Reachable</t>
        </is>
      </c>
      <c r="D2424" s="3" t="inlineStr">
        <is>
          <t>['Harworth, Doncaster, South Yorkshire, DN11 8QA']</t>
        </is>
      </c>
    </row>
    <row r="2425">
      <c r="A2425" s="3" t="inlineStr">
        <is>
          <t>quadranet.co.uk</t>
        </is>
      </c>
      <c r="B2425" s="3">
        <f>HYPERLINK("https://quadranet.co.uk", "https://quadranet.co.uk")</f>
        <v/>
      </c>
      <c r="C2425" s="3" t="inlineStr">
        <is>
          <t>Reachable</t>
        </is>
      </c>
      <c r="D2425" s="3" t="inlineStr">
        <is>
          <t>['co.uk Quadranet HouseThe Common, StokenchurchHigh WycombeBucks, HP14 3UH']</t>
        </is>
      </c>
    </row>
    <row r="2426">
      <c r="A2426" s="4" t="inlineStr">
        <is>
          <t>moderntyres.com</t>
        </is>
      </c>
      <c r="B2426" s="4">
        <f>HYPERLINK("http://moderntyres.com", "http://moderntyres.com")</f>
        <v/>
      </c>
      <c r="C2426" s="4" t="inlineStr">
        <is>
          <t>Reachable - No Addresses</t>
        </is>
      </c>
      <c r="D2426" s="4" t="inlineStr">
        <is>
          <t>N/A</t>
        </is>
      </c>
    </row>
    <row r="2427">
      <c r="A2427" s="2" t="inlineStr">
        <is>
          <t>lodestar.org.uk</t>
        </is>
      </c>
      <c r="B2427" s="2">
        <f>HYPERLINK("https://lodestar.org.uk", "https://lodestar.org.uk")</f>
        <v/>
      </c>
      <c r="C2427" s="2" t="inlineStr">
        <is>
          <t>Unreachable</t>
        </is>
      </c>
      <c r="D2427" s="2" t="inlineStr">
        <is>
          <t>N/A</t>
        </is>
      </c>
    </row>
    <row r="2428">
      <c r="A2428" s="2" t="inlineStr">
        <is>
          <t>topmeadow.co.uk</t>
        </is>
      </c>
      <c r="B2428" s="2">
        <f>HYPERLINK("https://topmeadow.co.uk", "https://topmeadow.co.uk")</f>
        <v/>
      </c>
      <c r="C2428" s="2" t="inlineStr">
        <is>
          <t>Unreachable</t>
        </is>
      </c>
      <c r="D2428" s="2" t="inlineStr">
        <is>
          <t>N/A</t>
        </is>
      </c>
    </row>
    <row r="2429">
      <c r="A2429" s="3" t="inlineStr">
        <is>
          <t>editorskeys.com</t>
        </is>
      </c>
      <c r="B2429" s="3">
        <f>HYPERLINK("http://editorskeys.com", "http://editorskeys.com")</f>
        <v/>
      </c>
      <c r="C2429" s="3" t="inlineStr">
        <is>
          <t>Reachable</t>
        </is>
      </c>
      <c r="D2429" s="3" t="inlineStr">
        <is>
          <t>['and EUR Isle of Man GBP Israel IL']</t>
        </is>
      </c>
    </row>
    <row r="2430">
      <c r="A2430" s="3" t="inlineStr">
        <is>
          <t>healys.com</t>
        </is>
      </c>
      <c r="B2430" s="3">
        <f>HYPERLINK("http://healys.com", "http://healys.com")</f>
        <v/>
      </c>
      <c r="C2430" s="3" t="inlineStr">
        <is>
          <t>Reachable</t>
        </is>
      </c>
      <c r="D2430" s="3" t="inlineStr">
        <is>
          <t>['1517 Jockeys Fields, London, WC1R 4BW', '8 9 Old Steine, Brighton, East Sussex, BN1 1EJ']</t>
        </is>
      </c>
    </row>
    <row r="2431">
      <c r="A2431" s="2" t="inlineStr">
        <is>
          <t>insidecareers.co.uk</t>
        </is>
      </c>
      <c r="B2431" s="2">
        <f>HYPERLINK("https://insidecareers.co.uk", "https://insidecareers.co.uk")</f>
        <v/>
      </c>
      <c r="C2431" s="2" t="inlineStr">
        <is>
          <t>Unreachable</t>
        </is>
      </c>
      <c r="D2431" s="2" t="inlineStr">
        <is>
          <t>N/A</t>
        </is>
      </c>
    </row>
    <row r="2432">
      <c r="A2432" s="3" t="inlineStr">
        <is>
          <t>missionlimited.com</t>
        </is>
      </c>
      <c r="B2432" s="3">
        <f>HYPERLINK("http://missionlimited.com", "http://missionlimited.com")</f>
        <v/>
      </c>
      <c r="C2432" s="3" t="inlineStr">
        <is>
          <t>Reachable</t>
        </is>
      </c>
      <c r="D2432" s="3" t="inlineStr">
        <is>
          <t>['2 Upper Teddington Road, KingstonUponThames, Surrey. KT1 4DY']</t>
        </is>
      </c>
    </row>
    <row r="2433">
      <c r="A2433" s="2" t="inlineStr">
        <is>
          <t>hackaball.com</t>
        </is>
      </c>
      <c r="B2433" s="2">
        <f>HYPERLINK("http://hackaball.com", "http://hackaball.com")</f>
        <v/>
      </c>
      <c r="C2433" s="2" t="inlineStr">
        <is>
          <t>Unreachable</t>
        </is>
      </c>
      <c r="D2433" s="2" t="inlineStr">
        <is>
          <t>N/A</t>
        </is>
      </c>
    </row>
    <row r="2434">
      <c r="A2434" s="4" t="inlineStr">
        <is>
          <t>houseclearanceteam.co.uk</t>
        </is>
      </c>
      <c r="B2434" s="4">
        <f>HYPERLINK("http://houseclearanceteam.co.uk", "http://houseclearanceteam.co.uk")</f>
        <v/>
      </c>
      <c r="C2434" s="4" t="inlineStr">
        <is>
          <t>Reachable - No Addresses</t>
        </is>
      </c>
      <c r="D2434" s="4" t="inlineStr">
        <is>
          <t>N/A</t>
        </is>
      </c>
    </row>
    <row r="2435">
      <c r="A2435" s="4" t="inlineStr">
        <is>
          <t>satchiuk.com</t>
        </is>
      </c>
      <c r="B2435" s="4">
        <f>HYPERLINK("http://satchiuk.com", "http://satchiuk.com")</f>
        <v/>
      </c>
      <c r="C2435" s="4" t="inlineStr">
        <is>
          <t>Reachable - No Addresses</t>
        </is>
      </c>
      <c r="D2435" s="4" t="inlineStr">
        <is>
          <t>N/A</t>
        </is>
      </c>
    </row>
    <row r="2436">
      <c r="A2436" s="3" t="inlineStr">
        <is>
          <t>bill-medical.co.uk</t>
        </is>
      </c>
      <c r="B2436" s="3">
        <f>HYPERLINK("http://bill-medical.co.uk", "http://bill-medical.co.uk")</f>
        <v/>
      </c>
      <c r="C2436" s="3" t="inlineStr">
        <is>
          <t>Reachable</t>
        </is>
      </c>
      <c r="D2436" s="3" t="inlineStr">
        <is>
          <t>['3341 Chiltern Avenue, Amersham, Buckinghamshire. HP6 5AE']</t>
        </is>
      </c>
    </row>
    <row r="2437">
      <c r="A2437" s="3" t="inlineStr">
        <is>
          <t>coastscotland.com</t>
        </is>
      </c>
      <c r="B2437" s="3">
        <f>HYPERLINK("http://coastscotland.com", "http://coastscotland.com")</f>
        <v/>
      </c>
      <c r="C2437" s="3" t="inlineStr">
        <is>
          <t>Reachable</t>
        </is>
      </c>
      <c r="D2437" s="3" t="inlineStr">
        <is>
          <t>['65 Main Street West Kilbride KA23 9AW']</t>
        </is>
      </c>
    </row>
    <row r="2438">
      <c r="A2438" s="3" t="inlineStr">
        <is>
          <t>ericht.co.uk</t>
        </is>
      </c>
      <c r="B2438" s="3">
        <f>HYPERLINK("http://ericht.co.uk", "http://ericht.co.uk")</f>
        <v/>
      </c>
      <c r="C2438" s="3" t="inlineStr">
        <is>
          <t>Reachable</t>
        </is>
      </c>
      <c r="D2438" s="3" t="inlineStr">
        <is>
          <t>['Rattray, Blairgowrie, PerthshireScotlandPH10 7AH']</t>
        </is>
      </c>
    </row>
    <row r="2439">
      <c r="A2439" s="3" t="inlineStr">
        <is>
          <t>vcut.co.uk</t>
        </is>
      </c>
      <c r="B2439" s="3">
        <f>HYPERLINK("http://vcut.co.uk", "http://vcut.co.uk")</f>
        <v/>
      </c>
      <c r="C2439" s="3" t="inlineStr">
        <is>
          <t>Reachable</t>
        </is>
      </c>
      <c r="D2439" s="3" t="inlineStr">
        <is>
          <t>['8 Dundas Close Portsmouth PO3 5RB', '75 Turnmill Street London EC1M 5SY']</t>
        </is>
      </c>
    </row>
    <row r="2440">
      <c r="A2440" s="3" t="inlineStr">
        <is>
          <t>surreywildlifetrust.org</t>
        </is>
      </c>
      <c r="B2440" s="3">
        <f>HYPERLINK("http://surreywildlifetrust.org", "http://surreywildlifetrust.org")</f>
        <v/>
      </c>
      <c r="C2440" s="3" t="inlineStr">
        <is>
          <t>Reachable</t>
        </is>
      </c>
      <c r="D2440" s="3" t="inlineStr">
        <is>
          <t>['3799 78. Registered office School Lane, Pirbright, Surrey, GU24 0JN']</t>
        </is>
      </c>
    </row>
    <row r="2441">
      <c r="A2441" s="3" t="inlineStr">
        <is>
          <t>snugglebundl.co.uk</t>
        </is>
      </c>
      <c r="B2441" s="3">
        <f>HYPERLINK("http://snugglebundl.co.uk", "http://snugglebundl.co.uk")</f>
        <v/>
      </c>
      <c r="C2441" s="3" t="inlineStr">
        <is>
          <t>Reachable</t>
        </is>
      </c>
      <c r="D2441" s="3" t="inlineStr">
        <is>
          <t>['7701 Chattsworth Road, Midland, GA 31820', 'Genesis Centre, Innovation way, StokeonTrent, ST6 4BF']</t>
        </is>
      </c>
    </row>
    <row r="2442">
      <c r="A2442" s="2" t="inlineStr">
        <is>
          <t>mmiengineering.com</t>
        </is>
      </c>
      <c r="B2442" s="2">
        <f>HYPERLINK("https://mmiengineering.com", "https://mmiengineering.com")</f>
        <v/>
      </c>
      <c r="C2442" s="2" t="inlineStr">
        <is>
          <t>Unreachable</t>
        </is>
      </c>
      <c r="D2442" s="2" t="inlineStr">
        <is>
          <t>N/A</t>
        </is>
      </c>
    </row>
    <row r="2443">
      <c r="A2443" s="3" t="inlineStr">
        <is>
          <t>motivationalleadership.co.uk</t>
        </is>
      </c>
      <c r="B2443" s="3">
        <f>HYPERLINK("http://motivationalleadership.co.uk", "http://motivationalleadership.co.uk")</f>
        <v/>
      </c>
      <c r="C2443" s="3" t="inlineStr">
        <is>
          <t>Reachable</t>
        </is>
      </c>
      <c r="D2443" s="3" t="inlineStr">
        <is>
          <t>['35 Chequers Court, Brown Street Salisbury, Wiltshire, SP1 2AS, UK', 'own Street Salisbury Wiltshire SP1 2AS']</t>
        </is>
      </c>
    </row>
    <row r="2444">
      <c r="A2444" s="4" t="inlineStr">
        <is>
          <t>ka-boukie.com</t>
        </is>
      </c>
      <c r="B2444" s="4">
        <f>HYPERLINK("http://ka-boukie.com", "http://ka-boukie.com")</f>
        <v/>
      </c>
      <c r="C2444" s="4" t="inlineStr">
        <is>
          <t>Reachable - No Addresses</t>
        </is>
      </c>
      <c r="D2444" s="4" t="inlineStr">
        <is>
          <t>N/A</t>
        </is>
      </c>
    </row>
    <row r="2445">
      <c r="A2445" s="4" t="inlineStr">
        <is>
          <t>affordablecleaning.co.uk</t>
        </is>
      </c>
      <c r="B2445" s="4">
        <f>HYPERLINK("http://affordablecleaning.co.uk", "http://affordablecleaning.co.uk")</f>
        <v/>
      </c>
      <c r="C2445" s="4" t="inlineStr">
        <is>
          <t>Reachable - No Addresses</t>
        </is>
      </c>
      <c r="D2445" s="4" t="inlineStr">
        <is>
          <t>N/A</t>
        </is>
      </c>
    </row>
    <row r="2446">
      <c r="A2446" s="4" t="inlineStr">
        <is>
          <t>porthavallen.co.uk</t>
        </is>
      </c>
      <c r="B2446" s="4">
        <f>HYPERLINK("http://porthavallen.co.uk", "http://porthavallen.co.uk")</f>
        <v/>
      </c>
      <c r="C2446" s="4" t="inlineStr">
        <is>
          <t>Reachable - No Addresses</t>
        </is>
      </c>
      <c r="D2446" s="4" t="inlineStr">
        <is>
          <t>N/A</t>
        </is>
      </c>
    </row>
    <row r="2447">
      <c r="A2447" s="4" t="inlineStr">
        <is>
          <t>arroll.co.uk</t>
        </is>
      </c>
      <c r="B2447" s="4">
        <f>HYPERLINK("http://arroll.co.uk", "http://arroll.co.uk")</f>
        <v/>
      </c>
      <c r="C2447" s="4" t="inlineStr">
        <is>
          <t>Reachable - No Addresses</t>
        </is>
      </c>
      <c r="D2447" s="4" t="inlineStr">
        <is>
          <t>N/A</t>
        </is>
      </c>
    </row>
    <row r="2448">
      <c r="A2448" s="3" t="inlineStr">
        <is>
          <t>vegetarianexpress.co.uk</t>
        </is>
      </c>
      <c r="B2448" s="3">
        <f>HYPERLINK("http://vegetarianexpress.co.uk", "http://vegetarianexpress.co.uk")</f>
        <v/>
      </c>
      <c r="C2448" s="3" t="inlineStr">
        <is>
          <t>Reachable</t>
        </is>
      </c>
      <c r="D2448" s="3" t="inlineStr">
        <is>
          <t>['0 kg 50.492x1kg Quick view Add DISCO', 'd New Pumpkin Seed Coconut Dukkah500gD', 'ller Vegan Zeastar Sashimi Zalmon310gS', 'St Albans Road, Watford, Hertfordshire, WD24 7RY']</t>
        </is>
      </c>
    </row>
    <row r="2449">
      <c r="A2449" s="3" t="inlineStr">
        <is>
          <t>ansaltd.com</t>
        </is>
      </c>
      <c r="B2449" s="3">
        <f>HYPERLINK("http://ansaltd.com", "http://ansaltd.com")</f>
        <v/>
      </c>
      <c r="C2449" s="3" t="inlineStr">
        <is>
          <t>Reachable</t>
        </is>
      </c>
      <c r="D2449" s="3" t="inlineStr">
        <is>
          <t>['East Building, Cable Drive, Walsall, WS2 7BN']</t>
        </is>
      </c>
    </row>
    <row r="2450">
      <c r="A2450" s="4" t="inlineStr">
        <is>
          <t>marlin.com</t>
        </is>
      </c>
      <c r="B2450" s="4">
        <f>HYPERLINK("http://marlin.com", "http://marlin.com")</f>
        <v/>
      </c>
      <c r="C2450" s="4" t="inlineStr">
        <is>
          <t>Reachable - No Addresses</t>
        </is>
      </c>
      <c r="D2450" s="4" t="inlineStr">
        <is>
          <t>N/A</t>
        </is>
      </c>
    </row>
    <row r="2451">
      <c r="A2451" s="4" t="inlineStr">
        <is>
          <t>careerwise.com</t>
        </is>
      </c>
      <c r="B2451" s="4">
        <f>HYPERLINK("http://careerwise.com", "http://careerwise.com")</f>
        <v/>
      </c>
      <c r="C2451" s="4" t="inlineStr">
        <is>
          <t>Reachable - No Addresses</t>
        </is>
      </c>
      <c r="D2451" s="4" t="inlineStr">
        <is>
          <t>N/A</t>
        </is>
      </c>
    </row>
    <row r="2452">
      <c r="A2452" s="2" t="inlineStr">
        <is>
          <t>burrowfieldautos.com</t>
        </is>
      </c>
      <c r="B2452" s="2">
        <f>HYPERLINK("http://burrowfieldautos.com", "http://burrowfieldautos.com")</f>
        <v/>
      </c>
      <c r="C2452" s="2" t="inlineStr">
        <is>
          <t>Unreachable</t>
        </is>
      </c>
      <c r="D2452" s="2" t="inlineStr">
        <is>
          <t>N/A</t>
        </is>
      </c>
    </row>
    <row r="2453">
      <c r="A2453" s="2" t="inlineStr">
        <is>
          <t>firstrate.co.uk</t>
        </is>
      </c>
      <c r="B2453" s="2">
        <f>HYPERLINK("https://firstrate.co.uk", "https://firstrate.co.uk")</f>
        <v/>
      </c>
      <c r="C2453" s="2" t="inlineStr">
        <is>
          <t>Unreachable</t>
        </is>
      </c>
      <c r="D2453" s="2" t="inlineStr">
        <is>
          <t>N/A</t>
        </is>
      </c>
    </row>
    <row r="2454">
      <c r="A2454" s="3" t="inlineStr">
        <is>
          <t>wearecameron.com</t>
        </is>
      </c>
      <c r="B2454" s="3">
        <f>HYPERLINK("http://wearecameron.com", "http://wearecameron.com")</f>
        <v/>
      </c>
      <c r="C2454" s="3" t="inlineStr">
        <is>
          <t>Reachable</t>
        </is>
      </c>
      <c r="D2454" s="3" t="inlineStr">
        <is>
          <t>['urnfield Road Giffnock Glasgow G46 7TH']</t>
        </is>
      </c>
    </row>
    <row r="2455">
      <c r="A2455" s="2" t="inlineStr">
        <is>
          <t>birminghamgymclub.org.uk</t>
        </is>
      </c>
      <c r="B2455" s="2">
        <f>HYPERLINK("https://birminghamgymclub.org.uk", "https://birminghamgymclub.org.uk")</f>
        <v/>
      </c>
      <c r="C2455" s="2" t="inlineStr">
        <is>
          <t>Unreachable</t>
        </is>
      </c>
      <c r="D2455" s="2" t="inlineStr">
        <is>
          <t>N/A</t>
        </is>
      </c>
    </row>
    <row r="2456">
      <c r="A2456" s="3" t="inlineStr">
        <is>
          <t>exchequersolutions.co.uk</t>
        </is>
      </c>
      <c r="B2456" s="3">
        <f>HYPERLINK("http://exchequersolutions.co.uk", "http://exchequersolutions.co.uk")</f>
        <v/>
      </c>
      <c r="C2456" s="3" t="inlineStr">
        <is>
          <t>Reachable</t>
        </is>
      </c>
      <c r="D2456" s="3" t="inlineStr">
        <is>
          <t>['ohns Court Vicars Lane Chester CH1 1QE', '1 St John Street, Chester, CH1 1DA']</t>
        </is>
      </c>
    </row>
    <row r="2457">
      <c r="A2457" s="2" t="inlineStr">
        <is>
          <t>laycockinternational.com</t>
        </is>
      </c>
      <c r="B2457" s="2">
        <f>HYPERLINK("http://laycockinternational.com", "http://laycockinternational.com")</f>
        <v/>
      </c>
      <c r="C2457" s="2" t="inlineStr">
        <is>
          <t>Unreachable</t>
        </is>
      </c>
      <c r="D2457" s="2" t="inlineStr">
        <is>
          <t>N/A</t>
        </is>
      </c>
    </row>
    <row r="2458">
      <c r="A2458" s="4" t="inlineStr">
        <is>
          <t>proformbasketball.com</t>
        </is>
      </c>
      <c r="B2458" s="4">
        <f>HYPERLINK("http://proformbasketball.com", "http://proformbasketball.com")</f>
        <v/>
      </c>
      <c r="C2458" s="4" t="inlineStr">
        <is>
          <t>Reachable - No Addresses</t>
        </is>
      </c>
      <c r="D2458" s="4" t="inlineStr">
        <is>
          <t>N/A</t>
        </is>
      </c>
    </row>
    <row r="2459">
      <c r="A2459" s="4" t="inlineStr">
        <is>
          <t>henshaw.uk.com</t>
        </is>
      </c>
      <c r="B2459" s="4">
        <f>HYPERLINK("http://henshaw.uk.com", "http://henshaw.uk.com")</f>
        <v/>
      </c>
      <c r="C2459" s="4" t="inlineStr">
        <is>
          <t>Reachable - No Addresses</t>
        </is>
      </c>
      <c r="D2459" s="4" t="inlineStr">
        <is>
          <t>N/A</t>
        </is>
      </c>
    </row>
    <row r="2460">
      <c r="A2460" s="3" t="inlineStr">
        <is>
          <t>fishplant.co.uk</t>
        </is>
      </c>
      <c r="B2460" s="3">
        <f>HYPERLINK("http://fishplant.co.uk", "http://fishplant.co.uk")</f>
        <v/>
      </c>
      <c r="C2460" s="3" t="inlineStr">
        <is>
          <t>Reachable</t>
        </is>
      </c>
      <c r="D2460" s="3" t="inlineStr">
        <is>
          <t>['sKC Cabins Solutions Ltd London RoadST5 7HT']</t>
        </is>
      </c>
    </row>
    <row r="2461">
      <c r="A2461" s="3" t="inlineStr">
        <is>
          <t>sgrcs.co.uk</t>
        </is>
      </c>
      <c r="B2461" s="3">
        <f>HYPERLINK("http://sgrcs.co.uk", "http://sgrcs.co.uk")</f>
        <v/>
      </c>
      <c r="C2461" s="3" t="inlineStr">
        <is>
          <t>Reachable</t>
        </is>
      </c>
      <c r="D2461" s="3" t="inlineStr">
        <is>
          <t>['62 Stagshaw Close Maidstone, Kent ME15 6TN']</t>
        </is>
      </c>
    </row>
    <row r="2462">
      <c r="A2462" s="3" t="inlineStr">
        <is>
          <t>bikespokes.co.uk</t>
        </is>
      </c>
      <c r="B2462" s="3">
        <f>HYPERLINK("http://bikespokes.co.uk", "http://bikespokes.co.uk")</f>
        <v/>
      </c>
      <c r="C2462" s="3" t="inlineStr">
        <is>
          <t>Reachable</t>
        </is>
      </c>
      <c r="D2462" s="3" t="inlineStr">
        <is>
          <t>['one calls. WHAT IS BIKESPOK']</t>
        </is>
      </c>
    </row>
    <row r="2463">
      <c r="A2463" s="4" t="inlineStr">
        <is>
          <t>yucpc.org.uk</t>
        </is>
      </c>
      <c r="B2463" s="4">
        <f>HYPERLINK("http://yucpc.org.uk", "http://yucpc.org.uk")</f>
        <v/>
      </c>
      <c r="C2463" s="4" t="inlineStr">
        <is>
          <t>Reachable - No Addresses</t>
        </is>
      </c>
      <c r="D2463" s="4" t="inlineStr">
        <is>
          <t>N/A</t>
        </is>
      </c>
    </row>
    <row r="2464">
      <c r="A2464" s="4" t="inlineStr">
        <is>
          <t>thepheasant-keyston.co.uk</t>
        </is>
      </c>
      <c r="B2464" s="4">
        <f>HYPERLINK("http://thepheasant-keyston.co.uk", "http://thepheasant-keyston.co.uk")</f>
        <v/>
      </c>
      <c r="C2464" s="4" t="inlineStr">
        <is>
          <t>Reachable - No Addresses</t>
        </is>
      </c>
      <c r="D2464" s="4" t="inlineStr">
        <is>
          <t>N/A</t>
        </is>
      </c>
    </row>
    <row r="2465">
      <c r="A2465" s="4" t="inlineStr">
        <is>
          <t>atpi.org</t>
        </is>
      </c>
      <c r="B2465" s="4">
        <f>HYPERLINK("http://atpi.org", "http://atpi.org")</f>
        <v/>
      </c>
      <c r="C2465" s="4" t="inlineStr">
        <is>
          <t>Reachable - No Addresses</t>
        </is>
      </c>
      <c r="D2465" s="4" t="inlineStr">
        <is>
          <t>N/A</t>
        </is>
      </c>
    </row>
    <row r="2466">
      <c r="A2466" s="2" t="inlineStr">
        <is>
          <t>moreideas.co.uk</t>
        </is>
      </c>
      <c r="B2466" s="2">
        <f>HYPERLINK("http://moreideas.co.uk", "http://moreideas.co.uk")</f>
        <v/>
      </c>
      <c r="C2466" s="2" t="inlineStr">
        <is>
          <t>Unreachable</t>
        </is>
      </c>
      <c r="D2466" s="2" t="inlineStr">
        <is>
          <t>N/A</t>
        </is>
      </c>
    </row>
    <row r="2467">
      <c r="A2467" s="4" t="inlineStr">
        <is>
          <t>orbitresearch.co.uk</t>
        </is>
      </c>
      <c r="B2467" s="4">
        <f>HYPERLINK("http://orbitresearch.co.uk", "http://orbitresearch.co.uk")</f>
        <v/>
      </c>
      <c r="C2467" s="4" t="inlineStr">
        <is>
          <t>Reachable - No Addresses</t>
        </is>
      </c>
      <c r="D2467" s="4" t="inlineStr">
        <is>
          <t>N/A</t>
        </is>
      </c>
    </row>
    <row r="2468">
      <c r="A2468" s="4" t="inlineStr">
        <is>
          <t>combemill.co.uk</t>
        </is>
      </c>
      <c r="B2468" s="4">
        <f>HYPERLINK("http://combemill.co.uk", "http://combemill.co.uk")</f>
        <v/>
      </c>
      <c r="C2468" s="4" t="inlineStr">
        <is>
          <t>Reachable - No Addresses</t>
        </is>
      </c>
      <c r="D2468" s="4" t="inlineStr">
        <is>
          <t>N/A</t>
        </is>
      </c>
    </row>
    <row r="2469">
      <c r="A2469" s="3" t="inlineStr">
        <is>
          <t>essexcommunityfoundation.org.uk</t>
        </is>
      </c>
      <c r="B2469" s="3">
        <f>HYPERLINK("http://essexcommunityfoundation.org.uk", "http://essexcommunityfoundation.org.uk")</f>
        <v/>
      </c>
      <c r="C2469" s="3" t="inlineStr">
        <is>
          <t>Reachable</t>
        </is>
      </c>
      <c r="D2469" s="3" t="inlineStr">
        <is>
          <t>['3 Hoffmanns Way, Chelmsford, CM1 1GU']</t>
        </is>
      </c>
    </row>
    <row r="2470">
      <c r="A2470" s="4" t="inlineStr">
        <is>
          <t>polocini.com</t>
        </is>
      </c>
      <c r="B2470" s="4">
        <f>HYPERLINK("http://polocini.com", "http://polocini.com")</f>
        <v/>
      </c>
      <c r="C2470" s="4" t="inlineStr">
        <is>
          <t>Reachable - No Addresses</t>
        </is>
      </c>
      <c r="D2470" s="4" t="inlineStr">
        <is>
          <t>N/A</t>
        </is>
      </c>
    </row>
    <row r="2471">
      <c r="A2471" s="4" t="inlineStr">
        <is>
          <t>sw-electrical.co.uk</t>
        </is>
      </c>
      <c r="B2471" s="4">
        <f>HYPERLINK("http://sw-electrical.co.uk", "http://sw-electrical.co.uk")</f>
        <v/>
      </c>
      <c r="C2471" s="4" t="inlineStr">
        <is>
          <t>Reachable - No Addresses</t>
        </is>
      </c>
      <c r="D2471" s="4" t="inlineStr">
        <is>
          <t>N/A</t>
        </is>
      </c>
    </row>
    <row r="2472">
      <c r="A2472" s="3" t="inlineStr">
        <is>
          <t>cakesuppliers.co.uk</t>
        </is>
      </c>
      <c r="B2472" s="3">
        <f>HYPERLINK("http://cakesuppliers.co.uk", "http://cakesuppliers.co.uk")</f>
        <v/>
      </c>
      <c r="C2472" s="3" t="inlineStr">
        <is>
          <t>Reachable</t>
        </is>
      </c>
      <c r="D2472" s="3" t="inlineStr">
        <is>
          <t>['Cossal Industrial Estate, Ilkeston, Derby DE7 5UA']</t>
        </is>
      </c>
    </row>
    <row r="2473">
      <c r="A2473" s="3" t="inlineStr">
        <is>
          <t>nuvoteq.cloud</t>
        </is>
      </c>
      <c r="B2473" s="3">
        <f>HYPERLINK("http://nuvoteq.cloud", "http://nuvoteq.cloud")</f>
        <v/>
      </c>
      <c r="C2473" s="3" t="inlineStr">
        <is>
          <t>Reachable</t>
        </is>
      </c>
      <c r="D2473" s="3" t="inlineStr">
        <is>
          <t>['90 Addresss Head Office 6 Elmwood, Crockford lane, Chineham, RG24 8WG']</t>
        </is>
      </c>
    </row>
    <row r="2474">
      <c r="A2474" s="2" t="inlineStr">
        <is>
          <t>crossfitkirkintilloch.com</t>
        </is>
      </c>
      <c r="B2474" s="2">
        <f>HYPERLINK("https://crossfitkirkintilloch.com", "https://crossfitkirkintilloch.com")</f>
        <v/>
      </c>
      <c r="C2474" s="2" t="inlineStr">
        <is>
          <t>Unreachable</t>
        </is>
      </c>
      <c r="D2474" s="2" t="inlineStr">
        <is>
          <t>N/A</t>
        </is>
      </c>
    </row>
    <row r="2475">
      <c r="A2475" s="4" t="inlineStr">
        <is>
          <t>parallel.fi</t>
        </is>
      </c>
      <c r="B2475" s="4">
        <f>HYPERLINK("http://parallel.fi", "http://parallel.fi")</f>
        <v/>
      </c>
      <c r="C2475" s="4" t="inlineStr">
        <is>
          <t>Reachable - No Addresses</t>
        </is>
      </c>
      <c r="D2475" s="4" t="inlineStr">
        <is>
          <t>N/A</t>
        </is>
      </c>
    </row>
    <row r="2476">
      <c r="A2476" s="2" t="inlineStr">
        <is>
          <t>northernirelandscreen.co.uk</t>
        </is>
      </c>
      <c r="B2476" s="2">
        <f>HYPERLINK("https://northernirelandscreen.co.uk", "https://northernirelandscreen.co.uk")</f>
        <v/>
      </c>
      <c r="C2476" s="2" t="inlineStr">
        <is>
          <t>Unreachable</t>
        </is>
      </c>
      <c r="D2476" s="2" t="inlineStr">
        <is>
          <t>N/A</t>
        </is>
      </c>
    </row>
    <row r="2477">
      <c r="A2477" s="3" t="inlineStr">
        <is>
          <t>birdbrand.co.uk</t>
        </is>
      </c>
      <c r="B2477" s="3">
        <f>HYPERLINK("http://birdbrand.co.uk", "http://birdbrand.co.uk")</f>
        <v/>
      </c>
      <c r="C2477" s="3" t="inlineStr">
        <is>
          <t>Reachable</t>
        </is>
      </c>
      <c r="D2477" s="3" t="inlineStr">
        <is>
          <t>['Road Feltwell Thetford Norfolk IP26 4EH']</t>
        </is>
      </c>
    </row>
    <row r="2478">
      <c r="A2478" s="3" t="inlineStr">
        <is>
          <t>thorntonlodgenorthyorkshire.co.uk</t>
        </is>
      </c>
      <c r="B2478" s="3">
        <f>HYPERLINK("http://thorntonlodgenorthyorkshire.co.uk", "http://thorntonlodgenorthyorkshire.co.uk")</f>
        <v/>
      </c>
      <c r="C2478" s="3" t="inlineStr">
        <is>
          <t>Reachable</t>
        </is>
      </c>
      <c r="D2478" s="3" t="inlineStr">
        <is>
          <t>['nton RustLeyburnNorth YorkshireDL8 3AP']</t>
        </is>
      </c>
    </row>
    <row r="2479">
      <c r="A2479" s="3" t="inlineStr">
        <is>
          <t>peasholmecharity.org.uk</t>
        </is>
      </c>
      <c r="B2479" s="3">
        <f>HYPERLINK("http://peasholmecharity.org.uk", "http://peasholmecharity.org.uk")</f>
        <v/>
      </c>
      <c r="C2479" s="3" t="inlineStr">
        <is>
          <t>Reachable</t>
        </is>
      </c>
      <c r="D2479" s="3" t="inlineStr">
        <is>
          <t>['25 MIcklegate, York YO1 6JH']</t>
        </is>
      </c>
    </row>
    <row r="2480">
      <c r="A2480" s="4" t="inlineStr">
        <is>
          <t>mackay.co.uk</t>
        </is>
      </c>
      <c r="B2480" s="4">
        <f>HYPERLINK("http://mackay.co.uk", "http://mackay.co.uk")</f>
        <v/>
      </c>
      <c r="C2480" s="4" t="inlineStr">
        <is>
          <t>Reachable - No Addresses</t>
        </is>
      </c>
      <c r="D2480" s="4" t="inlineStr">
        <is>
          <t>N/A</t>
        </is>
      </c>
    </row>
    <row r="2482">
      <c r="A2482" s="5" t="inlineStr">
        <is>
          <t>Metric</t>
        </is>
      </c>
      <c r="B2482" s="5" t="inlineStr">
        <is>
          <t>Count</t>
        </is>
      </c>
      <c r="C2482" s="5" t="inlineStr">
        <is>
          <t>Percentage</t>
        </is>
      </c>
    </row>
    <row r="2483">
      <c r="A2483" s="6" t="inlineStr">
        <is>
          <t>Reachable sites</t>
        </is>
      </c>
      <c r="B2483" s="6" t="n">
        <v>689</v>
      </c>
      <c r="C2483" s="6" t="inlineStr">
        <is>
          <t>27.79%</t>
        </is>
      </c>
    </row>
    <row r="2484">
      <c r="A2484" s="7" t="inlineStr">
        <is>
          <t>Unreachable sites</t>
        </is>
      </c>
      <c r="B2484" s="7" t="n">
        <v>588</v>
      </c>
      <c r="C2484" s="7" t="inlineStr">
        <is>
          <t>23.72%</t>
        </is>
      </c>
    </row>
    <row r="2485">
      <c r="A2485" s="8" t="inlineStr">
        <is>
          <t>Reachable but no addresses</t>
        </is>
      </c>
      <c r="B2485" s="8" t="n">
        <v>1202</v>
      </c>
      <c r="C2485" s="8" t="inlineStr">
        <is>
          <t>48.49%</t>
        </is>
      </c>
    </row>
    <row r="2486">
      <c r="A2486" t="inlineStr">
        <is>
          <t>Total sites checked</t>
        </is>
      </c>
      <c r="B2486" t="n">
        <v>2479</v>
      </c>
      <c r="C2486"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2024-10-22T20:33:41Z</dcterms:created>
  <dcterms:modified xsi:type="dcterms:W3CDTF">2024-10-22T20:33:41Z</dcterms:modified>
</cp:coreProperties>
</file>