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formateados" sheetId="1" r:id="rId4"/>
    <sheet state="visible" name="Datos" sheetId="2" r:id="rId5"/>
  </sheets>
  <definedNames/>
  <calcPr/>
</workbook>
</file>

<file path=xl/sharedStrings.xml><?xml version="1.0" encoding="utf-8"?>
<sst xmlns="http://schemas.openxmlformats.org/spreadsheetml/2006/main" count="5" uniqueCount="5">
  <si>
    <t>Temas por artista</t>
  </si>
  <si>
    <t>Favoritas:</t>
  </si>
  <si>
    <t>Total scrobbles:</t>
  </si>
  <si>
    <t>scrobblings</t>
  </si>
  <si>
    <t>https://es.extendoffice.com/documents/excel/2459-excel-sum-cells-with-text-and-numbers.html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</si>
</sst>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Verdana"/>
      <scheme val="minor"/>
    </font>
    <font>
      <sz val="10.0"/>
      <color rgb="FF232629"/>
      <name val="Google Sans Mono"/>
    </font>
    <font>
      <sz val="10.0"/>
      <color rgb="FF000000"/>
      <name val="Google Sans Mono"/>
    </font>
    <font>
      <sz val="10.0"/>
      <color theme="1"/>
      <name val="Google Sans Mono"/>
    </font>
    <font>
      <sz val="9.0"/>
      <color rgb="FF000000"/>
      <name val="&quot;Google Sans Mono&quot;"/>
    </font>
    <font>
      <sz val="10.0"/>
      <color rgb="FFFF0000"/>
      <name val="Google Sans Mono"/>
    </font>
    <font>
      <color theme="1"/>
      <name val="Verdana"/>
      <scheme val="minor"/>
    </font>
    <font>
      <b/>
      <sz val="10.0"/>
      <color theme="1"/>
      <name val="Google Sans Mono"/>
    </font>
    <font>
      <u/>
      <sz val="10.0"/>
      <color rgb="FF0000FF"/>
      <name val="Google Sans Mono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Font="1"/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left"/>
    </xf>
    <xf borderId="0" fillId="0" fontId="3" numFmtId="0" xfId="0" applyFont="1"/>
    <xf borderId="0" fillId="3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3" numFmtId="0" xfId="0" applyAlignment="1" applyFont="1">
      <alignment textRotation="0"/>
    </xf>
    <xf borderId="0" fillId="0" fontId="8" numFmtId="0" xfId="0" applyFont="1"/>
    <xf borderId="0" fillId="0" fontId="6" numFmtId="14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6" numFmtId="4" xfId="0" applyFont="1" applyNumberFormat="1"/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2" pivot="0" name="Datos formateado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E1001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Datos formate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FFDAE9"/>
      </a:accent1>
      <a:accent2>
        <a:srgbClr val="C4FFA0"/>
      </a:accent2>
      <a:accent3>
        <a:srgbClr val="B8F0FF"/>
      </a:accent3>
      <a:accent4>
        <a:srgbClr val="F7981D"/>
      </a:accent4>
      <a:accent5>
        <a:srgbClr val="FFB0EB"/>
      </a:accent5>
      <a:accent6>
        <a:srgbClr val="F4B8FF"/>
      </a:accent6>
      <a:hlink>
        <a:srgbClr val="A64D79"/>
      </a:hlink>
      <a:folHlink>
        <a:srgbClr val="A64D79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.extendoffice.com/documents/excel/2459-excel-sum-cells-with-text-and-numbers.html" TargetMode="External"/><Relationship Id="rId2" Type="http://schemas.openxmlformats.org/officeDocument/2006/relationships/hyperlink" Target="http://g.na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8.0"/>
    <col customWidth="1" min="2" max="3" width="17.11"/>
    <col customWidth="1" min="4" max="4" width="11.33"/>
    <col customWidth="1" min="5" max="5" width="8.67"/>
    <col customWidth="1" min="7" max="7" width="15.44"/>
    <col customWidth="1" min="8" max="8" width="15.22"/>
    <col customWidth="1" min="9" max="9" width="7.89"/>
    <col customWidth="1" min="10" max="10" width="14.67"/>
  </cols>
  <sheetData>
    <row r="1" ht="32.25" customHeight="1">
      <c r="A1" s="1" t="str">
        <f>Datos!A1</f>
        <v>Posición</v>
      </c>
      <c r="B1" s="2" t="str">
        <f>Datos!E1</f>
        <v>Nombre de tema</v>
      </c>
      <c r="C1" s="3" t="str">
        <f>Datos!F1</f>
        <v>Nombre de artista</v>
      </c>
      <c r="D1" s="3" t="str">
        <f>Datos!I1</f>
        <v>Scrobblings</v>
      </c>
      <c r="E1" s="3" t="str">
        <f>Datos!D1</f>
        <v>Favorito</v>
      </c>
      <c r="G1" s="4" t="s">
        <v>0</v>
      </c>
      <c r="H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f>Datos!A2</f>
        <v>1</v>
      </c>
      <c r="B2" s="7" t="str">
        <f>Datos!E2</f>
        <v>Mardy Bum</v>
      </c>
      <c r="C2" s="8" t="str">
        <f>Datos!F2</f>
        <v>Arctic Monkeys</v>
      </c>
      <c r="D2" s="9" t="str">
        <f>SUBSTITUTE(Datos!I2,"scrobblings","")</f>
        <v>181 </v>
      </c>
      <c r="E2" s="10" t="str">
        <f>IFERROR(__xludf.DUMMYFUNCTION("IF(REGEXMATCH(Datos!D2, ""no""),""♡"",""❤"")
"),"❤")</f>
        <v>❤</v>
      </c>
      <c r="G2" s="11" t="str">
        <f t="shared" ref="G2:G4" si="1">JOIN(": ",C2,COUNTIF($C$2:$C$51, C2))</f>
        <v>Arctic Monkeys: 4</v>
      </c>
      <c r="H2" s="5"/>
      <c r="J2" s="5"/>
      <c r="K2" s="5"/>
      <c r="L2" s="5"/>
      <c r="M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f>Datos!A3</f>
        <v>2</v>
      </c>
      <c r="B3" s="7" t="str">
        <f>Datos!E3</f>
        <v>BTD (Before the Dawn)</v>
      </c>
      <c r="C3" s="8" t="str">
        <f>Datos!F3</f>
        <v>인피니트</v>
      </c>
      <c r="D3" s="9" t="str">
        <f>SUBSTITUTE(Datos!I3,"scrobblings","")</f>
        <v>170 </v>
      </c>
      <c r="E3" s="10" t="str">
        <f>IFERROR(__xludf.DUMMYFUNCTION("IF(REGEXMATCH(Datos!D3, ""no""),""♡"",""❤"")
"),"❤")</f>
        <v>❤</v>
      </c>
      <c r="G3" s="11" t="str">
        <f t="shared" si="1"/>
        <v>인피니트: 2</v>
      </c>
      <c r="H3" s="5"/>
      <c r="J3" s="5"/>
      <c r="K3" s="5"/>
      <c r="L3" s="5"/>
      <c r="M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f>Datos!A4</f>
        <v>3</v>
      </c>
      <c r="B4" s="7">
        <f>Datos!E4</f>
        <v>330</v>
      </c>
      <c r="C4" s="8" t="str">
        <f>Datos!F4</f>
        <v>U-KISS</v>
      </c>
      <c r="D4" s="9" t="str">
        <f>SUBSTITUTE(Datos!I4,"scrobblings","")</f>
        <v>168 </v>
      </c>
      <c r="E4" s="10" t="str">
        <f>IFERROR(__xludf.DUMMYFUNCTION("IF(REGEXMATCH(Datos!D4, ""no""),""♡"",""❤"")
"),"❤")</f>
        <v>❤</v>
      </c>
      <c r="G4" s="11" t="str">
        <f t="shared" si="1"/>
        <v>U-KISS: 2</v>
      </c>
      <c r="H4" s="5"/>
      <c r="J4" s="5"/>
      <c r="K4" s="5"/>
      <c r="L4" s="5"/>
      <c r="M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f>Datos!A5</f>
        <v>4</v>
      </c>
      <c r="B5" s="7" t="str">
        <f>Datos!E5</f>
        <v>NEVERLAND</v>
      </c>
      <c r="C5" s="8" t="str">
        <f>Datos!F5</f>
        <v>U-KISS</v>
      </c>
      <c r="D5" s="9" t="str">
        <f>SUBSTITUTE(Datos!I5,"scrobblings","")</f>
        <v>154 </v>
      </c>
      <c r="E5" s="10" t="str">
        <f>IFERROR(__xludf.DUMMYFUNCTION("IF(REGEXMATCH(Datos!D5, ""no""),""♡"",""❤"")
"),"❤")</f>
        <v>❤</v>
      </c>
      <c r="G5" s="11" t="str">
        <f>JOIN(": ",C6,COUNTIF($C$2:$C$51,C6))</f>
        <v>시크릿: 1</v>
      </c>
      <c r="H5" s="12" t="s">
        <v>1</v>
      </c>
      <c r="I5" s="13">
        <f>COUNTIF(E2:E51,"❤")</f>
        <v>35</v>
      </c>
      <c r="J5" s="5"/>
      <c r="L5" s="5"/>
      <c r="M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f>Datos!A6</f>
        <v>5</v>
      </c>
      <c r="B6" s="7" t="str">
        <f>Datos!E6</f>
        <v>Shy Boy</v>
      </c>
      <c r="C6" s="8" t="str">
        <f>Datos!F6</f>
        <v>시크릿</v>
      </c>
      <c r="D6" s="9" t="str">
        <f>SUBSTITUTE(Datos!I6,"scrobblings","")</f>
        <v>153 </v>
      </c>
      <c r="E6" s="10" t="str">
        <f>IFERROR(__xludf.DUMMYFUNCTION("IF(REGEXMATCH(Datos!D6, ""no""),""♡"",""❤"")
"),"♡")</f>
        <v>♡</v>
      </c>
      <c r="G6" s="11" t="str">
        <f t="shared" ref="G6:G8" si="2">JOIN(": ",C7,COUNTIF($C$2:$C$51, C7))</f>
        <v>소녀시대: 3</v>
      </c>
      <c r="H6" s="12" t="s">
        <v>2</v>
      </c>
      <c r="I6" s="5">
        <f>sumRemovingText(Datos!I2:Datos!I52)</f>
        <v>6116</v>
      </c>
      <c r="L6" s="5"/>
      <c r="M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f>Datos!A7</f>
        <v>6</v>
      </c>
      <c r="B7" s="7" t="str">
        <f>Datos!E7</f>
        <v>Gee</v>
      </c>
      <c r="C7" s="8" t="str">
        <f>Datos!F7</f>
        <v>소녀시대</v>
      </c>
      <c r="D7" s="9" t="str">
        <f>SUBSTITUTE(Datos!I7,"scrobblings","")</f>
        <v>151 </v>
      </c>
      <c r="E7" s="10" t="str">
        <f>IFERROR(__xludf.DUMMYFUNCTION("IF(REGEXMATCH(Datos!D7, ""no""),""♡"",""❤"")
"),"❤")</f>
        <v>❤</v>
      </c>
      <c r="G7" s="11" t="str">
        <f t="shared" si="2"/>
        <v>G.NA: 1</v>
      </c>
      <c r="H7" s="5"/>
      <c r="L7" s="5"/>
      <c r="M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f>Datos!A8</f>
        <v>7</v>
      </c>
      <c r="B8" s="7" t="str">
        <f>Datos!E8</f>
        <v>Black &amp; White</v>
      </c>
      <c r="C8" s="14" t="str">
        <f>Datos!F8</f>
        <v>G.NA</v>
      </c>
      <c r="D8" s="9" t="str">
        <f>SUBSTITUTE(Datos!I8,"scrobblings","")</f>
        <v>146 </v>
      </c>
      <c r="E8" s="10" t="str">
        <f>IFERROR(__xludf.DUMMYFUNCTION("IF(REGEXMATCH(Datos!D8, ""no""),""♡"",""❤"")
"),"♡")</f>
        <v>♡</v>
      </c>
      <c r="G8" s="11" t="str">
        <f t="shared" si="2"/>
        <v>SUPER JUNIOR: 1</v>
      </c>
      <c r="H8" s="5"/>
      <c r="J8" s="5"/>
      <c r="L8" s="5"/>
      <c r="M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f>Datos!A9</f>
        <v>8</v>
      </c>
      <c r="B9" s="7" t="str">
        <f>Datos!E9</f>
        <v>All My Heart</v>
      </c>
      <c r="C9" s="8" t="str">
        <f>Datos!F9</f>
        <v>SUPER JUNIOR</v>
      </c>
      <c r="D9" s="9" t="str">
        <f>SUBSTITUTE(Datos!I9,"scrobblings","")</f>
        <v>146 </v>
      </c>
      <c r="E9" s="10" t="str">
        <f>IFERROR(__xludf.DUMMYFUNCTION("IF(REGEXMATCH(Datos!D9, ""no""),""♡"",""❤"")
"),"❤")</f>
        <v>❤</v>
      </c>
      <c r="G9" s="11" t="str">
        <f t="shared" ref="G9:G12" si="3">JOIN(": ",C11,COUNTIF($C$2:$C$51, C11))</f>
        <v>B2ST: 1</v>
      </c>
      <c r="H9" s="5"/>
      <c r="J9" s="5"/>
      <c r="L9" s="5"/>
      <c r="M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f>Datos!A10</f>
        <v>9</v>
      </c>
      <c r="B10" s="7" t="str">
        <f>Datos!E10</f>
        <v>Do I Wanna Know?</v>
      </c>
      <c r="C10" s="8" t="str">
        <f>Datos!F10</f>
        <v>Arctic Monkeys</v>
      </c>
      <c r="D10" s="9" t="str">
        <f>SUBSTITUTE(Datos!I10,"scrobblings","")</f>
        <v>145 </v>
      </c>
      <c r="E10" s="10" t="str">
        <f>IFERROR(__xludf.DUMMYFUNCTION("IF(REGEXMATCH(Datos!D10, ""no""),""♡"",""❤"")
"),"❤")</f>
        <v>❤</v>
      </c>
      <c r="G10" s="11" t="str">
        <f t="shared" si="3"/>
        <v>B.A.P: 1</v>
      </c>
      <c r="H10" s="5"/>
      <c r="J10" s="5"/>
      <c r="L10" s="5"/>
      <c r="M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f>Datos!A11</f>
        <v>10</v>
      </c>
      <c r="B11" s="7" t="str">
        <f>Datos!E11</f>
        <v>내 여자친구를 부탁해 (Say No)</v>
      </c>
      <c r="C11" s="8" t="str">
        <f>Datos!F11</f>
        <v>B2ST</v>
      </c>
      <c r="D11" s="9" t="str">
        <f>SUBSTITUTE(Datos!I11,"scrobblings","")</f>
        <v>144 </v>
      </c>
      <c r="E11" s="10" t="str">
        <f>IFERROR(__xludf.DUMMYFUNCTION("IF(REGEXMATCH(Datos!D11, ""no""),""♡"",""❤"")
"),"❤")</f>
        <v>❤</v>
      </c>
      <c r="G11" s="11" t="str">
        <f t="shared" si="3"/>
        <v>SHINee: 2</v>
      </c>
      <c r="H11" s="5"/>
      <c r="J11" s="5"/>
      <c r="L11" s="5"/>
      <c r="M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f>Datos!A13</f>
        <v>11</v>
      </c>
      <c r="B12" s="7" t="str">
        <f>Datos!E13</f>
        <v>WARRIOR</v>
      </c>
      <c r="C12" s="8" t="str">
        <f>Datos!F13</f>
        <v>B.A.P</v>
      </c>
      <c r="D12" s="9" t="str">
        <f>SUBSTITUTE(Datos!I13,"scrobblings","")</f>
        <v>142 </v>
      </c>
      <c r="E12" s="10" t="str">
        <f>IFERROR(__xludf.DUMMYFUNCTION("IF(REGEXMATCH(Datos!D13, ""no""),""♡"",""❤"")
"),"♡")</f>
        <v>♡</v>
      </c>
      <c r="G12" s="11" t="str">
        <f t="shared" si="3"/>
        <v>H.O.T: 1</v>
      </c>
      <c r="H12" s="5"/>
      <c r="J12" s="5"/>
      <c r="L12" s="5"/>
      <c r="M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f>Datos!A14</f>
        <v>12</v>
      </c>
      <c r="B13" s="7" t="str">
        <f>Datos!E14</f>
        <v>Hello</v>
      </c>
      <c r="C13" s="8" t="str">
        <f>Datos!F14</f>
        <v>SHINee</v>
      </c>
      <c r="D13" s="9" t="str">
        <f>SUBSTITUTE(Datos!I14,"scrobblings","")</f>
        <v>142 </v>
      </c>
      <c r="E13" s="10" t="str">
        <f>IFERROR(__xludf.DUMMYFUNCTION("IF(REGEXMATCH(Datos!D14, ""no""),""♡"",""❤"")
"),"❤")</f>
        <v>❤</v>
      </c>
      <c r="G13" s="11" t="str">
        <f t="shared" ref="G13:G18" si="4">JOIN(": ",C16,COUNTIF($C$2:$C$51, C16))</f>
        <v>TEEN TOP: 2</v>
      </c>
      <c r="H13" s="5"/>
      <c r="J13" s="5"/>
      <c r="L13" s="5"/>
      <c r="M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f>Datos!A15</f>
        <v>13</v>
      </c>
      <c r="B14" s="7" t="str">
        <f>Datos!E15</f>
        <v>Candy</v>
      </c>
      <c r="C14" s="8" t="str">
        <f>Datos!F15</f>
        <v>H.O.T</v>
      </c>
      <c r="D14" s="9" t="str">
        <f>SUBSTITUTE(Datos!I15,"scrobblings","")</f>
        <v>140 </v>
      </c>
      <c r="E14" s="10" t="str">
        <f>IFERROR(__xludf.DUMMYFUNCTION("IF(REGEXMATCH(Datos!D15, ""no""),""♡"",""❤"")
"),"❤")</f>
        <v>❤</v>
      </c>
      <c r="G14" s="11" t="str">
        <f t="shared" si="4"/>
        <v>송지은: 1</v>
      </c>
      <c r="H14" s="5"/>
      <c r="J14" s="5"/>
      <c r="L14" s="5"/>
      <c r="M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f>Datos!A16</f>
        <v>14</v>
      </c>
      <c r="B15" s="7" t="str">
        <f>Datos!E16</f>
        <v>누난 너무 예뻐 (Replay)</v>
      </c>
      <c r="C15" s="8" t="str">
        <f>Datos!F16</f>
        <v>SHINee</v>
      </c>
      <c r="D15" s="9" t="str">
        <f>SUBSTITUTE(Datos!I16,"scrobblings","")</f>
        <v>140 </v>
      </c>
      <c r="E15" s="10" t="str">
        <f>IFERROR(__xludf.DUMMYFUNCTION("IF(REGEXMATCH(Datos!D16, ""no""),""♡"",""❤"")
"),"❤")</f>
        <v>❤</v>
      </c>
      <c r="G15" s="11" t="str">
        <f t="shared" si="4"/>
        <v>SISTAR: 1</v>
      </c>
      <c r="H15" s="5"/>
      <c r="J15" s="5"/>
      <c r="L15" s="5"/>
      <c r="M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f>Datos!A17</f>
        <v>15</v>
      </c>
      <c r="B16" s="7" t="str">
        <f>Datos!E17</f>
        <v>Supa Luv</v>
      </c>
      <c r="C16" s="8" t="str">
        <f>Datos!F17</f>
        <v>TEEN TOP</v>
      </c>
      <c r="D16" s="9" t="str">
        <f>SUBSTITUTE(Datos!I17,"scrobblings","")</f>
        <v>139 </v>
      </c>
      <c r="E16" s="10" t="str">
        <f>IFERROR(__xludf.DUMMYFUNCTION("IF(REGEXMATCH(Datos!D17, ""no""),""♡"",""❤"")
"),"♡")</f>
        <v>♡</v>
      </c>
      <c r="G16" s="11" t="str">
        <f t="shared" si="4"/>
        <v>B1A4: 2</v>
      </c>
      <c r="H16" s="5"/>
      <c r="J16" s="5"/>
      <c r="K16" s="15"/>
      <c r="L16" s="5"/>
      <c r="M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f>Datos!A18</f>
        <v>16</v>
      </c>
      <c r="B17" s="7" t="str">
        <f>Datos!E18</f>
        <v>미친거니 (feat. 방용국)</v>
      </c>
      <c r="C17" s="8" t="str">
        <f>Datos!F18</f>
        <v>송지은</v>
      </c>
      <c r="D17" s="9" t="str">
        <f>SUBSTITUTE(Datos!I18,"scrobblings","")</f>
        <v>135 </v>
      </c>
      <c r="E17" s="10" t="str">
        <f>IFERROR(__xludf.DUMMYFUNCTION("IF(REGEXMATCH(Datos!D18, ""no""),""♡"",""❤"")
"),"❤")</f>
        <v>❤</v>
      </c>
      <c r="G17" s="11" t="str">
        <f t="shared" si="4"/>
        <v>ONE OK ROCK: 3</v>
      </c>
      <c r="H17" s="5"/>
      <c r="J17" s="5"/>
      <c r="L17" s="5"/>
      <c r="M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f>Datos!A19</f>
        <v>17</v>
      </c>
      <c r="B18" s="7" t="str">
        <f>Datos!E19</f>
        <v>나혼자 (Alone)</v>
      </c>
      <c r="C18" s="8" t="str">
        <f>Datos!F19</f>
        <v>SISTAR</v>
      </c>
      <c r="D18" s="9" t="str">
        <f>SUBSTITUTE(Datos!I19,"scrobblings","")</f>
        <v>131 </v>
      </c>
      <c r="E18" s="10" t="str">
        <f>IFERROR(__xludf.DUMMYFUNCTION("IF(REGEXMATCH(Datos!D19, ""no""),""♡"",""❤"")
"),"❤")</f>
        <v>❤</v>
      </c>
      <c r="G18" s="11" t="str">
        <f t="shared" si="4"/>
        <v>f(x): 1</v>
      </c>
      <c r="H18" s="5"/>
      <c r="J18" s="5"/>
      <c r="L18" s="5"/>
      <c r="M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f>Datos!A20</f>
        <v>18</v>
      </c>
      <c r="B19" s="7" t="str">
        <f>Datos!E20</f>
        <v>O.K</v>
      </c>
      <c r="C19" s="8" t="str">
        <f>Datos!F20</f>
        <v>B1A4</v>
      </c>
      <c r="D19" s="9" t="str">
        <f>SUBSTITUTE(Datos!I20,"scrobblings","")</f>
        <v>129 </v>
      </c>
      <c r="E19" s="10" t="str">
        <f>IFERROR(__xludf.DUMMYFUNCTION("IF(REGEXMATCH(Datos!D20, ""no""),""♡"",""❤"")
"),"❤")</f>
        <v>❤</v>
      </c>
      <c r="G19" s="11" t="str">
        <f t="shared" ref="G19:G20" si="5">JOIN(": ",C23,COUNTIF($C$2:$C$51, C23))</f>
        <v>팝시클(Popsicle): 1</v>
      </c>
      <c r="H19" s="5"/>
      <c r="J19" s="5"/>
      <c r="L19" s="5"/>
      <c r="M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f>Datos!A21</f>
        <v>19</v>
      </c>
      <c r="B20" s="7" t="str">
        <f>Datos!E21</f>
        <v>アンサイズニア</v>
      </c>
      <c r="C20" s="8" t="str">
        <f>Datos!F21</f>
        <v>ONE OK ROCK</v>
      </c>
      <c r="D20" s="9" t="str">
        <f>SUBSTITUTE(Datos!I21,"scrobblings","")</f>
        <v>129 </v>
      </c>
      <c r="E20" s="10" t="str">
        <f>IFERROR(__xludf.DUMMYFUNCTION("IF(REGEXMATCH(Datos!D21, ""no""),""♡"",""❤"")
"),"❤")</f>
        <v>❤</v>
      </c>
      <c r="G20" s="11" t="str">
        <f t="shared" si="5"/>
        <v>lund: 1</v>
      </c>
      <c r="H20" s="5"/>
      <c r="J20" s="5"/>
      <c r="L20" s="16"/>
      <c r="M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f>Datos!A22</f>
        <v>20</v>
      </c>
      <c r="B21" s="7" t="str">
        <f>Datos!E22</f>
        <v>피노키오 (Danger)</v>
      </c>
      <c r="C21" s="8" t="str">
        <f>Datos!F22</f>
        <v>f(x)</v>
      </c>
      <c r="D21" s="9" t="str">
        <f>SUBSTITUTE(Datos!I22,"scrobblings","")</f>
        <v>128 </v>
      </c>
      <c r="E21" s="10" t="str">
        <f>IFERROR(__xludf.DUMMYFUNCTION("IF(REGEXMATCH(Datos!D22, ""no""),""♡"",""❤"")
"),"❤")</f>
        <v>❤</v>
      </c>
      <c r="G21" s="11" t="str">
        <f t="shared" ref="G21:G22" si="6">JOIN(": ",C26,COUNTIF($C$2:$C$51, C26))</f>
        <v>박정민: 1</v>
      </c>
      <c r="H21" s="5"/>
      <c r="J21" s="5"/>
      <c r="L21" s="5"/>
      <c r="M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f>Datos!A23</f>
        <v>21</v>
      </c>
      <c r="B22" s="7" t="str">
        <f>Datos!E23</f>
        <v>No Buses</v>
      </c>
      <c r="C22" s="8" t="str">
        <f>Datos!F23</f>
        <v>Arctic Monkeys</v>
      </c>
      <c r="D22" s="9" t="str">
        <f>SUBSTITUTE(Datos!I23,"scrobblings","")</f>
        <v>127 </v>
      </c>
      <c r="E22" s="10" t="str">
        <f>IFERROR(__xludf.DUMMYFUNCTION("IF(REGEXMATCH(Datos!D23, ""no""),""♡"",""❤"")
"),"❤")</f>
        <v>❤</v>
      </c>
      <c r="G22" s="11" t="str">
        <f t="shared" si="6"/>
        <v>블락비(BlockB): 1</v>
      </c>
      <c r="H22" s="5"/>
      <c r="J22" s="5"/>
      <c r="L22" s="5"/>
      <c r="M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f>Datos!A24</f>
        <v>22</v>
      </c>
      <c r="B23" s="7" t="str">
        <f>Datos!E24</f>
        <v>한 여름날 눈이 내릴 때까지 너를 사랑해..</v>
      </c>
      <c r="C23" s="8" t="str">
        <f>Datos!F24</f>
        <v>팝시클(Popsicle)</v>
      </c>
      <c r="D23" s="9" t="str">
        <f>SUBSTITUTE(Datos!I24,"scrobblings","")</f>
        <v>122 </v>
      </c>
      <c r="E23" s="10" t="str">
        <f>IFERROR(__xludf.DUMMYFUNCTION("IF(REGEXMATCH(Datos!D24, ""no""),""♡"",""❤"")
"),"♡")</f>
        <v>♡</v>
      </c>
      <c r="G23" s="11" t="str">
        <f t="shared" ref="G23:G24" si="7">JOIN(": ",C29,COUNTIF($C$2:$C$51, C29))</f>
        <v>Bigbang: 1</v>
      </c>
      <c r="H23" s="5"/>
      <c r="J23" s="5"/>
      <c r="L23" s="5"/>
      <c r="M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f>Datos!A25</f>
        <v>23</v>
      </c>
      <c r="B24" s="7" t="str">
        <f>Datos!E25</f>
        <v>Foresight</v>
      </c>
      <c r="C24" s="8" t="str">
        <f>Datos!F25</f>
        <v>lund</v>
      </c>
      <c r="D24" s="9" t="str">
        <f>SUBSTITUTE(Datos!I25,"scrobblings","")</f>
        <v>120 </v>
      </c>
      <c r="E24" s="10" t="str">
        <f>IFERROR(__xludf.DUMMYFUNCTION("IF(REGEXMATCH(Datos!D25, ""no""),""♡"",""❤"")
"),"♡")</f>
        <v>♡</v>
      </c>
      <c r="G24" s="11" t="str">
        <f t="shared" si="7"/>
        <v>이효리: 1</v>
      </c>
      <c r="H24" s="5"/>
      <c r="J24" s="5"/>
      <c r="L24" s="5"/>
      <c r="M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f>Datos!A26</f>
        <v>24</v>
      </c>
      <c r="B25" s="7" t="str">
        <f>Datos!E26</f>
        <v>Angel</v>
      </c>
      <c r="C25" s="8" t="str">
        <f>Datos!F26</f>
        <v>TEEN TOP</v>
      </c>
      <c r="D25" s="9" t="str">
        <f>SUBSTITUTE(Datos!I26,"scrobblings","")</f>
        <v>118 </v>
      </c>
      <c r="E25" s="10" t="str">
        <f>IFERROR(__xludf.DUMMYFUNCTION("IF(REGEXMATCH(Datos!D26, ""no""),""♡"",""❤"")
"),"❤")</f>
        <v>❤</v>
      </c>
      <c r="G25" s="11" t="str">
        <f>JOIN(": ",C32,COUNTIF($C$2:$C$51, C32))</f>
        <v>Angelic Milk: 1</v>
      </c>
      <c r="H25" s="5"/>
      <c r="J25" s="5"/>
      <c r="L25" s="5"/>
      <c r="M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f>Datos!A27</f>
        <v>25</v>
      </c>
      <c r="B26" s="7" t="str">
        <f>Datos!E27</f>
        <v>Not Alone</v>
      </c>
      <c r="C26" s="8" t="str">
        <f>Datos!F27</f>
        <v>박정민</v>
      </c>
      <c r="D26" s="9" t="str">
        <f>SUBSTITUTE(Datos!I27,"scrobblings","")</f>
        <v>117 </v>
      </c>
      <c r="E26" s="10" t="str">
        <f>IFERROR(__xludf.DUMMYFUNCTION("IF(REGEXMATCH(Datos!D27, ""no""),""♡"",""❤"")
"),"❤")</f>
        <v>❤</v>
      </c>
      <c r="G26" s="11" t="str">
        <f t="shared" ref="G26:G29" si="8">JOIN(": ",C34,COUNTIF($C$2:$C$51, C34))</f>
        <v>Sia: 1</v>
      </c>
      <c r="H26" s="5"/>
      <c r="J26" s="5"/>
      <c r="L26" s="5"/>
      <c r="M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f>Datos!A28</f>
        <v>26</v>
      </c>
      <c r="B27" s="7" t="str">
        <f>Datos!E28</f>
        <v>그대로 멈춰라!</v>
      </c>
      <c r="C27" s="8" t="str">
        <f>Datos!F28</f>
        <v>블락비(BlockB)</v>
      </c>
      <c r="D27" s="9" t="str">
        <f>SUBSTITUTE(Datos!I28,"scrobblings","")</f>
        <v>117 </v>
      </c>
      <c r="E27" s="10" t="str">
        <f>IFERROR(__xludf.DUMMYFUNCTION("IF(REGEXMATCH(Datos!D28, ""no""),""♡"",""❤"")
"),"♡")</f>
        <v>♡</v>
      </c>
      <c r="G27" s="11" t="str">
        <f t="shared" si="8"/>
        <v>EXO-M: 1</v>
      </c>
      <c r="H27" s="5"/>
      <c r="J27" s="5"/>
      <c r="L27" s="5"/>
      <c r="M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f>Datos!A29</f>
        <v>27</v>
      </c>
      <c r="B28" s="7" t="str">
        <f>Datos!E29</f>
        <v>훗 (Hoot)</v>
      </c>
      <c r="C28" s="8" t="str">
        <f>Datos!F29</f>
        <v>소녀시대</v>
      </c>
      <c r="D28" s="9" t="str">
        <f>SUBSTITUTE(Datos!I29,"scrobblings","")</f>
        <v>116 </v>
      </c>
      <c r="E28" s="10" t="str">
        <f>IFERROR(__xludf.DUMMYFUNCTION("IF(REGEXMATCH(Datos!D29, ""no""),""♡"",""❤"")
"),"❤")</f>
        <v>❤</v>
      </c>
      <c r="G28" s="11" t="str">
        <f t="shared" si="8"/>
        <v>nothing,nowhere.: 1</v>
      </c>
      <c r="H28" s="5"/>
      <c r="J28" s="5"/>
      <c r="L28" s="5"/>
      <c r="M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f>Datos!A30</f>
        <v>28</v>
      </c>
      <c r="B29" s="7" t="str">
        <f>Datos!E30</f>
        <v>하루 하루</v>
      </c>
      <c r="C29" s="8" t="str">
        <f>Datos!F30</f>
        <v>Bigbang</v>
      </c>
      <c r="D29" s="9" t="str">
        <f>SUBSTITUTE(Datos!I30,"scrobblings","")</f>
        <v>115 </v>
      </c>
      <c r="E29" s="10" t="str">
        <f>IFERROR(__xludf.DUMMYFUNCTION("IF(REGEXMATCH(Datos!D30, ""no""),""♡"",""❤"")
"),"♡")</f>
        <v>♡</v>
      </c>
      <c r="G29" s="11" t="str">
        <f t="shared" si="8"/>
        <v>달마시안: 1</v>
      </c>
      <c r="H29" s="5"/>
      <c r="J29" s="5"/>
      <c r="L29" s="5"/>
      <c r="M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f>Datos!A31</f>
        <v>29</v>
      </c>
      <c r="B30" s="7" t="str">
        <f>Datos!E31</f>
        <v>U-Go-Girl</v>
      </c>
      <c r="C30" s="8" t="str">
        <f>Datos!F31</f>
        <v>이효리</v>
      </c>
      <c r="D30" s="9" t="str">
        <f>SUBSTITUTE(Datos!I31,"scrobblings","")</f>
        <v>114 </v>
      </c>
      <c r="E30" s="10" t="str">
        <f>IFERROR(__xludf.DUMMYFUNCTION("IF(REGEXMATCH(Datos!D31, ""no""),""♡"",""❤"")
"),"♡")</f>
        <v>♡</v>
      </c>
      <c r="G30" s="11" t="str">
        <f>JOIN(": ",C39,COUNTIF($C$2:$C$51, C39))</f>
        <v>현아: 1</v>
      </c>
      <c r="H30" s="5"/>
      <c r="J30" s="5"/>
      <c r="L30" s="5"/>
      <c r="M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f>Datos!A32</f>
        <v>30</v>
      </c>
      <c r="B31" s="7" t="str">
        <f>Datos!E32</f>
        <v>Nothing's Over</v>
      </c>
      <c r="C31" s="8" t="str">
        <f>Datos!F32</f>
        <v>인피니트</v>
      </c>
      <c r="D31" s="9" t="str">
        <f>SUBSTITUTE(Datos!I32,"scrobblings","")</f>
        <v>111 </v>
      </c>
      <c r="E31" s="10" t="str">
        <f>IFERROR(__xludf.DUMMYFUNCTION("IF(REGEXMATCH(Datos!D32, ""no""),""♡"",""❤"")
"),"❤")</f>
        <v>❤</v>
      </c>
      <c r="G31" s="11" t="str">
        <f t="shared" ref="G31:G36" si="9">JOIN(": ",C41,COUNTIF($C$2:$C$51, C41))</f>
        <v>SS501: 1</v>
      </c>
      <c r="H31" s="5"/>
      <c r="J31" s="5"/>
      <c r="L31" s="5"/>
      <c r="M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f>Datos!A33</f>
        <v>31</v>
      </c>
      <c r="B32" s="7" t="str">
        <f>Datos!E33</f>
        <v>Rebel Black</v>
      </c>
      <c r="C32" s="8" t="str">
        <f>Datos!F33</f>
        <v>Angelic Milk</v>
      </c>
      <c r="D32" s="9" t="str">
        <f>SUBSTITUTE(Datos!I33,"scrobblings","")</f>
        <v>110 </v>
      </c>
      <c r="E32" s="10" t="str">
        <f>IFERROR(__xludf.DUMMYFUNCTION("IF(REGEXMATCH(Datos!D33, ""no""),""♡"",""❤"")
"),"♡")</f>
        <v>♡</v>
      </c>
      <c r="G32" s="11" t="str">
        <f t="shared" si="9"/>
        <v>The Strypes: 1</v>
      </c>
      <c r="H32" s="5"/>
      <c r="J32" s="5"/>
      <c r="L32" s="5"/>
      <c r="M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f>Datos!A34</f>
        <v>32</v>
      </c>
      <c r="B33" s="7" t="str">
        <f>Datos!E34</f>
        <v>Keep it real</v>
      </c>
      <c r="C33" s="8" t="str">
        <f>Datos!F34</f>
        <v>ONE OK ROCK</v>
      </c>
      <c r="D33" s="9" t="str">
        <f>SUBSTITUTE(Datos!I34,"scrobblings","")</f>
        <v>110 </v>
      </c>
      <c r="E33" s="10" t="str">
        <f>IFERROR(__xludf.DUMMYFUNCTION("IF(REGEXMATCH(Datos!D34, ""no""),""♡"",""❤"")
"),"❤")</f>
        <v>❤</v>
      </c>
      <c r="G33" s="11" t="str">
        <f t="shared" si="9"/>
        <v>GD&amp;TOP: 1</v>
      </c>
      <c r="H33" s="5"/>
      <c r="J33" s="5"/>
      <c r="L33" s="5"/>
      <c r="M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f>Datos!A35</f>
        <v>33</v>
      </c>
      <c r="B34" s="7" t="str">
        <f>Datos!E35</f>
        <v>Elastic Heart</v>
      </c>
      <c r="C34" s="8" t="str">
        <f>Datos!F35</f>
        <v>Sia</v>
      </c>
      <c r="D34" s="9" t="str">
        <f>SUBSTITUTE(Datos!I35,"scrobblings","")</f>
        <v>108 </v>
      </c>
      <c r="E34" s="10" t="str">
        <f>IFERROR(__xludf.DUMMYFUNCTION("IF(REGEXMATCH(Datos!D35, ""no""),""♡"",""❤"")
"),"❤")</f>
        <v>❤</v>
      </c>
      <c r="G34" s="11" t="str">
        <f t="shared" si="9"/>
        <v>The Strokes: 1</v>
      </c>
      <c r="H34" s="5"/>
      <c r="J34" s="5"/>
      <c r="L34" s="5"/>
      <c r="M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f>Datos!A36</f>
        <v>34</v>
      </c>
      <c r="B35" s="7" t="str">
        <f>Datos!E36</f>
        <v>HISTORY</v>
      </c>
      <c r="C35" s="8" t="str">
        <f>Datos!F36</f>
        <v>EXO-M</v>
      </c>
      <c r="D35" s="9" t="str">
        <f>SUBSTITUTE(Datos!I36,"scrobblings","")</f>
        <v>107 </v>
      </c>
      <c r="E35" s="10" t="str">
        <f>IFERROR(__xludf.DUMMYFUNCTION("IF(REGEXMATCH(Datos!D36, ""no""),""♡"",""❤"")
"),"❤")</f>
        <v>❤</v>
      </c>
      <c r="G35" s="11" t="str">
        <f t="shared" si="9"/>
        <v>宇多田ヒカル: 1</v>
      </c>
      <c r="H35" s="5"/>
      <c r="J35" s="5"/>
      <c r="L35" s="5"/>
      <c r="M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>
        <f>Datos!A37</f>
        <v>35</v>
      </c>
      <c r="B36" s="7" t="str">
        <f>Datos!E37</f>
        <v>ruiner</v>
      </c>
      <c r="C36" s="8" t="str">
        <f>Datos!F37</f>
        <v>nothing,nowhere.</v>
      </c>
      <c r="D36" s="9" t="str">
        <f>SUBSTITUTE(Datos!I37,"scrobblings","")</f>
        <v>103 </v>
      </c>
      <c r="E36" s="10" t="str">
        <f>IFERROR(__xludf.DUMMYFUNCTION("IF(REGEXMATCH(Datos!D37, ""no""),""♡"",""❤"")
"),"♡")</f>
        <v>♡</v>
      </c>
      <c r="G36" s="11" t="str">
        <f t="shared" si="9"/>
        <v>2NE1: 1</v>
      </c>
      <c r="H36" s="5"/>
      <c r="J36" s="5"/>
      <c r="L36" s="5"/>
      <c r="M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f>Datos!A38</f>
        <v>36</v>
      </c>
      <c r="B37" s="7" t="str">
        <f>Datos!E38</f>
        <v>그 남자는 반대</v>
      </c>
      <c r="C37" s="8" t="str">
        <f>Datos!F38</f>
        <v>달마시안</v>
      </c>
      <c r="D37" s="9" t="str">
        <f>SUBSTITUTE(Datos!I38,"scrobblings","")</f>
        <v>103 </v>
      </c>
      <c r="E37" s="10" t="str">
        <f>IFERROR(__xludf.DUMMYFUNCTION("IF(REGEXMATCH(Datos!D38, ""no""),""♡"",""❤"")
"),"❤")</f>
        <v>❤</v>
      </c>
      <c r="G37" s="11" t="str">
        <f t="shared" ref="G37:G39" si="10">JOIN(": ",C48,COUNTIF($C$2:$C$51, C48))</f>
        <v>승리: 1</v>
      </c>
      <c r="H37" s="5"/>
      <c r="J37" s="5"/>
      <c r="L37" s="5"/>
      <c r="M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f>Datos!A39</f>
        <v>37</v>
      </c>
      <c r="B38" s="7" t="str">
        <f>Datos!E39</f>
        <v>I Got a Boy</v>
      </c>
      <c r="C38" s="8" t="str">
        <f>Datos!F39</f>
        <v>소녀시대</v>
      </c>
      <c r="D38" s="9" t="str">
        <f>SUBSTITUTE(Datos!I39,"scrobblings","")</f>
        <v>103 </v>
      </c>
      <c r="E38" s="10" t="str">
        <f>IFERROR(__xludf.DUMMYFUNCTION("IF(REGEXMATCH(Datos!D39, ""no""),""♡"",""❤"")
"),"❤")</f>
        <v>❤</v>
      </c>
      <c r="G38" s="11" t="str">
        <f t="shared" si="10"/>
        <v>엠블랙(MBLAQ): 1</v>
      </c>
      <c r="H38" s="5"/>
      <c r="J38" s="5"/>
      <c r="L38" s="5"/>
      <c r="M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f>Datos!A40</f>
        <v>38</v>
      </c>
      <c r="B39" s="7" t="str">
        <f>Datos!E40</f>
        <v>Change (Feat. ¿ëÁØÇü From Beast)</v>
      </c>
      <c r="C39" s="8" t="str">
        <f>Datos!F40</f>
        <v>현아</v>
      </c>
      <c r="D39" s="9" t="str">
        <f>SUBSTITUTE(Datos!I40,"scrobblings","")</f>
        <v>102 </v>
      </c>
      <c r="E39" s="10" t="str">
        <f>IFERROR(__xludf.DUMMYFUNCTION("IF(REGEXMATCH(Datos!D40, ""no""),""♡"",""❤"")
"),"♡")</f>
        <v>♡</v>
      </c>
      <c r="G39" s="11" t="str">
        <f t="shared" si="10"/>
        <v>Big Bang: 1</v>
      </c>
      <c r="H39" s="5"/>
      <c r="J39" s="5"/>
      <c r="L39" s="5"/>
      <c r="M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f>Datos!A41</f>
        <v>39</v>
      </c>
      <c r="B40" s="7" t="str">
        <f>Datos!E41</f>
        <v>Beautiful Target</v>
      </c>
      <c r="C40" s="8" t="str">
        <f>Datos!F41</f>
        <v>B1A4</v>
      </c>
      <c r="D40" s="9" t="str">
        <f>SUBSTITUTE(Datos!I41,"scrobblings","")</f>
        <v>101 </v>
      </c>
      <c r="E40" s="10" t="str">
        <f>IFERROR(__xludf.DUMMYFUNCTION("IF(REGEXMATCH(Datos!D41, ""no""),""♡"",""❤"")
"),"❤")</f>
        <v>❤</v>
      </c>
      <c r="H40" s="5"/>
      <c r="J40" s="5"/>
      <c r="L40" s="5"/>
      <c r="M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f>Datos!A42</f>
        <v>40</v>
      </c>
      <c r="B41" s="7" t="str">
        <f>Datos!E42</f>
        <v>Love Ya</v>
      </c>
      <c r="C41" s="8" t="str">
        <f>Datos!F42</f>
        <v>SS501</v>
      </c>
      <c r="D41" s="9" t="str">
        <f>SUBSTITUTE(Datos!I42,"scrobblings","")</f>
        <v>101 </v>
      </c>
      <c r="E41" s="10" t="str">
        <f>IFERROR(__xludf.DUMMYFUNCTION("IF(REGEXMATCH(Datos!D42, ""no""),""♡"",""❤"")
"),"♡")</f>
        <v>♡</v>
      </c>
      <c r="H41" s="5"/>
      <c r="J41" s="5"/>
      <c r="L41" s="5"/>
      <c r="M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>
        <f>Datos!A43</f>
        <v>41</v>
      </c>
      <c r="B42" s="7" t="str">
        <f>Datos!E43</f>
        <v>A Good Night's Sleep and a Cab Fare Home</v>
      </c>
      <c r="C42" s="8" t="str">
        <f>Datos!F43</f>
        <v>The Strypes</v>
      </c>
      <c r="D42" s="9" t="str">
        <f>SUBSTITUTE(Datos!I43,"scrobblings","")</f>
        <v>101 </v>
      </c>
      <c r="E42" s="10" t="str">
        <f>IFERROR(__xludf.DUMMYFUNCTION("IF(REGEXMATCH(Datos!D43, ""no""),""♡"",""❤"")
"),"♡")</f>
        <v>♡</v>
      </c>
      <c r="H42" s="5"/>
      <c r="J42" s="5"/>
      <c r="L42" s="5"/>
      <c r="M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>
        <f>Datos!A44</f>
        <v>42</v>
      </c>
      <c r="B43" s="7" t="str">
        <f>Datos!E44</f>
        <v>HIGH HIGH</v>
      </c>
      <c r="C43" s="8" t="str">
        <f>Datos!F44</f>
        <v>GD&amp;TOP</v>
      </c>
      <c r="D43" s="9" t="str">
        <f>SUBSTITUTE(Datos!I44,"scrobblings","")</f>
        <v>100 </v>
      </c>
      <c r="E43" s="10" t="str">
        <f>IFERROR(__xludf.DUMMYFUNCTION("IF(REGEXMATCH(Datos!D44, ""no""),""♡"",""❤"")
"),"❤")</f>
        <v>❤</v>
      </c>
      <c r="H43" s="5"/>
      <c r="J43" s="5"/>
      <c r="L43" s="5"/>
      <c r="M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>
        <f>Datos!A45</f>
        <v>43</v>
      </c>
      <c r="B44" s="7" t="str">
        <f>Datos!E45</f>
        <v>Under Cover of Darkness</v>
      </c>
      <c r="C44" s="8" t="str">
        <f>Datos!F45</f>
        <v>The Strokes</v>
      </c>
      <c r="D44" s="9" t="str">
        <f>SUBSTITUTE(Datos!I45,"scrobblings","")</f>
        <v>99 </v>
      </c>
      <c r="E44" s="10" t="str">
        <f>IFERROR(__xludf.DUMMYFUNCTION("IF(REGEXMATCH(Datos!D45, ""no""),""♡"",""❤"")
"),"❤")</f>
        <v>❤</v>
      </c>
      <c r="H44" s="5"/>
      <c r="J44" s="5"/>
      <c r="L44" s="5"/>
      <c r="M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>
        <f>Datos!A46</f>
        <v>44</v>
      </c>
      <c r="B45" s="7" t="str">
        <f>Datos!E46</f>
        <v>Flavor Of Life -Ballad Version-</v>
      </c>
      <c r="C45" s="8" t="str">
        <f>Datos!F46</f>
        <v>宇多田ヒカル</v>
      </c>
      <c r="D45" s="9" t="str">
        <f>SUBSTITUTE(Datos!I46,"scrobblings","")</f>
        <v>98 </v>
      </c>
      <c r="E45" s="10" t="str">
        <f>IFERROR(__xludf.DUMMYFUNCTION("IF(REGEXMATCH(Datos!D46, ""no""),""♡"",""❤"")
"),"❤")</f>
        <v>❤</v>
      </c>
      <c r="H45" s="5"/>
      <c r="J45" s="5"/>
      <c r="L45" s="5"/>
      <c r="M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>
        <f>Datos!A47</f>
        <v>45</v>
      </c>
      <c r="B46" s="7" t="str">
        <f>Datos!E47</f>
        <v>박수 쳐</v>
      </c>
      <c r="C46" s="8" t="str">
        <f>Datos!F47</f>
        <v>2NE1</v>
      </c>
      <c r="D46" s="9" t="str">
        <f>SUBSTITUTE(Datos!I47,"scrobblings","")</f>
        <v>97 </v>
      </c>
      <c r="E46" s="10" t="str">
        <f>IFERROR(__xludf.DUMMYFUNCTION("IF(REGEXMATCH(Datos!D47, ""no""),""♡"",""❤"")
"),"❤")</f>
        <v>❤</v>
      </c>
      <c r="H46" s="5"/>
      <c r="J46" s="5"/>
      <c r="L46" s="5"/>
      <c r="M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>
        <f>Datos!A48</f>
        <v>46</v>
      </c>
      <c r="B47" s="7" t="str">
        <f>Datos!E48</f>
        <v>Love Is a Laserquest</v>
      </c>
      <c r="C47" s="8" t="str">
        <f>Datos!F48</f>
        <v>Arctic Monkeys</v>
      </c>
      <c r="D47" s="9" t="str">
        <f>SUBSTITUTE(Datos!I48,"scrobblings","")</f>
        <v>97 </v>
      </c>
      <c r="E47" s="10" t="str">
        <f>IFERROR(__xludf.DUMMYFUNCTION("IF(REGEXMATCH(Datos!D48, ""no""),""♡"",""❤"")
"),"❤")</f>
        <v>❤</v>
      </c>
      <c r="H47" s="5"/>
      <c r="J47" s="5"/>
      <c r="L47" s="5"/>
      <c r="M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>
        <f>Datos!A49</f>
        <v>47</v>
      </c>
      <c r="B48" s="7" t="str">
        <f>Datos!E49</f>
        <v>어쩌라고</v>
      </c>
      <c r="C48" s="8" t="str">
        <f>Datos!F49</f>
        <v>승리</v>
      </c>
      <c r="D48" s="9" t="str">
        <f>SUBSTITUTE(Datos!I49,"scrobblings","")</f>
        <v>97 </v>
      </c>
      <c r="E48" s="10" t="str">
        <f>IFERROR(__xludf.DUMMYFUNCTION("IF(REGEXMATCH(Datos!D49, ""no""),""♡"",""❤"")
"),"❤")</f>
        <v>❤</v>
      </c>
      <c r="H48" s="5"/>
      <c r="J48" s="5"/>
      <c r="L48" s="5"/>
      <c r="M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>
        <f>Datos!A50</f>
        <v>48</v>
      </c>
      <c r="B49" s="7" t="str">
        <f>Datos!E50</f>
        <v>Cry</v>
      </c>
      <c r="C49" s="8" t="str">
        <f>Datos!F50</f>
        <v>엠블랙(MBLAQ)</v>
      </c>
      <c r="D49" s="9" t="str">
        <f>SUBSTITUTE(Datos!I50,"scrobblings","")</f>
        <v>97 </v>
      </c>
      <c r="E49" s="10" t="str">
        <f>IFERROR(__xludf.DUMMYFUNCTION("IF(REGEXMATCH(Datos!D50, ""no""),""♡"",""❤"")
"),"♡")</f>
        <v>♡</v>
      </c>
      <c r="H49" s="5"/>
      <c r="J49" s="5"/>
      <c r="L49" s="5"/>
      <c r="M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f>Datos!A51</f>
        <v>49</v>
      </c>
      <c r="B50" s="7" t="str">
        <f>Datos!E51</f>
        <v>하루 하루</v>
      </c>
      <c r="C50" s="8" t="str">
        <f>Datos!F51</f>
        <v>Big Bang</v>
      </c>
      <c r="D50" s="9" t="str">
        <f>SUBSTITUTE(Datos!I51,"scrobblings","")</f>
        <v>96 </v>
      </c>
      <c r="E50" s="10" t="str">
        <f>IFERROR(__xludf.DUMMYFUNCTION("IF(REGEXMATCH(Datos!D51, ""no""),""♡"",""❤"")
"),"❤")</f>
        <v>❤</v>
      </c>
      <c r="H50" s="5"/>
      <c r="J50" s="5"/>
      <c r="L50" s="5"/>
      <c r="M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>
        <f>Datos!A52</f>
        <v>50</v>
      </c>
      <c r="B51" s="7" t="str">
        <f>Datos!E52</f>
        <v>Mr.現代Speaker</v>
      </c>
      <c r="C51" s="8" t="str">
        <f>Datos!F52</f>
        <v>ONE OK ROCK</v>
      </c>
      <c r="D51" s="9" t="str">
        <f>SUBSTITUTE(Datos!I52,"scrobblings","")</f>
        <v>96 </v>
      </c>
      <c r="E51" s="10" t="str">
        <f>IFERROR(__xludf.DUMMYFUNCTION("IF(REGEXMATCH(Datos!D52, ""no""),""♡"",""❤"")
"),"❤")</f>
        <v>❤</v>
      </c>
      <c r="H51" s="5"/>
      <c r="J51" s="5"/>
      <c r="L51" s="5"/>
      <c r="M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7"/>
      <c r="B52" s="18"/>
      <c r="C52" s="8"/>
      <c r="D52" s="17"/>
      <c r="E52" s="10"/>
      <c r="G52" s="5"/>
      <c r="H52" s="5"/>
      <c r="J52" s="5"/>
      <c r="L52" s="5"/>
      <c r="M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/>
      <c r="B53" s="7" t="str">
        <f>Datos!E53</f>
        <v/>
      </c>
      <c r="C53" s="8"/>
      <c r="D53" s="17"/>
      <c r="E53" s="10"/>
      <c r="G53" s="5"/>
      <c r="H53" s="5"/>
      <c r="J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/>
      <c r="B54" s="18"/>
      <c r="C54" s="8"/>
      <c r="D54" s="17"/>
      <c r="E54" s="10"/>
      <c r="G54" s="5"/>
      <c r="H54" s="5"/>
      <c r="J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7"/>
      <c r="B55" s="18"/>
      <c r="C55" s="8"/>
      <c r="D55" s="17"/>
      <c r="E55" s="10"/>
      <c r="G55" s="5"/>
      <c r="H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7"/>
      <c r="B56" s="18"/>
      <c r="C56" s="8"/>
      <c r="D56" s="17"/>
      <c r="E56" s="10"/>
      <c r="G56" s="5"/>
      <c r="H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7"/>
      <c r="B57" s="18"/>
      <c r="C57" s="8"/>
      <c r="D57" s="17"/>
      <c r="E57" s="10"/>
      <c r="G57" s="5"/>
      <c r="H57" s="5"/>
      <c r="I57" s="19">
        <v>181.0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7"/>
      <c r="B58" s="18"/>
      <c r="C58" s="8"/>
      <c r="D58" s="17"/>
      <c r="E58" s="10"/>
      <c r="G58" s="5"/>
      <c r="H58" s="5"/>
      <c r="I58" s="19">
        <v>170.0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7"/>
      <c r="B59" s="18"/>
      <c r="C59" s="8"/>
      <c r="D59" s="17"/>
      <c r="E59" s="10"/>
      <c r="G59" s="5"/>
      <c r="H59" s="5"/>
      <c r="I59" s="19">
        <v>168.0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7"/>
      <c r="B60" s="18"/>
      <c r="C60" s="8"/>
      <c r="D60" s="17"/>
      <c r="E60" s="10"/>
      <c r="G60" s="5"/>
      <c r="H60" s="5"/>
      <c r="I60" s="19">
        <v>154.0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7"/>
      <c r="B61" s="18"/>
      <c r="C61" s="8"/>
      <c r="D61" s="17"/>
      <c r="E61" s="10"/>
      <c r="G61" s="5"/>
      <c r="H61" s="5"/>
      <c r="I61" s="19">
        <v>153.0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7"/>
      <c r="B62" s="18"/>
      <c r="C62" s="8"/>
      <c r="D62" s="17"/>
      <c r="E62" s="10"/>
      <c r="G62" s="5"/>
      <c r="H62" s="5"/>
      <c r="I62" s="19">
        <v>151.0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7"/>
      <c r="B63" s="18"/>
      <c r="C63" s="8"/>
      <c r="D63" s="17"/>
      <c r="E63" s="10"/>
      <c r="G63" s="5"/>
      <c r="H63" s="5"/>
      <c r="I63" s="19">
        <v>146.0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7"/>
      <c r="B64" s="18"/>
      <c r="C64" s="8"/>
      <c r="D64" s="17"/>
      <c r="E64" s="10"/>
      <c r="G64" s="5"/>
      <c r="H64" s="5"/>
      <c r="I64" s="19">
        <v>146.0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7"/>
      <c r="B65" s="18"/>
      <c r="C65" s="8"/>
      <c r="D65" s="17"/>
      <c r="E65" s="10"/>
      <c r="G65" s="5"/>
      <c r="H65" s="5"/>
      <c r="I65" s="19">
        <v>145.0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7"/>
      <c r="B66" s="18"/>
      <c r="C66" s="8"/>
      <c r="D66" s="17"/>
      <c r="E66" s="10"/>
      <c r="G66" s="5"/>
      <c r="H66" s="5"/>
      <c r="I66" s="19">
        <v>144.0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7"/>
      <c r="B67" s="18"/>
      <c r="C67" s="8"/>
      <c r="D67" s="17"/>
      <c r="E67" s="10"/>
      <c r="G67" s="5"/>
      <c r="H67" s="5"/>
      <c r="I67" s="19">
        <v>142.0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7"/>
      <c r="B68" s="18"/>
      <c r="C68" s="8"/>
      <c r="D68" s="17"/>
      <c r="E68" s="10"/>
      <c r="G68" s="5"/>
      <c r="H68" s="5"/>
      <c r="I68" s="19">
        <v>142.0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7"/>
      <c r="B69" s="18"/>
      <c r="C69" s="8"/>
      <c r="D69" s="17"/>
      <c r="E69" s="10"/>
      <c r="G69" s="5"/>
      <c r="H69" s="5"/>
      <c r="I69" s="19">
        <v>140.0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7"/>
      <c r="B70" s="18"/>
      <c r="C70" s="8"/>
      <c r="D70" s="17"/>
      <c r="E70" s="10"/>
      <c r="G70" s="5"/>
      <c r="H70" s="5"/>
      <c r="I70" s="19">
        <v>140.0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7"/>
      <c r="B71" s="18"/>
      <c r="C71" s="8"/>
      <c r="D71" s="17"/>
      <c r="E71" s="10"/>
      <c r="G71" s="5"/>
      <c r="H71" s="5"/>
      <c r="I71" s="19">
        <v>139.0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7"/>
      <c r="B72" s="18"/>
      <c r="C72" s="8"/>
      <c r="D72" s="17"/>
      <c r="E72" s="10"/>
      <c r="G72" s="5"/>
      <c r="H72" s="5"/>
      <c r="I72" s="19">
        <v>135.0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7"/>
      <c r="B73" s="18"/>
      <c r="C73" s="8"/>
      <c r="D73" s="17"/>
      <c r="E73" s="10"/>
      <c r="G73" s="5"/>
      <c r="H73" s="5"/>
      <c r="I73" s="19">
        <v>131.0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7"/>
      <c r="B74" s="18"/>
      <c r="C74" s="8"/>
      <c r="D74" s="17"/>
      <c r="E74" s="10"/>
      <c r="G74" s="5"/>
      <c r="H74" s="5"/>
      <c r="I74" s="19">
        <v>129.0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7"/>
      <c r="B75" s="18"/>
      <c r="C75" s="8"/>
      <c r="D75" s="17"/>
      <c r="E75" s="10"/>
      <c r="G75" s="5"/>
      <c r="H75" s="5"/>
      <c r="I75" s="19">
        <v>129.0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7"/>
      <c r="B76" s="18"/>
      <c r="C76" s="8"/>
      <c r="D76" s="17"/>
      <c r="E76" s="10"/>
      <c r="G76" s="5"/>
      <c r="H76" s="5"/>
      <c r="I76" s="19">
        <v>128.0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7"/>
      <c r="B77" s="18"/>
      <c r="C77" s="8"/>
      <c r="D77" s="17"/>
      <c r="E77" s="10"/>
      <c r="G77" s="5"/>
      <c r="H77" s="5"/>
      <c r="I77" s="19">
        <v>127.0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7"/>
      <c r="B78" s="18"/>
      <c r="C78" s="8"/>
      <c r="D78" s="17"/>
      <c r="E78" s="10"/>
      <c r="G78" s="5"/>
      <c r="H78" s="5"/>
      <c r="I78" s="19">
        <v>122.0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7"/>
      <c r="B79" s="18"/>
      <c r="C79" s="8"/>
      <c r="D79" s="17"/>
      <c r="E79" s="10"/>
      <c r="G79" s="5"/>
      <c r="H79" s="5"/>
      <c r="I79" s="19">
        <v>120.0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7"/>
      <c r="B80" s="18"/>
      <c r="C80" s="8"/>
      <c r="D80" s="17"/>
      <c r="E80" s="10"/>
      <c r="G80" s="5"/>
      <c r="H80" s="5"/>
      <c r="I80" s="19">
        <v>118.0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7"/>
      <c r="B81" s="18"/>
      <c r="C81" s="8"/>
      <c r="D81" s="17"/>
      <c r="E81" s="10"/>
      <c r="G81" s="5"/>
      <c r="H81" s="5"/>
      <c r="I81" s="19">
        <v>117.0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7"/>
      <c r="B82" s="18"/>
      <c r="C82" s="8"/>
      <c r="D82" s="17"/>
      <c r="E82" s="10"/>
      <c r="G82" s="5"/>
      <c r="H82" s="5"/>
      <c r="I82" s="19">
        <v>117.0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7"/>
      <c r="B83" s="18"/>
      <c r="C83" s="8"/>
      <c r="D83" s="17"/>
      <c r="E83" s="10"/>
      <c r="G83" s="5"/>
      <c r="H83" s="5"/>
      <c r="I83" s="19">
        <v>116.0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7"/>
      <c r="B84" s="18"/>
      <c r="C84" s="8"/>
      <c r="D84" s="17"/>
      <c r="E84" s="10"/>
      <c r="G84" s="5"/>
      <c r="H84" s="5"/>
      <c r="I84" s="19">
        <v>115.0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7"/>
      <c r="B85" s="18"/>
      <c r="C85" s="8"/>
      <c r="D85" s="17"/>
      <c r="E85" s="10"/>
      <c r="G85" s="5"/>
      <c r="H85" s="5"/>
      <c r="I85" s="19">
        <v>114.0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7"/>
      <c r="B86" s="18"/>
      <c r="C86" s="8"/>
      <c r="D86" s="17"/>
      <c r="E86" s="10"/>
      <c r="G86" s="5"/>
      <c r="H86" s="5"/>
      <c r="I86" s="19">
        <v>111.0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7"/>
      <c r="B87" s="18"/>
      <c r="C87" s="8"/>
      <c r="D87" s="17"/>
      <c r="E87" s="10"/>
      <c r="G87" s="5"/>
      <c r="H87" s="5"/>
      <c r="I87" s="19">
        <v>110.0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7"/>
      <c r="B88" s="18"/>
      <c r="C88" s="8"/>
      <c r="D88" s="17"/>
      <c r="E88" s="10"/>
      <c r="G88" s="5"/>
      <c r="H88" s="5"/>
      <c r="I88" s="19">
        <v>110.0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7"/>
      <c r="B89" s="18"/>
      <c r="C89" s="8"/>
      <c r="D89" s="17"/>
      <c r="E89" s="10"/>
      <c r="G89" s="5"/>
      <c r="H89" s="5"/>
      <c r="I89" s="19">
        <v>108.0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7"/>
      <c r="B90" s="18"/>
      <c r="C90" s="8"/>
      <c r="D90" s="17"/>
      <c r="E90" s="10"/>
      <c r="G90" s="5"/>
      <c r="H90" s="5"/>
      <c r="I90" s="19">
        <v>107.0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7"/>
      <c r="B91" s="18"/>
      <c r="C91" s="8"/>
      <c r="D91" s="17"/>
      <c r="E91" s="10"/>
      <c r="G91" s="5"/>
      <c r="H91" s="5"/>
      <c r="I91" s="19">
        <v>103.0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7"/>
      <c r="B92" s="18"/>
      <c r="C92" s="8"/>
      <c r="D92" s="17"/>
      <c r="E92" s="10"/>
      <c r="G92" s="5"/>
      <c r="H92" s="5"/>
      <c r="I92" s="19">
        <v>103.0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7"/>
      <c r="B93" s="18"/>
      <c r="C93" s="8"/>
      <c r="D93" s="17"/>
      <c r="E93" s="10"/>
      <c r="G93" s="5"/>
      <c r="H93" s="5"/>
      <c r="I93" s="19">
        <v>103.0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7"/>
      <c r="B94" s="18"/>
      <c r="C94" s="8"/>
      <c r="D94" s="17"/>
      <c r="E94" s="10"/>
      <c r="G94" s="5"/>
      <c r="H94" s="5"/>
      <c r="I94" s="19">
        <v>102.0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7"/>
      <c r="B95" s="18"/>
      <c r="C95" s="8"/>
      <c r="D95" s="17"/>
      <c r="E95" s="10"/>
      <c r="G95" s="5"/>
      <c r="H95" s="5"/>
      <c r="I95" s="19">
        <v>101.0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7"/>
      <c r="B96" s="18"/>
      <c r="C96" s="8"/>
      <c r="D96" s="17"/>
      <c r="E96" s="10"/>
      <c r="G96" s="5"/>
      <c r="H96" s="5"/>
      <c r="I96" s="19">
        <v>101.0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7"/>
      <c r="B97" s="18"/>
      <c r="C97" s="8"/>
      <c r="D97" s="17"/>
      <c r="E97" s="10"/>
      <c r="G97" s="5"/>
      <c r="H97" s="5"/>
      <c r="I97" s="19">
        <v>101.0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7"/>
      <c r="B98" s="18"/>
      <c r="C98" s="8"/>
      <c r="D98" s="17"/>
      <c r="E98" s="10"/>
      <c r="G98" s="5"/>
      <c r="H98" s="5"/>
      <c r="I98" s="19">
        <v>100.0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7"/>
      <c r="B99" s="18"/>
      <c r="C99" s="8"/>
      <c r="D99" s="17"/>
      <c r="E99" s="10"/>
      <c r="G99" s="5"/>
      <c r="H99" s="5"/>
      <c r="I99" s="19">
        <v>99.0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7"/>
      <c r="B100" s="18"/>
      <c r="C100" s="8"/>
      <c r="D100" s="17"/>
      <c r="E100" s="10"/>
      <c r="G100" s="5"/>
      <c r="H100" s="5"/>
      <c r="I100" s="19">
        <v>98.0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7"/>
      <c r="B101" s="18"/>
      <c r="C101" s="8"/>
      <c r="D101" s="17"/>
      <c r="E101" s="10"/>
      <c r="G101" s="5"/>
      <c r="H101" s="5"/>
      <c r="I101" s="19">
        <v>97.0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7"/>
      <c r="B102" s="18"/>
      <c r="C102" s="8"/>
      <c r="D102" s="17"/>
      <c r="E102" s="10"/>
      <c r="G102" s="5"/>
      <c r="H102" s="5"/>
      <c r="I102" s="19">
        <v>97.0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7"/>
      <c r="B103" s="18"/>
      <c r="C103" s="8"/>
      <c r="D103" s="17"/>
      <c r="E103" s="10"/>
      <c r="G103" s="5"/>
      <c r="H103" s="5"/>
      <c r="I103" s="19">
        <v>97.0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7"/>
      <c r="B104" s="18"/>
      <c r="C104" s="8"/>
      <c r="D104" s="17"/>
      <c r="E104" s="10"/>
      <c r="G104" s="5"/>
      <c r="H104" s="5"/>
      <c r="I104" s="19">
        <v>97.0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7"/>
      <c r="B105" s="18"/>
      <c r="C105" s="8"/>
      <c r="D105" s="17"/>
      <c r="E105" s="10"/>
      <c r="G105" s="5"/>
      <c r="H105" s="5"/>
      <c r="I105" s="19">
        <v>96.0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7"/>
      <c r="B106" s="18"/>
      <c r="C106" s="8"/>
      <c r="D106" s="17"/>
      <c r="E106" s="10"/>
      <c r="G106" s="5"/>
      <c r="H106" s="5"/>
      <c r="I106" s="19">
        <v>96.0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7"/>
      <c r="B107" s="18"/>
      <c r="C107" s="8"/>
      <c r="D107" s="17"/>
      <c r="E107" s="10"/>
      <c r="G107" s="5"/>
      <c r="H107" s="5"/>
      <c r="I107" s="19">
        <f>SUM(I57:I106)</f>
        <v>6116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7"/>
      <c r="B108" s="18"/>
      <c r="C108" s="8"/>
      <c r="D108" s="17"/>
      <c r="E108" s="10"/>
      <c r="G108" s="5"/>
      <c r="H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7"/>
      <c r="B109" s="18"/>
      <c r="C109" s="8"/>
      <c r="D109" s="17"/>
      <c r="E109" s="10"/>
      <c r="G109" s="5"/>
      <c r="H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7"/>
      <c r="B110" s="18"/>
      <c r="C110" s="8"/>
      <c r="D110" s="17"/>
      <c r="E110" s="10"/>
      <c r="G110" s="5"/>
      <c r="H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7"/>
      <c r="B111" s="18"/>
      <c r="C111" s="8"/>
      <c r="D111" s="17"/>
      <c r="E111" s="10"/>
      <c r="G111" s="5"/>
      <c r="H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7"/>
      <c r="B112" s="18"/>
      <c r="C112" s="8"/>
      <c r="D112" s="17"/>
      <c r="E112" s="10"/>
      <c r="G112" s="5"/>
      <c r="H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7"/>
      <c r="B113" s="18"/>
      <c r="C113" s="8"/>
      <c r="D113" s="17"/>
      <c r="E113" s="10"/>
      <c r="G113" s="5"/>
      <c r="H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7"/>
      <c r="B114" s="18"/>
      <c r="C114" s="8"/>
      <c r="D114" s="17"/>
      <c r="E114" s="10"/>
      <c r="G114" s="5"/>
      <c r="H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7"/>
      <c r="B115" s="18"/>
      <c r="C115" s="8"/>
      <c r="D115" s="17"/>
      <c r="E115" s="10"/>
      <c r="G115" s="5"/>
      <c r="H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7"/>
      <c r="B116" s="18"/>
      <c r="C116" s="8"/>
      <c r="D116" s="17"/>
      <c r="E116" s="10"/>
      <c r="G116" s="5"/>
      <c r="H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7"/>
      <c r="B117" s="18"/>
      <c r="C117" s="8"/>
      <c r="D117" s="17"/>
      <c r="E117" s="10"/>
      <c r="G117" s="5"/>
      <c r="H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7"/>
      <c r="B118" s="18"/>
      <c r="C118" s="8"/>
      <c r="D118" s="17"/>
      <c r="E118" s="10"/>
      <c r="G118" s="5"/>
      <c r="H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7"/>
      <c r="B119" s="18"/>
      <c r="C119" s="8"/>
      <c r="D119" s="17"/>
      <c r="E119" s="10"/>
      <c r="G119" s="5"/>
      <c r="H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7"/>
      <c r="B120" s="18"/>
      <c r="C120" s="8"/>
      <c r="D120" s="17"/>
      <c r="E120" s="10"/>
      <c r="G120" s="5"/>
      <c r="H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7"/>
      <c r="B121" s="18"/>
      <c r="C121" s="8"/>
      <c r="D121" s="17"/>
      <c r="E121" s="10"/>
      <c r="G121" s="5"/>
      <c r="H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7"/>
      <c r="B122" s="18"/>
      <c r="C122" s="8"/>
      <c r="D122" s="17"/>
      <c r="E122" s="10"/>
      <c r="G122" s="5"/>
      <c r="H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7"/>
      <c r="B123" s="18"/>
      <c r="C123" s="8"/>
      <c r="D123" s="17"/>
      <c r="E123" s="10"/>
      <c r="G123" s="5"/>
      <c r="H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7"/>
      <c r="B124" s="18"/>
      <c r="C124" s="8"/>
      <c r="D124" s="17"/>
      <c r="E124" s="10"/>
      <c r="G124" s="5"/>
      <c r="H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7"/>
      <c r="B125" s="18"/>
      <c r="C125" s="8"/>
      <c r="D125" s="17"/>
      <c r="E125" s="10"/>
      <c r="G125" s="5"/>
      <c r="H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7"/>
      <c r="B126" s="18"/>
      <c r="C126" s="8"/>
      <c r="D126" s="17"/>
      <c r="E126" s="10"/>
      <c r="G126" s="5"/>
      <c r="H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7"/>
      <c r="B127" s="18"/>
      <c r="C127" s="8"/>
      <c r="D127" s="17"/>
      <c r="E127" s="10"/>
      <c r="G127" s="5"/>
      <c r="H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7"/>
      <c r="B128" s="18"/>
      <c r="C128" s="8"/>
      <c r="D128" s="17"/>
      <c r="E128" s="10"/>
      <c r="G128" s="5"/>
      <c r="H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7"/>
      <c r="B129" s="18"/>
      <c r="C129" s="8"/>
      <c r="D129" s="17"/>
      <c r="E129" s="10"/>
      <c r="G129" s="5"/>
      <c r="H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7"/>
      <c r="B130" s="18"/>
      <c r="C130" s="8"/>
      <c r="D130" s="17"/>
      <c r="E130" s="10"/>
      <c r="G130" s="5"/>
      <c r="H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7"/>
      <c r="B131" s="18"/>
      <c r="C131" s="8"/>
      <c r="D131" s="17"/>
      <c r="E131" s="10"/>
      <c r="G131" s="5"/>
      <c r="H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7"/>
      <c r="B132" s="18"/>
      <c r="C132" s="8"/>
      <c r="D132" s="17"/>
      <c r="E132" s="10"/>
      <c r="G132" s="5"/>
      <c r="H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7"/>
      <c r="B133" s="18"/>
      <c r="C133" s="8"/>
      <c r="D133" s="17"/>
      <c r="E133" s="10"/>
      <c r="G133" s="5"/>
      <c r="H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7"/>
      <c r="B134" s="18"/>
      <c r="C134" s="8"/>
      <c r="D134" s="17"/>
      <c r="E134" s="10"/>
      <c r="G134" s="5"/>
      <c r="H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7"/>
      <c r="B135" s="18"/>
      <c r="C135" s="8"/>
      <c r="D135" s="17"/>
      <c r="E135" s="10"/>
      <c r="G135" s="5"/>
      <c r="H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7"/>
      <c r="B136" s="18"/>
      <c r="C136" s="8"/>
      <c r="D136" s="17"/>
      <c r="E136" s="10"/>
      <c r="G136" s="5"/>
      <c r="H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7"/>
      <c r="B137" s="18"/>
      <c r="C137" s="8"/>
      <c r="D137" s="17"/>
      <c r="E137" s="10"/>
      <c r="G137" s="5"/>
      <c r="H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7"/>
      <c r="B138" s="18"/>
      <c r="C138" s="8"/>
      <c r="D138" s="17"/>
      <c r="E138" s="10"/>
      <c r="G138" s="5"/>
      <c r="H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7"/>
      <c r="B139" s="18"/>
      <c r="C139" s="8"/>
      <c r="D139" s="17"/>
      <c r="E139" s="10"/>
      <c r="G139" s="5"/>
      <c r="H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7"/>
      <c r="B140" s="18"/>
      <c r="C140" s="8"/>
      <c r="D140" s="17"/>
      <c r="E140" s="10"/>
      <c r="G140" s="5"/>
      <c r="H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7"/>
      <c r="B141" s="18"/>
      <c r="C141" s="8"/>
      <c r="D141" s="17"/>
      <c r="E141" s="10"/>
      <c r="G141" s="5"/>
      <c r="H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7"/>
      <c r="B142" s="18"/>
      <c r="C142" s="8"/>
      <c r="D142" s="17"/>
      <c r="E142" s="10"/>
      <c r="G142" s="5"/>
      <c r="H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7"/>
      <c r="B143" s="18"/>
      <c r="C143" s="8"/>
      <c r="D143" s="17"/>
      <c r="E143" s="10"/>
      <c r="G143" s="5"/>
      <c r="H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7"/>
      <c r="B144" s="18"/>
      <c r="C144" s="8"/>
      <c r="D144" s="17"/>
      <c r="E144" s="10"/>
      <c r="G144" s="5"/>
      <c r="H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7"/>
      <c r="B145" s="18"/>
      <c r="C145" s="8"/>
      <c r="D145" s="17"/>
      <c r="E145" s="10"/>
      <c r="G145" s="5"/>
      <c r="H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7"/>
      <c r="B146" s="18"/>
      <c r="C146" s="8"/>
      <c r="D146" s="17"/>
      <c r="E146" s="10"/>
      <c r="G146" s="5"/>
      <c r="H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7"/>
      <c r="B147" s="18"/>
      <c r="C147" s="8"/>
      <c r="D147" s="17"/>
      <c r="E147" s="10"/>
      <c r="G147" s="5"/>
      <c r="H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7"/>
      <c r="B148" s="18"/>
      <c r="C148" s="8"/>
      <c r="D148" s="17"/>
      <c r="E148" s="10"/>
      <c r="G148" s="5"/>
      <c r="H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7"/>
      <c r="B149" s="18"/>
      <c r="C149" s="8"/>
      <c r="D149" s="17"/>
      <c r="E149" s="10"/>
      <c r="G149" s="5"/>
      <c r="H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7"/>
      <c r="B150" s="18"/>
      <c r="C150" s="8"/>
      <c r="D150" s="17"/>
      <c r="E150" s="10"/>
      <c r="G150" s="5"/>
      <c r="H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7"/>
      <c r="B151" s="18"/>
      <c r="C151" s="8"/>
      <c r="D151" s="17"/>
      <c r="E151" s="10"/>
      <c r="G151" s="5"/>
      <c r="H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7"/>
      <c r="B152" s="18"/>
      <c r="C152" s="8"/>
      <c r="D152" s="17"/>
      <c r="E152" s="10"/>
      <c r="G152" s="5"/>
      <c r="H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7"/>
      <c r="B153" s="18"/>
      <c r="C153" s="8"/>
      <c r="D153" s="17"/>
      <c r="E153" s="10"/>
      <c r="G153" s="5"/>
      <c r="H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7"/>
      <c r="B154" s="18"/>
      <c r="C154" s="8"/>
      <c r="D154" s="17"/>
      <c r="E154" s="10"/>
      <c r="G154" s="5"/>
      <c r="H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7"/>
      <c r="B155" s="18"/>
      <c r="C155" s="8"/>
      <c r="D155" s="17"/>
      <c r="E155" s="10"/>
      <c r="G155" s="5"/>
      <c r="H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7"/>
      <c r="B156" s="18"/>
      <c r="C156" s="8"/>
      <c r="D156" s="17"/>
      <c r="E156" s="10"/>
      <c r="G156" s="5"/>
      <c r="H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/>
      <c r="B157" s="18"/>
      <c r="C157" s="8"/>
      <c r="D157" s="17"/>
      <c r="E157" s="10"/>
      <c r="G157" s="5"/>
      <c r="H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7"/>
      <c r="B158" s="18"/>
      <c r="C158" s="8"/>
      <c r="D158" s="17"/>
      <c r="E158" s="10"/>
      <c r="G158" s="5"/>
      <c r="H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7"/>
      <c r="B159" s="18"/>
      <c r="C159" s="8"/>
      <c r="D159" s="17"/>
      <c r="E159" s="10"/>
      <c r="G159" s="5"/>
      <c r="H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7"/>
      <c r="B160" s="18"/>
      <c r="C160" s="8"/>
      <c r="D160" s="17"/>
      <c r="E160" s="10"/>
      <c r="G160" s="5"/>
      <c r="H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7"/>
      <c r="B161" s="18"/>
      <c r="C161" s="8"/>
      <c r="D161" s="17"/>
      <c r="E161" s="10"/>
      <c r="G161" s="5"/>
      <c r="H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7"/>
      <c r="B162" s="18"/>
      <c r="C162" s="8"/>
      <c r="D162" s="17"/>
      <c r="E162" s="10"/>
      <c r="G162" s="5"/>
      <c r="H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7"/>
      <c r="B163" s="18"/>
      <c r="C163" s="8"/>
      <c r="D163" s="17"/>
      <c r="E163" s="10"/>
      <c r="G163" s="5"/>
      <c r="H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7"/>
      <c r="B164" s="18"/>
      <c r="C164" s="8"/>
      <c r="D164" s="17"/>
      <c r="E164" s="10"/>
      <c r="G164" s="5"/>
      <c r="H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7"/>
      <c r="B165" s="18"/>
      <c r="C165" s="8"/>
      <c r="D165" s="17"/>
      <c r="E165" s="10"/>
      <c r="G165" s="5"/>
      <c r="H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7"/>
      <c r="B166" s="18"/>
      <c r="C166" s="8"/>
      <c r="D166" s="17"/>
      <c r="E166" s="10"/>
      <c r="G166" s="5"/>
      <c r="H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7"/>
      <c r="B167" s="18"/>
      <c r="C167" s="8"/>
      <c r="D167" s="17"/>
      <c r="E167" s="10"/>
      <c r="G167" s="5"/>
      <c r="H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7"/>
      <c r="B168" s="18"/>
      <c r="C168" s="8"/>
      <c r="D168" s="17"/>
      <c r="E168" s="10"/>
      <c r="G168" s="5"/>
      <c r="H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7"/>
      <c r="B169" s="18"/>
      <c r="C169" s="8"/>
      <c r="D169" s="17"/>
      <c r="E169" s="10"/>
      <c r="G169" s="5"/>
      <c r="H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7"/>
      <c r="B170" s="18"/>
      <c r="C170" s="8"/>
      <c r="D170" s="17"/>
      <c r="E170" s="10"/>
      <c r="G170" s="5"/>
      <c r="H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7"/>
      <c r="B171" s="18"/>
      <c r="C171" s="8"/>
      <c r="D171" s="17"/>
      <c r="E171" s="10"/>
      <c r="G171" s="5"/>
      <c r="H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7"/>
      <c r="B172" s="18"/>
      <c r="C172" s="8"/>
      <c r="D172" s="17"/>
      <c r="E172" s="10"/>
      <c r="G172" s="5"/>
      <c r="H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7"/>
      <c r="B173" s="18"/>
      <c r="C173" s="8"/>
      <c r="D173" s="17"/>
      <c r="E173" s="10"/>
      <c r="G173" s="5"/>
      <c r="H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7"/>
      <c r="B174" s="18"/>
      <c r="C174" s="8"/>
      <c r="D174" s="17"/>
      <c r="E174" s="10"/>
      <c r="G174" s="5"/>
      <c r="H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7"/>
      <c r="B175" s="18"/>
      <c r="C175" s="8"/>
      <c r="D175" s="17"/>
      <c r="E175" s="10"/>
      <c r="G175" s="5"/>
      <c r="H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7"/>
      <c r="B176" s="18"/>
      <c r="C176" s="8"/>
      <c r="D176" s="17"/>
      <c r="E176" s="10"/>
      <c r="G176" s="5"/>
      <c r="H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7"/>
      <c r="B177" s="18"/>
      <c r="C177" s="8"/>
      <c r="D177" s="17"/>
      <c r="E177" s="10"/>
      <c r="G177" s="5"/>
      <c r="H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7"/>
      <c r="B178" s="18"/>
      <c r="C178" s="8"/>
      <c r="D178" s="17"/>
      <c r="E178" s="10"/>
      <c r="G178" s="5"/>
      <c r="H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7"/>
      <c r="B179" s="18"/>
      <c r="C179" s="8"/>
      <c r="D179" s="17"/>
      <c r="E179" s="10"/>
      <c r="G179" s="5"/>
      <c r="H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7"/>
      <c r="B180" s="18"/>
      <c r="C180" s="8"/>
      <c r="D180" s="17"/>
      <c r="E180" s="10"/>
      <c r="G180" s="5"/>
      <c r="H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7"/>
      <c r="B181" s="18"/>
      <c r="C181" s="8"/>
      <c r="D181" s="17"/>
      <c r="E181" s="10"/>
      <c r="G181" s="5"/>
      <c r="H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7"/>
      <c r="B182" s="18"/>
      <c r="C182" s="8"/>
      <c r="D182" s="17"/>
      <c r="E182" s="10"/>
      <c r="G182" s="5"/>
      <c r="H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7"/>
      <c r="B183" s="18"/>
      <c r="C183" s="8"/>
      <c r="D183" s="17"/>
      <c r="E183" s="10"/>
      <c r="G183" s="5"/>
      <c r="H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7"/>
      <c r="B184" s="18"/>
      <c r="C184" s="8"/>
      <c r="D184" s="17"/>
      <c r="E184" s="10"/>
      <c r="G184" s="5"/>
      <c r="H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7"/>
      <c r="B185" s="18"/>
      <c r="C185" s="8"/>
      <c r="D185" s="17"/>
      <c r="E185" s="10"/>
      <c r="G185" s="5"/>
      <c r="H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7"/>
      <c r="B186" s="18"/>
      <c r="C186" s="8"/>
      <c r="D186" s="17"/>
      <c r="E186" s="10"/>
      <c r="G186" s="5"/>
      <c r="H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7"/>
      <c r="B187" s="18"/>
      <c r="C187" s="8"/>
      <c r="D187" s="17"/>
      <c r="E187" s="10"/>
      <c r="G187" s="5"/>
      <c r="H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7"/>
      <c r="B188" s="18"/>
      <c r="C188" s="8"/>
      <c r="D188" s="17"/>
      <c r="E188" s="10"/>
      <c r="G188" s="5"/>
      <c r="H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7"/>
      <c r="B189" s="18"/>
      <c r="C189" s="8"/>
      <c r="D189" s="17"/>
      <c r="E189" s="10"/>
      <c r="G189" s="5"/>
      <c r="H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7"/>
      <c r="B190" s="18"/>
      <c r="C190" s="8"/>
      <c r="D190" s="17"/>
      <c r="E190" s="10"/>
      <c r="G190" s="5"/>
      <c r="H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7"/>
      <c r="B191" s="18"/>
      <c r="C191" s="8"/>
      <c r="D191" s="17"/>
      <c r="E191" s="10"/>
      <c r="G191" s="5"/>
      <c r="H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7"/>
      <c r="B192" s="18"/>
      <c r="C192" s="8"/>
      <c r="D192" s="17"/>
      <c r="E192" s="10"/>
      <c r="G192" s="5"/>
      <c r="H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7"/>
      <c r="B193" s="18"/>
      <c r="C193" s="8"/>
      <c r="D193" s="17"/>
      <c r="E193" s="10"/>
      <c r="G193" s="5"/>
      <c r="H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7"/>
      <c r="B194" s="18"/>
      <c r="C194" s="8"/>
      <c r="D194" s="17"/>
      <c r="E194" s="10"/>
      <c r="G194" s="5"/>
      <c r="H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7"/>
      <c r="B195" s="18"/>
      <c r="C195" s="8"/>
      <c r="D195" s="17"/>
      <c r="E195" s="10"/>
      <c r="G195" s="5"/>
      <c r="H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7"/>
      <c r="B196" s="18"/>
      <c r="C196" s="8"/>
      <c r="D196" s="17"/>
      <c r="E196" s="10"/>
      <c r="G196" s="5"/>
      <c r="H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7"/>
      <c r="B197" s="18"/>
      <c r="C197" s="8"/>
      <c r="D197" s="17"/>
      <c r="E197" s="10"/>
      <c r="G197" s="5"/>
      <c r="H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7"/>
      <c r="B198" s="18"/>
      <c r="C198" s="8"/>
      <c r="D198" s="17"/>
      <c r="E198" s="10"/>
      <c r="G198" s="5"/>
      <c r="H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7"/>
      <c r="B199" s="18"/>
      <c r="C199" s="8"/>
      <c r="D199" s="17"/>
      <c r="E199" s="10"/>
      <c r="G199" s="5"/>
      <c r="H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7"/>
      <c r="B200" s="18"/>
      <c r="C200" s="8"/>
      <c r="D200" s="17"/>
      <c r="E200" s="10"/>
      <c r="G200" s="5"/>
      <c r="H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7"/>
      <c r="B201" s="18"/>
      <c r="C201" s="8"/>
      <c r="D201" s="17"/>
      <c r="E201" s="10"/>
      <c r="G201" s="5"/>
      <c r="H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7"/>
      <c r="B202" s="18"/>
      <c r="C202" s="8"/>
      <c r="D202" s="17"/>
      <c r="E202" s="10"/>
      <c r="G202" s="5"/>
      <c r="H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7"/>
      <c r="B203" s="18"/>
      <c r="C203" s="8"/>
      <c r="D203" s="17"/>
      <c r="E203" s="10"/>
      <c r="G203" s="5"/>
      <c r="H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7"/>
      <c r="B204" s="18"/>
      <c r="C204" s="8"/>
      <c r="D204" s="17"/>
      <c r="E204" s="10"/>
      <c r="G204" s="5"/>
      <c r="H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7"/>
      <c r="B205" s="18"/>
      <c r="C205" s="8"/>
      <c r="D205" s="17"/>
      <c r="E205" s="10"/>
      <c r="G205" s="5"/>
      <c r="H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7"/>
      <c r="B206" s="18"/>
      <c r="C206" s="8"/>
      <c r="D206" s="17"/>
      <c r="E206" s="10"/>
      <c r="G206" s="5"/>
      <c r="H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7"/>
      <c r="B207" s="18"/>
      <c r="C207" s="8"/>
      <c r="D207" s="17"/>
      <c r="E207" s="10"/>
      <c r="G207" s="5"/>
      <c r="H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7"/>
      <c r="B208" s="18"/>
      <c r="C208" s="8"/>
      <c r="D208" s="17"/>
      <c r="E208" s="10"/>
      <c r="G208" s="5"/>
      <c r="H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7"/>
      <c r="B209" s="18"/>
      <c r="C209" s="8"/>
      <c r="D209" s="17"/>
      <c r="E209" s="10"/>
      <c r="G209" s="5"/>
      <c r="H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7"/>
      <c r="B210" s="18"/>
      <c r="C210" s="8"/>
      <c r="D210" s="17"/>
      <c r="E210" s="10"/>
      <c r="G210" s="5"/>
      <c r="H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7"/>
      <c r="B211" s="18"/>
      <c r="C211" s="8"/>
      <c r="D211" s="17"/>
      <c r="E211" s="10"/>
      <c r="G211" s="5"/>
      <c r="H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7"/>
      <c r="B212" s="18"/>
      <c r="C212" s="8"/>
      <c r="D212" s="17"/>
      <c r="E212" s="10"/>
      <c r="G212" s="5"/>
      <c r="H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7"/>
      <c r="B213" s="18"/>
      <c r="C213" s="8"/>
      <c r="D213" s="17"/>
      <c r="E213" s="10"/>
      <c r="G213" s="5"/>
      <c r="H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7"/>
      <c r="B214" s="18"/>
      <c r="C214" s="8"/>
      <c r="D214" s="17"/>
      <c r="E214" s="10"/>
      <c r="G214" s="5"/>
      <c r="H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7"/>
      <c r="B215" s="18"/>
      <c r="C215" s="8"/>
      <c r="D215" s="17"/>
      <c r="E215" s="10"/>
      <c r="G215" s="5"/>
      <c r="H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7"/>
      <c r="B216" s="18"/>
      <c r="C216" s="8"/>
      <c r="D216" s="17"/>
      <c r="E216" s="10"/>
      <c r="G216" s="5"/>
      <c r="H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7"/>
      <c r="B217" s="18"/>
      <c r="C217" s="8"/>
      <c r="D217" s="17"/>
      <c r="E217" s="10"/>
      <c r="G217" s="5"/>
      <c r="H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7"/>
      <c r="B218" s="18"/>
      <c r="C218" s="8"/>
      <c r="D218" s="17"/>
      <c r="E218" s="10"/>
      <c r="G218" s="5"/>
      <c r="H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7"/>
      <c r="B219" s="18"/>
      <c r="C219" s="8"/>
      <c r="D219" s="17"/>
      <c r="E219" s="10"/>
      <c r="G219" s="5"/>
      <c r="H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7"/>
      <c r="B220" s="18"/>
      <c r="C220" s="8"/>
      <c r="D220" s="17"/>
      <c r="E220" s="10"/>
      <c r="G220" s="5"/>
      <c r="H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7"/>
      <c r="B221" s="18"/>
      <c r="C221" s="8"/>
      <c r="D221" s="17"/>
      <c r="E221" s="10"/>
      <c r="G221" s="5"/>
      <c r="H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7"/>
      <c r="B222" s="18"/>
      <c r="C222" s="8"/>
      <c r="D222" s="17"/>
      <c r="E222" s="10"/>
      <c r="G222" s="5"/>
      <c r="H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7"/>
      <c r="B223" s="18"/>
      <c r="C223" s="8"/>
      <c r="D223" s="17"/>
      <c r="E223" s="10"/>
      <c r="G223" s="5"/>
      <c r="H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7"/>
      <c r="B224" s="18"/>
      <c r="C224" s="8"/>
      <c r="D224" s="17"/>
      <c r="E224" s="10"/>
      <c r="G224" s="5"/>
      <c r="H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7"/>
      <c r="B225" s="18"/>
      <c r="C225" s="8"/>
      <c r="D225" s="17"/>
      <c r="E225" s="10"/>
      <c r="G225" s="5"/>
      <c r="H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7"/>
      <c r="B226" s="18"/>
      <c r="C226" s="8"/>
      <c r="D226" s="17"/>
      <c r="E226" s="10"/>
      <c r="G226" s="5"/>
      <c r="H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7"/>
      <c r="B227" s="18"/>
      <c r="C227" s="8"/>
      <c r="D227" s="17"/>
      <c r="E227" s="10"/>
      <c r="G227" s="5"/>
      <c r="H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7"/>
      <c r="B228" s="18"/>
      <c r="C228" s="8"/>
      <c r="D228" s="17"/>
      <c r="E228" s="10"/>
      <c r="G228" s="5"/>
      <c r="H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7"/>
      <c r="B229" s="18"/>
      <c r="C229" s="8"/>
      <c r="D229" s="17"/>
      <c r="E229" s="10"/>
      <c r="G229" s="5"/>
      <c r="H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7"/>
      <c r="B230" s="18"/>
      <c r="C230" s="8"/>
      <c r="D230" s="17"/>
      <c r="E230" s="10"/>
      <c r="G230" s="5"/>
      <c r="H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7"/>
      <c r="B231" s="18"/>
      <c r="C231" s="8"/>
      <c r="D231" s="17"/>
      <c r="E231" s="10"/>
      <c r="G231" s="5"/>
      <c r="H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7"/>
      <c r="B232" s="18"/>
      <c r="C232" s="8"/>
      <c r="D232" s="17"/>
      <c r="E232" s="10"/>
      <c r="G232" s="5"/>
      <c r="H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7"/>
      <c r="B233" s="18"/>
      <c r="C233" s="8"/>
      <c r="D233" s="17"/>
      <c r="E233" s="10"/>
      <c r="G233" s="5"/>
      <c r="H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7"/>
      <c r="B234" s="18"/>
      <c r="C234" s="8"/>
      <c r="D234" s="17"/>
      <c r="E234" s="10"/>
      <c r="G234" s="5"/>
      <c r="H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7"/>
      <c r="B235" s="18"/>
      <c r="C235" s="8"/>
      <c r="D235" s="17"/>
      <c r="E235" s="10"/>
      <c r="G235" s="5"/>
      <c r="H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7"/>
      <c r="B236" s="18"/>
      <c r="C236" s="8"/>
      <c r="D236" s="17"/>
      <c r="E236" s="10"/>
      <c r="G236" s="5"/>
      <c r="H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7"/>
      <c r="B237" s="18"/>
      <c r="C237" s="8"/>
      <c r="D237" s="17"/>
      <c r="E237" s="10"/>
      <c r="G237" s="5"/>
      <c r="H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7"/>
      <c r="B238" s="18"/>
      <c r="C238" s="8"/>
      <c r="D238" s="17"/>
      <c r="E238" s="10"/>
      <c r="G238" s="5"/>
      <c r="H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7"/>
      <c r="B239" s="18"/>
      <c r="C239" s="8"/>
      <c r="D239" s="17"/>
      <c r="E239" s="10"/>
      <c r="G239" s="5"/>
      <c r="H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7"/>
      <c r="B240" s="18"/>
      <c r="C240" s="8"/>
      <c r="D240" s="17"/>
      <c r="E240" s="10"/>
      <c r="G240" s="5"/>
      <c r="H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7"/>
      <c r="B241" s="18"/>
      <c r="C241" s="8"/>
      <c r="D241" s="17"/>
      <c r="E241" s="10"/>
      <c r="G241" s="5"/>
      <c r="H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7"/>
      <c r="B242" s="18"/>
      <c r="C242" s="8"/>
      <c r="D242" s="17"/>
      <c r="E242" s="10"/>
      <c r="G242" s="5"/>
      <c r="H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7"/>
      <c r="B243" s="18"/>
      <c r="C243" s="8"/>
      <c r="D243" s="17"/>
      <c r="E243" s="10"/>
      <c r="G243" s="5"/>
      <c r="H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7"/>
      <c r="B244" s="18"/>
      <c r="C244" s="8"/>
      <c r="D244" s="17"/>
      <c r="E244" s="10"/>
      <c r="G244" s="5"/>
      <c r="H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7"/>
      <c r="B245" s="18"/>
      <c r="C245" s="8"/>
      <c r="D245" s="17"/>
      <c r="E245" s="10"/>
      <c r="G245" s="5"/>
      <c r="H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7"/>
      <c r="B246" s="18"/>
      <c r="C246" s="8"/>
      <c r="D246" s="17"/>
      <c r="E246" s="10"/>
      <c r="G246" s="5"/>
      <c r="H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7"/>
      <c r="B247" s="18"/>
      <c r="C247" s="8"/>
      <c r="D247" s="17"/>
      <c r="E247" s="10"/>
      <c r="G247" s="5"/>
      <c r="H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7"/>
      <c r="B248" s="18"/>
      <c r="C248" s="8"/>
      <c r="D248" s="17"/>
      <c r="E248" s="10"/>
      <c r="G248" s="5"/>
      <c r="H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7"/>
      <c r="B249" s="18"/>
      <c r="C249" s="8"/>
      <c r="D249" s="17"/>
      <c r="E249" s="10"/>
      <c r="G249" s="5"/>
      <c r="H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7"/>
      <c r="B250" s="18"/>
      <c r="C250" s="8"/>
      <c r="D250" s="17"/>
      <c r="E250" s="10"/>
      <c r="G250" s="5"/>
      <c r="H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7"/>
      <c r="B251" s="18"/>
      <c r="C251" s="8"/>
      <c r="D251" s="17"/>
      <c r="E251" s="10"/>
      <c r="G251" s="5"/>
      <c r="H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7"/>
      <c r="B252" s="18"/>
      <c r="C252" s="8"/>
      <c r="D252" s="17"/>
      <c r="E252" s="10"/>
      <c r="G252" s="5"/>
      <c r="H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7"/>
      <c r="B253" s="18"/>
      <c r="C253" s="8"/>
      <c r="D253" s="17"/>
      <c r="E253" s="10"/>
      <c r="G253" s="5"/>
      <c r="H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7"/>
      <c r="B254" s="18"/>
      <c r="C254" s="8"/>
      <c r="D254" s="17"/>
      <c r="E254" s="10"/>
      <c r="G254" s="5"/>
      <c r="H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7"/>
      <c r="B255" s="18"/>
      <c r="C255" s="8"/>
      <c r="D255" s="17"/>
      <c r="E255" s="10"/>
      <c r="G255" s="5"/>
      <c r="H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7"/>
      <c r="B256" s="18"/>
      <c r="C256" s="8"/>
      <c r="D256" s="17"/>
      <c r="E256" s="10"/>
      <c r="G256" s="5"/>
      <c r="H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7"/>
      <c r="B257" s="18"/>
      <c r="C257" s="8"/>
      <c r="D257" s="17"/>
      <c r="E257" s="10"/>
      <c r="G257" s="5"/>
      <c r="H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7"/>
      <c r="B258" s="18"/>
      <c r="C258" s="8"/>
      <c r="D258" s="17"/>
      <c r="E258" s="10"/>
      <c r="G258" s="5"/>
      <c r="H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7"/>
      <c r="B259" s="18"/>
      <c r="C259" s="8"/>
      <c r="D259" s="17"/>
      <c r="E259" s="10"/>
      <c r="G259" s="5"/>
      <c r="H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7"/>
      <c r="B260" s="18"/>
      <c r="C260" s="8"/>
      <c r="D260" s="17"/>
      <c r="E260" s="10"/>
      <c r="G260" s="5"/>
      <c r="H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7"/>
      <c r="B261" s="18"/>
      <c r="C261" s="8"/>
      <c r="D261" s="17"/>
      <c r="E261" s="10"/>
      <c r="G261" s="5"/>
      <c r="H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7"/>
      <c r="B262" s="18"/>
      <c r="C262" s="8"/>
      <c r="D262" s="17"/>
      <c r="E262" s="10"/>
      <c r="G262" s="5"/>
      <c r="H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7"/>
      <c r="B263" s="18"/>
      <c r="C263" s="8"/>
      <c r="D263" s="17"/>
      <c r="E263" s="10"/>
      <c r="G263" s="5"/>
      <c r="H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7"/>
      <c r="B264" s="18"/>
      <c r="C264" s="8"/>
      <c r="D264" s="17"/>
      <c r="E264" s="10"/>
      <c r="G264" s="5"/>
      <c r="H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7"/>
      <c r="B265" s="18"/>
      <c r="C265" s="8"/>
      <c r="D265" s="17"/>
      <c r="E265" s="10"/>
      <c r="G265" s="5"/>
      <c r="H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7"/>
      <c r="B266" s="18"/>
      <c r="C266" s="8"/>
      <c r="D266" s="17"/>
      <c r="E266" s="10"/>
      <c r="G266" s="5"/>
      <c r="H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7"/>
      <c r="B267" s="18"/>
      <c r="C267" s="8"/>
      <c r="D267" s="17"/>
      <c r="E267" s="10"/>
      <c r="G267" s="5"/>
      <c r="H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7"/>
      <c r="B268" s="18"/>
      <c r="C268" s="8"/>
      <c r="D268" s="17"/>
      <c r="E268" s="10"/>
      <c r="G268" s="5"/>
      <c r="H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7"/>
      <c r="B269" s="18"/>
      <c r="C269" s="8"/>
      <c r="D269" s="17"/>
      <c r="E269" s="10"/>
      <c r="G269" s="5"/>
      <c r="H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7"/>
      <c r="B270" s="18"/>
      <c r="C270" s="8"/>
      <c r="D270" s="17"/>
      <c r="E270" s="10"/>
      <c r="G270" s="5"/>
      <c r="H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7"/>
      <c r="B271" s="18"/>
      <c r="C271" s="8"/>
      <c r="D271" s="17"/>
      <c r="E271" s="10"/>
      <c r="G271" s="5"/>
      <c r="H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7"/>
      <c r="B272" s="18"/>
      <c r="C272" s="8"/>
      <c r="D272" s="17"/>
      <c r="E272" s="10"/>
      <c r="G272" s="5"/>
      <c r="H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7"/>
      <c r="B273" s="18"/>
      <c r="C273" s="8"/>
      <c r="D273" s="17"/>
      <c r="E273" s="10"/>
      <c r="G273" s="5"/>
      <c r="H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7"/>
      <c r="B274" s="18"/>
      <c r="C274" s="8"/>
      <c r="D274" s="17"/>
      <c r="E274" s="10"/>
      <c r="G274" s="5"/>
      <c r="H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7"/>
      <c r="B275" s="18"/>
      <c r="C275" s="8"/>
      <c r="D275" s="17"/>
      <c r="E275" s="10"/>
      <c r="G275" s="5"/>
      <c r="H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7"/>
      <c r="B276" s="18"/>
      <c r="C276" s="8"/>
      <c r="D276" s="17"/>
      <c r="E276" s="10"/>
      <c r="G276" s="5"/>
      <c r="H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7"/>
      <c r="B277" s="18"/>
      <c r="C277" s="8"/>
      <c r="D277" s="17"/>
      <c r="E277" s="10"/>
      <c r="G277" s="5"/>
      <c r="H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7"/>
      <c r="B278" s="18"/>
      <c r="C278" s="8"/>
      <c r="D278" s="17"/>
      <c r="E278" s="10"/>
      <c r="G278" s="5"/>
      <c r="H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7"/>
      <c r="B279" s="18"/>
      <c r="C279" s="8"/>
      <c r="D279" s="17"/>
      <c r="E279" s="10"/>
      <c r="G279" s="5"/>
      <c r="H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7"/>
      <c r="B280" s="18"/>
      <c r="C280" s="8"/>
      <c r="D280" s="17"/>
      <c r="E280" s="10"/>
      <c r="G280" s="5"/>
      <c r="H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7"/>
      <c r="B281" s="18"/>
      <c r="C281" s="8"/>
      <c r="D281" s="17"/>
      <c r="E281" s="10"/>
      <c r="G281" s="5"/>
      <c r="H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7"/>
      <c r="B282" s="18"/>
      <c r="C282" s="8"/>
      <c r="D282" s="17"/>
      <c r="E282" s="10"/>
      <c r="G282" s="5"/>
      <c r="H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7"/>
      <c r="B283" s="18"/>
      <c r="C283" s="8"/>
      <c r="D283" s="17"/>
      <c r="E283" s="10"/>
      <c r="G283" s="5"/>
      <c r="H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7"/>
      <c r="B284" s="18"/>
      <c r="C284" s="8"/>
      <c r="D284" s="17"/>
      <c r="E284" s="10"/>
      <c r="G284" s="5"/>
      <c r="H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7"/>
      <c r="B285" s="18"/>
      <c r="C285" s="8"/>
      <c r="D285" s="17"/>
      <c r="E285" s="10"/>
      <c r="G285" s="5"/>
      <c r="H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7"/>
      <c r="B286" s="18"/>
      <c r="C286" s="8"/>
      <c r="D286" s="17"/>
      <c r="E286" s="10"/>
      <c r="G286" s="5"/>
      <c r="H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7"/>
      <c r="B287" s="18"/>
      <c r="C287" s="8"/>
      <c r="D287" s="17"/>
      <c r="E287" s="10"/>
      <c r="G287" s="5"/>
      <c r="H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7"/>
      <c r="B288" s="18"/>
      <c r="C288" s="8"/>
      <c r="D288" s="17"/>
      <c r="E288" s="10"/>
      <c r="G288" s="5"/>
      <c r="H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7"/>
      <c r="B289" s="18"/>
      <c r="C289" s="8"/>
      <c r="D289" s="17"/>
      <c r="E289" s="10"/>
      <c r="G289" s="5"/>
      <c r="H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7"/>
      <c r="B290" s="18"/>
      <c r="C290" s="8"/>
      <c r="D290" s="17"/>
      <c r="E290" s="10"/>
      <c r="G290" s="5"/>
      <c r="H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7"/>
      <c r="B291" s="18"/>
      <c r="C291" s="8"/>
      <c r="D291" s="17"/>
      <c r="E291" s="10"/>
      <c r="G291" s="5"/>
      <c r="H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7"/>
      <c r="B292" s="18"/>
      <c r="C292" s="8"/>
      <c r="D292" s="17"/>
      <c r="E292" s="10"/>
      <c r="G292" s="5"/>
      <c r="H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7"/>
      <c r="B293" s="18"/>
      <c r="C293" s="8"/>
      <c r="D293" s="17"/>
      <c r="E293" s="10"/>
      <c r="G293" s="5"/>
      <c r="H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7"/>
      <c r="B294" s="18"/>
      <c r="C294" s="8"/>
      <c r="D294" s="17"/>
      <c r="E294" s="10"/>
      <c r="G294" s="5"/>
      <c r="H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7"/>
      <c r="B295" s="18"/>
      <c r="C295" s="8"/>
      <c r="D295" s="17"/>
      <c r="E295" s="10"/>
      <c r="G295" s="5"/>
      <c r="H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7"/>
      <c r="B296" s="18"/>
      <c r="C296" s="8"/>
      <c r="D296" s="17"/>
      <c r="E296" s="10"/>
      <c r="G296" s="5"/>
      <c r="H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7"/>
      <c r="B297" s="18"/>
      <c r="C297" s="8"/>
      <c r="D297" s="17"/>
      <c r="E297" s="10"/>
      <c r="G297" s="5"/>
      <c r="H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7"/>
      <c r="B298" s="18"/>
      <c r="C298" s="8"/>
      <c r="D298" s="17"/>
      <c r="E298" s="10"/>
      <c r="G298" s="5"/>
      <c r="H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7"/>
      <c r="B299" s="18"/>
      <c r="C299" s="8"/>
      <c r="D299" s="17"/>
      <c r="E299" s="10"/>
      <c r="G299" s="5"/>
      <c r="H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7"/>
      <c r="B300" s="18"/>
      <c r="C300" s="8"/>
      <c r="D300" s="17"/>
      <c r="E300" s="10"/>
      <c r="G300" s="5"/>
      <c r="H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7"/>
      <c r="B301" s="18"/>
      <c r="C301" s="8"/>
      <c r="D301" s="17"/>
      <c r="E301" s="10"/>
      <c r="G301" s="5"/>
      <c r="H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7"/>
      <c r="B302" s="18"/>
      <c r="C302" s="8"/>
      <c r="D302" s="17"/>
      <c r="E302" s="10"/>
      <c r="G302" s="5"/>
      <c r="H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7"/>
      <c r="B303" s="18"/>
      <c r="C303" s="8"/>
      <c r="D303" s="17"/>
      <c r="E303" s="10"/>
      <c r="G303" s="5"/>
      <c r="H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7"/>
      <c r="B304" s="18"/>
      <c r="C304" s="8"/>
      <c r="D304" s="17"/>
      <c r="E304" s="10"/>
      <c r="G304" s="5"/>
      <c r="H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7"/>
      <c r="B305" s="18"/>
      <c r="C305" s="8"/>
      <c r="D305" s="17"/>
      <c r="E305" s="10"/>
      <c r="G305" s="5"/>
      <c r="H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7"/>
      <c r="B306" s="18"/>
      <c r="C306" s="8"/>
      <c r="D306" s="17"/>
      <c r="E306" s="10"/>
      <c r="G306" s="5"/>
      <c r="H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7"/>
      <c r="B307" s="18"/>
      <c r="C307" s="8"/>
      <c r="D307" s="17"/>
      <c r="E307" s="10"/>
      <c r="G307" s="5"/>
      <c r="H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7"/>
      <c r="B308" s="18"/>
      <c r="C308" s="8"/>
      <c r="D308" s="17"/>
      <c r="E308" s="10"/>
      <c r="G308" s="5"/>
      <c r="H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7"/>
      <c r="B309" s="18"/>
      <c r="C309" s="8"/>
      <c r="D309" s="17"/>
      <c r="E309" s="10"/>
      <c r="G309" s="5"/>
      <c r="H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7"/>
      <c r="B310" s="18"/>
      <c r="C310" s="8"/>
      <c r="D310" s="17"/>
      <c r="E310" s="10"/>
      <c r="G310" s="5"/>
      <c r="H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7"/>
      <c r="B311" s="18"/>
      <c r="C311" s="8"/>
      <c r="D311" s="17"/>
      <c r="E311" s="10"/>
      <c r="G311" s="5"/>
      <c r="H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7"/>
      <c r="B312" s="18"/>
      <c r="C312" s="8"/>
      <c r="D312" s="17"/>
      <c r="E312" s="10"/>
      <c r="G312" s="5"/>
      <c r="H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7"/>
      <c r="B313" s="18"/>
      <c r="C313" s="8"/>
      <c r="D313" s="17"/>
      <c r="E313" s="10"/>
      <c r="G313" s="5"/>
      <c r="H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7"/>
      <c r="B314" s="18"/>
      <c r="C314" s="8"/>
      <c r="D314" s="17"/>
      <c r="E314" s="10"/>
      <c r="G314" s="5"/>
      <c r="H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7"/>
      <c r="B315" s="18"/>
      <c r="C315" s="8"/>
      <c r="D315" s="17"/>
      <c r="E315" s="10"/>
      <c r="G315" s="5"/>
      <c r="H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7"/>
      <c r="B316" s="18"/>
      <c r="C316" s="8"/>
      <c r="D316" s="17"/>
      <c r="E316" s="10"/>
      <c r="G316" s="5"/>
      <c r="H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7"/>
      <c r="B317" s="18"/>
      <c r="C317" s="8"/>
      <c r="D317" s="17"/>
      <c r="E317" s="10"/>
      <c r="G317" s="5"/>
      <c r="H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7"/>
      <c r="B318" s="18"/>
      <c r="C318" s="8"/>
      <c r="D318" s="17"/>
      <c r="E318" s="10"/>
      <c r="G318" s="5"/>
      <c r="H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7"/>
      <c r="B319" s="18"/>
      <c r="C319" s="8"/>
      <c r="D319" s="17"/>
      <c r="E319" s="10"/>
      <c r="G319" s="5"/>
      <c r="H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7"/>
      <c r="B320" s="18"/>
      <c r="C320" s="8"/>
      <c r="D320" s="17"/>
      <c r="E320" s="10"/>
      <c r="G320" s="5"/>
      <c r="H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7"/>
      <c r="B321" s="18"/>
      <c r="C321" s="8"/>
      <c r="D321" s="17"/>
      <c r="E321" s="10"/>
      <c r="G321" s="5"/>
      <c r="H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7"/>
      <c r="B322" s="18"/>
      <c r="C322" s="8"/>
      <c r="D322" s="17"/>
      <c r="E322" s="10"/>
      <c r="G322" s="5"/>
      <c r="H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7"/>
      <c r="B323" s="18"/>
      <c r="C323" s="8"/>
      <c r="D323" s="17"/>
      <c r="E323" s="10"/>
      <c r="G323" s="5"/>
      <c r="H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7"/>
      <c r="B324" s="18"/>
      <c r="C324" s="8"/>
      <c r="D324" s="17"/>
      <c r="E324" s="10"/>
      <c r="G324" s="5"/>
      <c r="H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7"/>
      <c r="B325" s="18"/>
      <c r="C325" s="8"/>
      <c r="D325" s="17"/>
      <c r="E325" s="10"/>
      <c r="G325" s="5"/>
      <c r="H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7"/>
      <c r="B326" s="18"/>
      <c r="C326" s="8"/>
      <c r="D326" s="17"/>
      <c r="E326" s="10"/>
      <c r="G326" s="5"/>
      <c r="H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7"/>
      <c r="B327" s="18"/>
      <c r="C327" s="8"/>
      <c r="D327" s="17"/>
      <c r="E327" s="10"/>
      <c r="G327" s="5"/>
      <c r="H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7"/>
      <c r="B328" s="18"/>
      <c r="C328" s="8"/>
      <c r="D328" s="17"/>
      <c r="E328" s="10"/>
      <c r="G328" s="5"/>
      <c r="H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7"/>
      <c r="B329" s="18"/>
      <c r="C329" s="8"/>
      <c r="D329" s="17"/>
      <c r="E329" s="10"/>
      <c r="G329" s="5"/>
      <c r="H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7"/>
      <c r="B330" s="18"/>
      <c r="C330" s="8"/>
      <c r="D330" s="17"/>
      <c r="E330" s="10"/>
      <c r="G330" s="5"/>
      <c r="H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7"/>
      <c r="B331" s="18"/>
      <c r="C331" s="8"/>
      <c r="D331" s="17"/>
      <c r="E331" s="10"/>
      <c r="G331" s="5"/>
      <c r="H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7"/>
      <c r="B332" s="18"/>
      <c r="C332" s="8"/>
      <c r="D332" s="17"/>
      <c r="E332" s="10"/>
      <c r="G332" s="5"/>
      <c r="H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7"/>
      <c r="B333" s="18"/>
      <c r="C333" s="8"/>
      <c r="D333" s="17"/>
      <c r="E333" s="10"/>
      <c r="G333" s="5"/>
      <c r="H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7"/>
      <c r="B334" s="18"/>
      <c r="C334" s="8"/>
      <c r="D334" s="17"/>
      <c r="E334" s="10"/>
      <c r="G334" s="5"/>
      <c r="H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7"/>
      <c r="B335" s="18"/>
      <c r="C335" s="8"/>
      <c r="D335" s="17"/>
      <c r="E335" s="10"/>
      <c r="G335" s="5"/>
      <c r="H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7"/>
      <c r="B336" s="18"/>
      <c r="C336" s="8"/>
      <c r="D336" s="17"/>
      <c r="E336" s="10"/>
      <c r="G336" s="5"/>
      <c r="H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7"/>
      <c r="B337" s="18"/>
      <c r="C337" s="8"/>
      <c r="D337" s="17"/>
      <c r="E337" s="10"/>
      <c r="G337" s="5"/>
      <c r="H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7"/>
      <c r="B338" s="18"/>
      <c r="C338" s="8"/>
      <c r="D338" s="17"/>
      <c r="E338" s="10"/>
      <c r="G338" s="5"/>
      <c r="H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7"/>
      <c r="B339" s="18"/>
      <c r="C339" s="8"/>
      <c r="D339" s="17"/>
      <c r="E339" s="10"/>
      <c r="G339" s="5"/>
      <c r="H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7"/>
      <c r="B340" s="18"/>
      <c r="C340" s="8"/>
      <c r="D340" s="17"/>
      <c r="E340" s="10"/>
      <c r="G340" s="5"/>
      <c r="H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7"/>
      <c r="B341" s="18"/>
      <c r="C341" s="8"/>
      <c r="D341" s="17"/>
      <c r="E341" s="10"/>
      <c r="G341" s="5"/>
      <c r="H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7"/>
      <c r="B342" s="18"/>
      <c r="C342" s="8"/>
      <c r="D342" s="17"/>
      <c r="E342" s="10"/>
      <c r="G342" s="5"/>
      <c r="H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7"/>
      <c r="B343" s="18"/>
      <c r="C343" s="8"/>
      <c r="D343" s="17"/>
      <c r="E343" s="10"/>
      <c r="G343" s="5"/>
      <c r="H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7"/>
      <c r="B344" s="18"/>
      <c r="C344" s="8"/>
      <c r="D344" s="17"/>
      <c r="E344" s="10"/>
      <c r="G344" s="5"/>
      <c r="H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7"/>
      <c r="B345" s="18"/>
      <c r="C345" s="8"/>
      <c r="D345" s="17"/>
      <c r="E345" s="10"/>
      <c r="G345" s="5"/>
      <c r="H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7"/>
      <c r="B346" s="18"/>
      <c r="C346" s="8"/>
      <c r="D346" s="17"/>
      <c r="E346" s="10"/>
      <c r="G346" s="5"/>
      <c r="H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7"/>
      <c r="B347" s="18"/>
      <c r="C347" s="8"/>
      <c r="D347" s="17"/>
      <c r="E347" s="10"/>
      <c r="G347" s="5"/>
      <c r="H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7"/>
      <c r="B348" s="18"/>
      <c r="C348" s="8"/>
      <c r="D348" s="17"/>
      <c r="E348" s="10"/>
      <c r="G348" s="5"/>
      <c r="H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7"/>
      <c r="B349" s="18"/>
      <c r="C349" s="8"/>
      <c r="D349" s="17"/>
      <c r="E349" s="10"/>
      <c r="G349" s="5"/>
      <c r="H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7"/>
      <c r="B350" s="18"/>
      <c r="C350" s="8"/>
      <c r="D350" s="17"/>
      <c r="E350" s="10"/>
      <c r="G350" s="5"/>
      <c r="H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7"/>
      <c r="B351" s="18"/>
      <c r="C351" s="8"/>
      <c r="D351" s="17"/>
      <c r="E351" s="10"/>
      <c r="G351" s="5"/>
      <c r="H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7"/>
      <c r="B352" s="18"/>
      <c r="C352" s="8"/>
      <c r="D352" s="17"/>
      <c r="E352" s="10"/>
      <c r="G352" s="5"/>
      <c r="H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7"/>
      <c r="B353" s="18"/>
      <c r="C353" s="8"/>
      <c r="D353" s="17"/>
      <c r="E353" s="10"/>
      <c r="G353" s="5"/>
      <c r="H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7"/>
      <c r="B354" s="18"/>
      <c r="C354" s="8"/>
      <c r="D354" s="17"/>
      <c r="E354" s="10"/>
      <c r="G354" s="5"/>
      <c r="H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7"/>
      <c r="B355" s="18"/>
      <c r="C355" s="8"/>
      <c r="D355" s="17"/>
      <c r="E355" s="10"/>
      <c r="G355" s="5"/>
      <c r="H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7"/>
      <c r="B356" s="18"/>
      <c r="C356" s="8"/>
      <c r="D356" s="17"/>
      <c r="E356" s="10"/>
      <c r="G356" s="5"/>
      <c r="H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7"/>
      <c r="B357" s="18"/>
      <c r="C357" s="8"/>
      <c r="D357" s="17"/>
      <c r="E357" s="10"/>
      <c r="G357" s="5"/>
      <c r="H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7"/>
      <c r="B358" s="18"/>
      <c r="C358" s="8"/>
      <c r="D358" s="17"/>
      <c r="E358" s="10"/>
      <c r="G358" s="5"/>
      <c r="H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7"/>
      <c r="B359" s="18"/>
      <c r="C359" s="8"/>
      <c r="D359" s="17"/>
      <c r="E359" s="10"/>
      <c r="G359" s="5"/>
      <c r="H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7"/>
      <c r="B360" s="18"/>
      <c r="C360" s="8"/>
      <c r="D360" s="17"/>
      <c r="E360" s="10"/>
      <c r="G360" s="5"/>
      <c r="H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7"/>
      <c r="B361" s="18"/>
      <c r="C361" s="8"/>
      <c r="D361" s="17"/>
      <c r="E361" s="10"/>
      <c r="G361" s="5"/>
      <c r="H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7"/>
      <c r="B362" s="18"/>
      <c r="C362" s="8"/>
      <c r="D362" s="17"/>
      <c r="E362" s="10"/>
      <c r="G362" s="5"/>
      <c r="H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7"/>
      <c r="B363" s="18"/>
      <c r="C363" s="8"/>
      <c r="D363" s="17"/>
      <c r="E363" s="10"/>
      <c r="G363" s="5"/>
      <c r="H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7"/>
      <c r="B364" s="18"/>
      <c r="C364" s="8"/>
      <c r="D364" s="17"/>
      <c r="E364" s="10"/>
      <c r="G364" s="5"/>
      <c r="H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7"/>
      <c r="B365" s="18"/>
      <c r="C365" s="8"/>
      <c r="D365" s="17"/>
      <c r="E365" s="10"/>
      <c r="G365" s="5"/>
      <c r="H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7"/>
      <c r="B366" s="18"/>
      <c r="C366" s="8"/>
      <c r="D366" s="17"/>
      <c r="E366" s="10"/>
      <c r="G366" s="5"/>
      <c r="H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7"/>
      <c r="B367" s="18"/>
      <c r="C367" s="8"/>
      <c r="D367" s="17"/>
      <c r="E367" s="10"/>
      <c r="G367" s="5"/>
      <c r="H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7"/>
      <c r="B368" s="18"/>
      <c r="C368" s="8"/>
      <c r="D368" s="17"/>
      <c r="E368" s="10"/>
      <c r="G368" s="5"/>
      <c r="H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7"/>
      <c r="B369" s="18"/>
      <c r="C369" s="8"/>
      <c r="D369" s="17"/>
      <c r="E369" s="10"/>
      <c r="G369" s="5"/>
      <c r="H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7"/>
      <c r="B370" s="18"/>
      <c r="C370" s="8"/>
      <c r="D370" s="17"/>
      <c r="E370" s="10"/>
      <c r="G370" s="5"/>
      <c r="H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7"/>
      <c r="B371" s="18"/>
      <c r="C371" s="8"/>
      <c r="D371" s="17"/>
      <c r="E371" s="10"/>
      <c r="G371" s="5"/>
      <c r="H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7"/>
      <c r="B372" s="18"/>
      <c r="C372" s="8"/>
      <c r="D372" s="17"/>
      <c r="E372" s="10"/>
      <c r="G372" s="5"/>
      <c r="H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7"/>
      <c r="B373" s="18"/>
      <c r="C373" s="8"/>
      <c r="D373" s="17"/>
      <c r="E373" s="10"/>
      <c r="G373" s="5"/>
      <c r="H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7"/>
      <c r="B374" s="18"/>
      <c r="C374" s="8"/>
      <c r="D374" s="17"/>
      <c r="E374" s="10"/>
      <c r="G374" s="5"/>
      <c r="H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7"/>
      <c r="B375" s="18"/>
      <c r="C375" s="8"/>
      <c r="D375" s="17"/>
      <c r="E375" s="10"/>
      <c r="G375" s="5"/>
      <c r="H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7"/>
      <c r="B376" s="18"/>
      <c r="C376" s="8"/>
      <c r="D376" s="17"/>
      <c r="E376" s="10"/>
      <c r="G376" s="5"/>
      <c r="H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7"/>
      <c r="B377" s="18"/>
      <c r="C377" s="8"/>
      <c r="D377" s="17"/>
      <c r="E377" s="10"/>
      <c r="G377" s="5"/>
      <c r="H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7"/>
      <c r="B378" s="18"/>
      <c r="C378" s="8"/>
      <c r="D378" s="17"/>
      <c r="E378" s="10"/>
      <c r="G378" s="5"/>
      <c r="H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7"/>
      <c r="B379" s="18"/>
      <c r="C379" s="8"/>
      <c r="D379" s="17"/>
      <c r="E379" s="10"/>
      <c r="G379" s="5"/>
      <c r="H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7"/>
      <c r="B380" s="18"/>
      <c r="C380" s="8"/>
      <c r="D380" s="17"/>
      <c r="E380" s="10"/>
      <c r="G380" s="5"/>
      <c r="H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7"/>
      <c r="B381" s="18"/>
      <c r="C381" s="8"/>
      <c r="D381" s="17"/>
      <c r="E381" s="10"/>
      <c r="G381" s="5"/>
      <c r="H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7"/>
      <c r="B382" s="18"/>
      <c r="C382" s="8"/>
      <c r="D382" s="17"/>
      <c r="E382" s="10"/>
      <c r="G382" s="5"/>
      <c r="H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7"/>
      <c r="B383" s="18"/>
      <c r="C383" s="8"/>
      <c r="D383" s="17"/>
      <c r="E383" s="10"/>
      <c r="G383" s="5"/>
      <c r="H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7"/>
      <c r="B384" s="18"/>
      <c r="C384" s="8"/>
      <c r="D384" s="17"/>
      <c r="E384" s="10"/>
      <c r="G384" s="5"/>
      <c r="H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7"/>
      <c r="B385" s="18"/>
      <c r="C385" s="8"/>
      <c r="D385" s="17"/>
      <c r="E385" s="10"/>
      <c r="G385" s="5"/>
      <c r="H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7"/>
      <c r="B386" s="18"/>
      <c r="C386" s="8"/>
      <c r="D386" s="17"/>
      <c r="E386" s="10"/>
      <c r="G386" s="5"/>
      <c r="H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7"/>
      <c r="B387" s="18"/>
      <c r="C387" s="8"/>
      <c r="D387" s="17"/>
      <c r="E387" s="10"/>
      <c r="G387" s="5"/>
      <c r="H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7"/>
      <c r="B388" s="18"/>
      <c r="C388" s="8"/>
      <c r="D388" s="17"/>
      <c r="E388" s="10"/>
      <c r="G388" s="5"/>
      <c r="H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7"/>
      <c r="B389" s="18"/>
      <c r="C389" s="8"/>
      <c r="D389" s="17"/>
      <c r="E389" s="10"/>
      <c r="G389" s="5"/>
      <c r="H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7"/>
      <c r="B390" s="18"/>
      <c r="C390" s="8"/>
      <c r="D390" s="17"/>
      <c r="E390" s="10"/>
      <c r="G390" s="5"/>
      <c r="H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7"/>
      <c r="B391" s="18"/>
      <c r="C391" s="8"/>
      <c r="D391" s="17"/>
      <c r="E391" s="10"/>
      <c r="G391" s="5"/>
      <c r="H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7"/>
      <c r="B392" s="18"/>
      <c r="C392" s="8"/>
      <c r="D392" s="17"/>
      <c r="E392" s="10"/>
      <c r="G392" s="5"/>
      <c r="H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7"/>
      <c r="B393" s="18"/>
      <c r="C393" s="8"/>
      <c r="D393" s="17"/>
      <c r="E393" s="10"/>
      <c r="G393" s="5"/>
      <c r="H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7"/>
      <c r="B394" s="18"/>
      <c r="C394" s="8"/>
      <c r="D394" s="17"/>
      <c r="E394" s="10"/>
      <c r="G394" s="5"/>
      <c r="H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7"/>
      <c r="B395" s="18"/>
      <c r="C395" s="8"/>
      <c r="D395" s="17"/>
      <c r="E395" s="10"/>
      <c r="G395" s="5"/>
      <c r="H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7"/>
      <c r="B396" s="18"/>
      <c r="C396" s="8"/>
      <c r="D396" s="17"/>
      <c r="E396" s="10"/>
      <c r="G396" s="5"/>
      <c r="H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7"/>
      <c r="B397" s="18"/>
      <c r="C397" s="8"/>
      <c r="D397" s="17"/>
      <c r="E397" s="10"/>
      <c r="G397" s="5"/>
      <c r="H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7"/>
      <c r="B398" s="18"/>
      <c r="C398" s="8"/>
      <c r="D398" s="17"/>
      <c r="E398" s="10"/>
      <c r="G398" s="5"/>
      <c r="H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7"/>
      <c r="B399" s="18"/>
      <c r="C399" s="8"/>
      <c r="D399" s="17"/>
      <c r="E399" s="10"/>
      <c r="G399" s="5"/>
      <c r="H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7"/>
      <c r="B400" s="18"/>
      <c r="C400" s="8"/>
      <c r="D400" s="17"/>
      <c r="E400" s="10"/>
      <c r="G400" s="5"/>
      <c r="H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7"/>
      <c r="B401" s="18"/>
      <c r="C401" s="8"/>
      <c r="D401" s="17"/>
      <c r="E401" s="10"/>
      <c r="G401" s="5"/>
      <c r="H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7"/>
      <c r="B402" s="18"/>
      <c r="C402" s="8"/>
      <c r="D402" s="17"/>
      <c r="E402" s="10"/>
      <c r="G402" s="5"/>
      <c r="H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7"/>
      <c r="B403" s="18"/>
      <c r="C403" s="8"/>
      <c r="D403" s="17"/>
      <c r="E403" s="10"/>
      <c r="G403" s="5"/>
      <c r="H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7"/>
      <c r="B404" s="18"/>
      <c r="C404" s="8"/>
      <c r="D404" s="17"/>
      <c r="E404" s="10"/>
      <c r="G404" s="5"/>
      <c r="H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7"/>
      <c r="B405" s="18"/>
      <c r="C405" s="8"/>
      <c r="D405" s="17"/>
      <c r="E405" s="10"/>
      <c r="G405" s="5"/>
      <c r="H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7"/>
      <c r="B406" s="18"/>
      <c r="C406" s="8"/>
      <c r="D406" s="17"/>
      <c r="E406" s="10"/>
      <c r="G406" s="5"/>
      <c r="H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7"/>
      <c r="B407" s="18"/>
      <c r="C407" s="8"/>
      <c r="D407" s="17"/>
      <c r="E407" s="10"/>
      <c r="G407" s="5"/>
      <c r="H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7"/>
      <c r="B408" s="18"/>
      <c r="C408" s="8"/>
      <c r="D408" s="17"/>
      <c r="E408" s="10"/>
      <c r="G408" s="5"/>
      <c r="H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7"/>
      <c r="B409" s="18"/>
      <c r="C409" s="8"/>
      <c r="D409" s="17"/>
      <c r="E409" s="10"/>
      <c r="G409" s="5"/>
      <c r="H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7"/>
      <c r="B410" s="18"/>
      <c r="C410" s="8"/>
      <c r="D410" s="17"/>
      <c r="E410" s="10"/>
      <c r="G410" s="5"/>
      <c r="H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7"/>
      <c r="B411" s="18"/>
      <c r="C411" s="8"/>
      <c r="D411" s="17"/>
      <c r="E411" s="10"/>
      <c r="G411" s="5"/>
      <c r="H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7"/>
      <c r="B412" s="18"/>
      <c r="C412" s="8"/>
      <c r="D412" s="17"/>
      <c r="E412" s="10"/>
      <c r="G412" s="5"/>
      <c r="H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7"/>
      <c r="B413" s="18"/>
      <c r="C413" s="8"/>
      <c r="D413" s="17"/>
      <c r="E413" s="10"/>
      <c r="G413" s="5"/>
      <c r="H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7"/>
      <c r="B414" s="18"/>
      <c r="C414" s="8"/>
      <c r="D414" s="17"/>
      <c r="E414" s="10"/>
      <c r="G414" s="5"/>
      <c r="H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7"/>
      <c r="B415" s="18"/>
      <c r="C415" s="8"/>
      <c r="D415" s="17"/>
      <c r="E415" s="10"/>
      <c r="G415" s="5"/>
      <c r="H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7"/>
      <c r="B416" s="18"/>
      <c r="C416" s="8"/>
      <c r="D416" s="17"/>
      <c r="E416" s="10"/>
      <c r="G416" s="5"/>
      <c r="H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7"/>
      <c r="B417" s="18"/>
      <c r="C417" s="8"/>
      <c r="D417" s="17"/>
      <c r="E417" s="10"/>
      <c r="G417" s="5"/>
      <c r="H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7"/>
      <c r="B418" s="18"/>
      <c r="C418" s="8"/>
      <c r="D418" s="17"/>
      <c r="E418" s="10"/>
      <c r="G418" s="5"/>
      <c r="H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7"/>
      <c r="B419" s="18"/>
      <c r="C419" s="8"/>
      <c r="D419" s="17"/>
      <c r="E419" s="10"/>
      <c r="G419" s="5"/>
      <c r="H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7"/>
      <c r="B420" s="18"/>
      <c r="C420" s="8"/>
      <c r="D420" s="17"/>
      <c r="E420" s="10"/>
      <c r="G420" s="5"/>
      <c r="H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7"/>
      <c r="B421" s="18"/>
      <c r="C421" s="8"/>
      <c r="D421" s="17"/>
      <c r="E421" s="10"/>
      <c r="G421" s="5"/>
      <c r="H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7"/>
      <c r="B422" s="18"/>
      <c r="C422" s="8"/>
      <c r="D422" s="17"/>
      <c r="E422" s="10"/>
      <c r="G422" s="5"/>
      <c r="H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7"/>
      <c r="B423" s="18"/>
      <c r="C423" s="8"/>
      <c r="D423" s="17"/>
      <c r="E423" s="10"/>
      <c r="G423" s="5"/>
      <c r="H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7"/>
      <c r="B424" s="18"/>
      <c r="C424" s="8"/>
      <c r="D424" s="17"/>
      <c r="E424" s="10"/>
      <c r="G424" s="5"/>
      <c r="H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7"/>
      <c r="B425" s="18"/>
      <c r="C425" s="8"/>
      <c r="D425" s="17"/>
      <c r="E425" s="10"/>
      <c r="G425" s="5"/>
      <c r="H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7"/>
      <c r="B426" s="18"/>
      <c r="C426" s="8"/>
      <c r="D426" s="17"/>
      <c r="E426" s="10"/>
      <c r="G426" s="5"/>
      <c r="H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7"/>
      <c r="B427" s="18"/>
      <c r="C427" s="8"/>
      <c r="D427" s="17"/>
      <c r="E427" s="10"/>
      <c r="G427" s="5"/>
      <c r="H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7"/>
      <c r="B428" s="18"/>
      <c r="C428" s="8"/>
      <c r="D428" s="17"/>
      <c r="E428" s="10"/>
      <c r="G428" s="5"/>
      <c r="H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7"/>
      <c r="B429" s="18"/>
      <c r="C429" s="8"/>
      <c r="D429" s="17"/>
      <c r="E429" s="10"/>
      <c r="G429" s="5"/>
      <c r="H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7"/>
      <c r="B430" s="18"/>
      <c r="C430" s="8"/>
      <c r="D430" s="17"/>
      <c r="E430" s="10"/>
      <c r="G430" s="5"/>
      <c r="H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7"/>
      <c r="B431" s="18"/>
      <c r="C431" s="8"/>
      <c r="D431" s="17"/>
      <c r="E431" s="10"/>
      <c r="G431" s="5"/>
      <c r="H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7"/>
      <c r="B432" s="18"/>
      <c r="C432" s="8"/>
      <c r="D432" s="17"/>
      <c r="E432" s="10"/>
      <c r="G432" s="5"/>
      <c r="H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7"/>
      <c r="B433" s="18"/>
      <c r="C433" s="8"/>
      <c r="D433" s="17"/>
      <c r="E433" s="10"/>
      <c r="G433" s="5"/>
      <c r="H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7"/>
      <c r="B434" s="18"/>
      <c r="C434" s="8"/>
      <c r="D434" s="17"/>
      <c r="E434" s="10"/>
      <c r="G434" s="5"/>
      <c r="H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7"/>
      <c r="B435" s="18"/>
      <c r="C435" s="8"/>
      <c r="D435" s="17"/>
      <c r="E435" s="10"/>
      <c r="G435" s="5"/>
      <c r="H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7"/>
      <c r="B436" s="18"/>
      <c r="C436" s="8"/>
      <c r="D436" s="17"/>
      <c r="E436" s="10"/>
      <c r="G436" s="5"/>
      <c r="H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7"/>
      <c r="B437" s="18"/>
      <c r="C437" s="8"/>
      <c r="D437" s="17"/>
      <c r="E437" s="10"/>
      <c r="G437" s="5"/>
      <c r="H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7"/>
      <c r="B438" s="18"/>
      <c r="C438" s="8"/>
      <c r="D438" s="17"/>
      <c r="E438" s="10"/>
      <c r="G438" s="5"/>
      <c r="H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7"/>
      <c r="B439" s="18"/>
      <c r="C439" s="8"/>
      <c r="D439" s="17"/>
      <c r="E439" s="10"/>
      <c r="G439" s="5"/>
      <c r="H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7"/>
      <c r="B440" s="18"/>
      <c r="C440" s="8"/>
      <c r="D440" s="17"/>
      <c r="E440" s="10"/>
      <c r="G440" s="5"/>
      <c r="H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7"/>
      <c r="B441" s="18"/>
      <c r="C441" s="8"/>
      <c r="D441" s="17"/>
      <c r="E441" s="10"/>
      <c r="G441" s="5"/>
      <c r="H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7"/>
      <c r="B442" s="18"/>
      <c r="C442" s="8"/>
      <c r="D442" s="17"/>
      <c r="E442" s="10"/>
      <c r="G442" s="5"/>
      <c r="H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7"/>
      <c r="B443" s="18"/>
      <c r="C443" s="8"/>
      <c r="D443" s="17"/>
      <c r="E443" s="10"/>
      <c r="G443" s="5"/>
      <c r="H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7"/>
      <c r="B444" s="18"/>
      <c r="C444" s="8"/>
      <c r="D444" s="17"/>
      <c r="E444" s="10"/>
      <c r="G444" s="5"/>
      <c r="H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7"/>
      <c r="B445" s="18"/>
      <c r="C445" s="8"/>
      <c r="D445" s="17"/>
      <c r="E445" s="10"/>
      <c r="G445" s="5"/>
      <c r="H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7"/>
      <c r="B446" s="18"/>
      <c r="C446" s="8"/>
      <c r="D446" s="17"/>
      <c r="E446" s="10"/>
      <c r="G446" s="5"/>
      <c r="H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7"/>
      <c r="B447" s="18"/>
      <c r="C447" s="8"/>
      <c r="D447" s="17"/>
      <c r="E447" s="10"/>
      <c r="G447" s="5"/>
      <c r="H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7"/>
      <c r="B448" s="18"/>
      <c r="C448" s="8"/>
      <c r="D448" s="17"/>
      <c r="E448" s="10"/>
      <c r="G448" s="5"/>
      <c r="H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7"/>
      <c r="B449" s="18"/>
      <c r="C449" s="8"/>
      <c r="D449" s="17"/>
      <c r="E449" s="10"/>
      <c r="G449" s="5"/>
      <c r="H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7"/>
      <c r="B450" s="18"/>
      <c r="C450" s="8"/>
      <c r="D450" s="17"/>
      <c r="E450" s="10"/>
      <c r="G450" s="5"/>
      <c r="H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7"/>
      <c r="B451" s="18"/>
      <c r="C451" s="8"/>
      <c r="D451" s="17"/>
      <c r="E451" s="10"/>
      <c r="G451" s="5"/>
      <c r="H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7"/>
      <c r="B452" s="18"/>
      <c r="C452" s="8"/>
      <c r="D452" s="17"/>
      <c r="E452" s="10"/>
      <c r="G452" s="5"/>
      <c r="H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7"/>
      <c r="B453" s="18"/>
      <c r="C453" s="8"/>
      <c r="D453" s="17"/>
      <c r="E453" s="10"/>
      <c r="G453" s="5"/>
      <c r="H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7"/>
      <c r="B454" s="18"/>
      <c r="C454" s="8"/>
      <c r="D454" s="17"/>
      <c r="E454" s="10"/>
      <c r="G454" s="5"/>
      <c r="H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7"/>
      <c r="B455" s="18"/>
      <c r="C455" s="8"/>
      <c r="D455" s="17"/>
      <c r="E455" s="10"/>
      <c r="G455" s="5"/>
      <c r="H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7"/>
      <c r="B456" s="18"/>
      <c r="C456" s="8"/>
      <c r="D456" s="17"/>
      <c r="E456" s="10"/>
      <c r="G456" s="5"/>
      <c r="H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7"/>
      <c r="B457" s="18"/>
      <c r="C457" s="8"/>
      <c r="D457" s="17"/>
      <c r="E457" s="10"/>
      <c r="G457" s="5"/>
      <c r="H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7"/>
      <c r="B458" s="18"/>
      <c r="C458" s="8"/>
      <c r="D458" s="17"/>
      <c r="E458" s="10"/>
      <c r="G458" s="5"/>
      <c r="H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7"/>
      <c r="B459" s="18"/>
      <c r="C459" s="8"/>
      <c r="D459" s="17"/>
      <c r="E459" s="10"/>
      <c r="G459" s="5"/>
      <c r="H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7"/>
      <c r="B460" s="18"/>
      <c r="C460" s="8"/>
      <c r="D460" s="17"/>
      <c r="E460" s="10"/>
      <c r="G460" s="5"/>
      <c r="H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7"/>
      <c r="B461" s="18"/>
      <c r="C461" s="8"/>
      <c r="D461" s="17"/>
      <c r="E461" s="10"/>
      <c r="G461" s="5"/>
      <c r="H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7"/>
      <c r="B462" s="18"/>
      <c r="C462" s="8"/>
      <c r="D462" s="17"/>
      <c r="E462" s="10"/>
      <c r="G462" s="5"/>
      <c r="H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7"/>
      <c r="B463" s="18"/>
      <c r="C463" s="8"/>
      <c r="D463" s="17"/>
      <c r="E463" s="10"/>
      <c r="G463" s="5"/>
      <c r="H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7"/>
      <c r="B464" s="18"/>
      <c r="C464" s="8"/>
      <c r="D464" s="17"/>
      <c r="E464" s="10"/>
      <c r="G464" s="5"/>
      <c r="H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7"/>
      <c r="B465" s="18"/>
      <c r="C465" s="8"/>
      <c r="D465" s="17"/>
      <c r="E465" s="10"/>
      <c r="G465" s="5"/>
      <c r="H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7"/>
      <c r="B466" s="18"/>
      <c r="C466" s="8"/>
      <c r="D466" s="17"/>
      <c r="E466" s="10"/>
      <c r="G466" s="5"/>
      <c r="H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7"/>
      <c r="B467" s="18"/>
      <c r="C467" s="8"/>
      <c r="D467" s="17"/>
      <c r="E467" s="10"/>
      <c r="G467" s="5"/>
      <c r="H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7"/>
      <c r="B468" s="18"/>
      <c r="C468" s="8"/>
      <c r="D468" s="17"/>
      <c r="E468" s="10"/>
      <c r="G468" s="5"/>
      <c r="H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7"/>
      <c r="B469" s="18"/>
      <c r="C469" s="8"/>
      <c r="D469" s="17"/>
      <c r="E469" s="10"/>
      <c r="G469" s="5"/>
      <c r="H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7"/>
      <c r="B470" s="18"/>
      <c r="C470" s="8"/>
      <c r="D470" s="17"/>
      <c r="E470" s="10"/>
      <c r="G470" s="5"/>
      <c r="H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7"/>
      <c r="B471" s="18"/>
      <c r="C471" s="8"/>
      <c r="D471" s="17"/>
      <c r="E471" s="10"/>
      <c r="G471" s="5"/>
      <c r="H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7"/>
      <c r="B472" s="18"/>
      <c r="C472" s="8"/>
      <c r="D472" s="17"/>
      <c r="E472" s="10"/>
      <c r="G472" s="5"/>
      <c r="H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7"/>
      <c r="B473" s="18"/>
      <c r="C473" s="8"/>
      <c r="D473" s="17"/>
      <c r="E473" s="10"/>
      <c r="G473" s="5"/>
      <c r="H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7"/>
      <c r="B474" s="18"/>
      <c r="C474" s="8"/>
      <c r="D474" s="17"/>
      <c r="E474" s="10"/>
      <c r="G474" s="5"/>
      <c r="H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7"/>
      <c r="B475" s="18"/>
      <c r="C475" s="8"/>
      <c r="D475" s="17"/>
      <c r="E475" s="10"/>
      <c r="G475" s="5"/>
      <c r="H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7"/>
      <c r="B476" s="18"/>
      <c r="C476" s="8"/>
      <c r="D476" s="17"/>
      <c r="E476" s="10"/>
      <c r="G476" s="5"/>
      <c r="H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7"/>
      <c r="B477" s="18"/>
      <c r="C477" s="8"/>
      <c r="D477" s="17"/>
      <c r="E477" s="10"/>
      <c r="G477" s="5"/>
      <c r="H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7"/>
      <c r="B478" s="18"/>
      <c r="C478" s="8"/>
      <c r="D478" s="17"/>
      <c r="E478" s="10"/>
      <c r="G478" s="5"/>
      <c r="H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7"/>
      <c r="B479" s="18"/>
      <c r="C479" s="8"/>
      <c r="D479" s="17"/>
      <c r="E479" s="10"/>
      <c r="G479" s="5"/>
      <c r="H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7"/>
      <c r="B480" s="18"/>
      <c r="C480" s="8"/>
      <c r="D480" s="17"/>
      <c r="E480" s="10"/>
      <c r="G480" s="5"/>
      <c r="H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7"/>
      <c r="B481" s="18"/>
      <c r="C481" s="8"/>
      <c r="D481" s="17"/>
      <c r="E481" s="10"/>
      <c r="G481" s="5"/>
      <c r="H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7"/>
      <c r="B482" s="18"/>
      <c r="C482" s="8"/>
      <c r="D482" s="17"/>
      <c r="E482" s="10"/>
      <c r="G482" s="5"/>
      <c r="H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7"/>
      <c r="B483" s="18"/>
      <c r="C483" s="8"/>
      <c r="D483" s="17"/>
      <c r="E483" s="10"/>
      <c r="G483" s="5"/>
      <c r="H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7"/>
      <c r="B484" s="18"/>
      <c r="C484" s="8"/>
      <c r="D484" s="17"/>
      <c r="E484" s="10"/>
      <c r="G484" s="5"/>
      <c r="H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7"/>
      <c r="B485" s="18"/>
      <c r="C485" s="8"/>
      <c r="D485" s="17"/>
      <c r="E485" s="10"/>
      <c r="G485" s="5"/>
      <c r="H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7"/>
      <c r="B486" s="18"/>
      <c r="C486" s="8"/>
      <c r="D486" s="17"/>
      <c r="E486" s="10"/>
      <c r="G486" s="5"/>
      <c r="H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7"/>
      <c r="B487" s="18"/>
      <c r="C487" s="8"/>
      <c r="D487" s="17"/>
      <c r="E487" s="10"/>
      <c r="G487" s="5"/>
      <c r="H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7"/>
      <c r="B488" s="18"/>
      <c r="C488" s="8"/>
      <c r="D488" s="17"/>
      <c r="E488" s="10"/>
      <c r="G488" s="5"/>
      <c r="H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7"/>
      <c r="B489" s="18"/>
      <c r="C489" s="8"/>
      <c r="D489" s="17"/>
      <c r="E489" s="10"/>
      <c r="G489" s="5"/>
      <c r="H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7"/>
      <c r="B490" s="18"/>
      <c r="C490" s="8"/>
      <c r="D490" s="17"/>
      <c r="E490" s="10"/>
      <c r="G490" s="5"/>
      <c r="H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7"/>
      <c r="B491" s="18"/>
      <c r="C491" s="8"/>
      <c r="D491" s="17"/>
      <c r="E491" s="10"/>
      <c r="G491" s="5"/>
      <c r="H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7"/>
      <c r="B492" s="18"/>
      <c r="C492" s="8"/>
      <c r="D492" s="17"/>
      <c r="E492" s="10"/>
      <c r="G492" s="5"/>
      <c r="H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7"/>
      <c r="B493" s="18"/>
      <c r="C493" s="8"/>
      <c r="D493" s="17"/>
      <c r="E493" s="10"/>
      <c r="G493" s="5"/>
      <c r="H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7"/>
      <c r="B494" s="18"/>
      <c r="C494" s="8"/>
      <c r="D494" s="17"/>
      <c r="E494" s="10"/>
      <c r="G494" s="5"/>
      <c r="H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7"/>
      <c r="B495" s="18"/>
      <c r="C495" s="8"/>
      <c r="D495" s="17"/>
      <c r="E495" s="10"/>
      <c r="G495" s="5"/>
      <c r="H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7"/>
      <c r="B496" s="18"/>
      <c r="C496" s="8"/>
      <c r="D496" s="17"/>
      <c r="E496" s="10"/>
      <c r="G496" s="5"/>
      <c r="H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7"/>
      <c r="B497" s="18"/>
      <c r="C497" s="8"/>
      <c r="D497" s="17"/>
      <c r="E497" s="10"/>
      <c r="G497" s="5"/>
      <c r="H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7"/>
      <c r="B498" s="18"/>
      <c r="C498" s="8"/>
      <c r="D498" s="17"/>
      <c r="E498" s="10"/>
      <c r="G498" s="5"/>
      <c r="H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7"/>
      <c r="B499" s="18"/>
      <c r="C499" s="8"/>
      <c r="D499" s="17"/>
      <c r="E499" s="10"/>
      <c r="G499" s="5"/>
      <c r="H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7"/>
      <c r="B500" s="18"/>
      <c r="C500" s="8"/>
      <c r="D500" s="17"/>
      <c r="E500" s="10"/>
      <c r="G500" s="5"/>
      <c r="H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7"/>
      <c r="B501" s="18"/>
      <c r="C501" s="8"/>
      <c r="D501" s="17"/>
      <c r="E501" s="10"/>
      <c r="G501" s="5"/>
      <c r="H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7"/>
      <c r="B502" s="18"/>
      <c r="C502" s="8"/>
      <c r="D502" s="17"/>
      <c r="E502" s="10"/>
      <c r="G502" s="5"/>
      <c r="H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7"/>
      <c r="B503" s="18"/>
      <c r="C503" s="8"/>
      <c r="D503" s="17"/>
      <c r="E503" s="10"/>
      <c r="G503" s="5"/>
      <c r="H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7"/>
      <c r="B504" s="18"/>
      <c r="C504" s="8"/>
      <c r="D504" s="17"/>
      <c r="E504" s="10"/>
      <c r="G504" s="5"/>
      <c r="H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7"/>
      <c r="B505" s="18"/>
      <c r="C505" s="8"/>
      <c r="D505" s="17"/>
      <c r="E505" s="10"/>
      <c r="G505" s="5"/>
      <c r="H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7"/>
      <c r="B506" s="18"/>
      <c r="C506" s="8"/>
      <c r="D506" s="17"/>
      <c r="E506" s="10"/>
      <c r="G506" s="5"/>
      <c r="H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7"/>
      <c r="B507" s="18"/>
      <c r="C507" s="8"/>
      <c r="D507" s="17"/>
      <c r="E507" s="10"/>
      <c r="G507" s="5"/>
      <c r="H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7"/>
      <c r="B508" s="18"/>
      <c r="C508" s="8"/>
      <c r="D508" s="17"/>
      <c r="E508" s="10"/>
      <c r="G508" s="5"/>
      <c r="H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7"/>
      <c r="B509" s="18"/>
      <c r="C509" s="8"/>
      <c r="D509" s="17"/>
      <c r="E509" s="10"/>
      <c r="G509" s="5"/>
      <c r="H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7"/>
      <c r="B510" s="18"/>
      <c r="C510" s="8"/>
      <c r="D510" s="17"/>
      <c r="E510" s="10"/>
      <c r="G510" s="5"/>
      <c r="H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7"/>
      <c r="B511" s="18"/>
      <c r="C511" s="8"/>
      <c r="D511" s="17"/>
      <c r="E511" s="10"/>
      <c r="G511" s="5"/>
      <c r="H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7"/>
      <c r="B512" s="18"/>
      <c r="C512" s="8"/>
      <c r="D512" s="17"/>
      <c r="E512" s="10"/>
      <c r="G512" s="5"/>
      <c r="H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7"/>
      <c r="B513" s="18"/>
      <c r="C513" s="8"/>
      <c r="D513" s="17"/>
      <c r="E513" s="10"/>
      <c r="G513" s="5"/>
      <c r="H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7"/>
      <c r="B514" s="18"/>
      <c r="C514" s="8"/>
      <c r="D514" s="17"/>
      <c r="E514" s="10"/>
      <c r="G514" s="5"/>
      <c r="H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7"/>
      <c r="B515" s="18"/>
      <c r="C515" s="8"/>
      <c r="D515" s="17"/>
      <c r="E515" s="10"/>
      <c r="G515" s="5"/>
      <c r="H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7"/>
      <c r="B516" s="18"/>
      <c r="C516" s="8"/>
      <c r="D516" s="17"/>
      <c r="E516" s="10"/>
      <c r="G516" s="5"/>
      <c r="H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7"/>
      <c r="B517" s="18"/>
      <c r="C517" s="8"/>
      <c r="D517" s="17"/>
      <c r="E517" s="10"/>
      <c r="G517" s="5"/>
      <c r="H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7"/>
      <c r="B518" s="18"/>
      <c r="C518" s="8"/>
      <c r="D518" s="17"/>
      <c r="E518" s="10"/>
      <c r="G518" s="5"/>
      <c r="H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7"/>
      <c r="B519" s="18"/>
      <c r="C519" s="8"/>
      <c r="D519" s="17"/>
      <c r="E519" s="10"/>
      <c r="G519" s="5"/>
      <c r="H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7"/>
      <c r="B520" s="18"/>
      <c r="C520" s="8"/>
      <c r="D520" s="17"/>
      <c r="E520" s="10"/>
      <c r="G520" s="5"/>
      <c r="H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7"/>
      <c r="B521" s="18"/>
      <c r="C521" s="8"/>
      <c r="D521" s="17"/>
      <c r="E521" s="10"/>
      <c r="G521" s="5"/>
      <c r="H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7"/>
      <c r="B522" s="18"/>
      <c r="C522" s="8"/>
      <c r="D522" s="17"/>
      <c r="E522" s="10"/>
      <c r="G522" s="5"/>
      <c r="H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7"/>
      <c r="B523" s="18"/>
      <c r="C523" s="8"/>
      <c r="D523" s="17"/>
      <c r="E523" s="10"/>
      <c r="G523" s="5"/>
      <c r="H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7"/>
      <c r="B524" s="18"/>
      <c r="C524" s="8"/>
      <c r="D524" s="17"/>
      <c r="E524" s="10"/>
      <c r="G524" s="5"/>
      <c r="H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7"/>
      <c r="B525" s="18"/>
      <c r="C525" s="8"/>
      <c r="D525" s="17"/>
      <c r="E525" s="10"/>
      <c r="G525" s="5"/>
      <c r="H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7"/>
      <c r="B526" s="18"/>
      <c r="C526" s="8"/>
      <c r="D526" s="17"/>
      <c r="E526" s="10"/>
      <c r="G526" s="5"/>
      <c r="H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7"/>
      <c r="B527" s="18"/>
      <c r="C527" s="8"/>
      <c r="D527" s="17"/>
      <c r="E527" s="10"/>
      <c r="G527" s="5"/>
      <c r="H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7"/>
      <c r="B528" s="18"/>
      <c r="C528" s="8"/>
      <c r="D528" s="17"/>
      <c r="E528" s="10"/>
      <c r="G528" s="5"/>
      <c r="H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7"/>
      <c r="B529" s="18"/>
      <c r="C529" s="8"/>
      <c r="D529" s="17"/>
      <c r="E529" s="10"/>
      <c r="G529" s="5"/>
      <c r="H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7"/>
      <c r="B530" s="18"/>
      <c r="C530" s="8"/>
      <c r="D530" s="17"/>
      <c r="E530" s="10"/>
      <c r="G530" s="5"/>
      <c r="H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7"/>
      <c r="B531" s="18"/>
      <c r="C531" s="8"/>
      <c r="D531" s="17"/>
      <c r="E531" s="10"/>
      <c r="G531" s="5"/>
      <c r="H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7"/>
      <c r="B532" s="18"/>
      <c r="C532" s="8"/>
      <c r="D532" s="17"/>
      <c r="E532" s="10"/>
      <c r="G532" s="5"/>
      <c r="H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7"/>
      <c r="B533" s="18"/>
      <c r="C533" s="8"/>
      <c r="D533" s="17"/>
      <c r="E533" s="10"/>
      <c r="G533" s="5"/>
      <c r="H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7"/>
      <c r="B534" s="18"/>
      <c r="C534" s="8"/>
      <c r="D534" s="17"/>
      <c r="E534" s="10"/>
      <c r="G534" s="5"/>
      <c r="H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7"/>
      <c r="B535" s="18"/>
      <c r="C535" s="8"/>
      <c r="D535" s="17"/>
      <c r="E535" s="10"/>
      <c r="G535" s="5"/>
      <c r="H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7"/>
      <c r="B536" s="18"/>
      <c r="C536" s="8"/>
      <c r="D536" s="17"/>
      <c r="E536" s="10"/>
      <c r="G536" s="5"/>
      <c r="H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7"/>
      <c r="B537" s="18"/>
      <c r="C537" s="8"/>
      <c r="D537" s="17"/>
      <c r="E537" s="10"/>
      <c r="G537" s="5"/>
      <c r="H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7"/>
      <c r="B538" s="18"/>
      <c r="C538" s="8"/>
      <c r="D538" s="17"/>
      <c r="E538" s="10"/>
      <c r="G538" s="5"/>
      <c r="H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7"/>
      <c r="B539" s="18"/>
      <c r="C539" s="8"/>
      <c r="D539" s="17"/>
      <c r="E539" s="10"/>
      <c r="G539" s="5"/>
      <c r="H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7"/>
      <c r="B540" s="18"/>
      <c r="C540" s="8"/>
      <c r="D540" s="17"/>
      <c r="E540" s="10"/>
      <c r="G540" s="5"/>
      <c r="H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7"/>
      <c r="B541" s="18"/>
      <c r="C541" s="8"/>
      <c r="D541" s="17"/>
      <c r="E541" s="10"/>
      <c r="G541" s="5"/>
      <c r="H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7"/>
      <c r="B542" s="18"/>
      <c r="C542" s="8"/>
      <c r="D542" s="17"/>
      <c r="E542" s="10"/>
      <c r="G542" s="5"/>
      <c r="H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7"/>
      <c r="B543" s="18"/>
      <c r="C543" s="8"/>
      <c r="D543" s="17"/>
      <c r="E543" s="10"/>
      <c r="G543" s="5"/>
      <c r="H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7"/>
      <c r="B544" s="18"/>
      <c r="C544" s="8"/>
      <c r="D544" s="17"/>
      <c r="E544" s="10"/>
      <c r="G544" s="5"/>
      <c r="H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7"/>
      <c r="B545" s="18"/>
      <c r="C545" s="8"/>
      <c r="D545" s="17"/>
      <c r="E545" s="10"/>
      <c r="G545" s="5"/>
      <c r="H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7"/>
      <c r="B546" s="18"/>
      <c r="C546" s="8"/>
      <c r="D546" s="17"/>
      <c r="E546" s="10"/>
      <c r="G546" s="5"/>
      <c r="H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7"/>
      <c r="B547" s="18"/>
      <c r="C547" s="8"/>
      <c r="D547" s="17"/>
      <c r="E547" s="10"/>
      <c r="G547" s="5"/>
      <c r="H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7"/>
      <c r="B548" s="18"/>
      <c r="C548" s="8"/>
      <c r="D548" s="17"/>
      <c r="E548" s="10"/>
      <c r="G548" s="5"/>
      <c r="H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7"/>
      <c r="B549" s="18"/>
      <c r="C549" s="8"/>
      <c r="D549" s="17"/>
      <c r="E549" s="10"/>
      <c r="G549" s="5"/>
      <c r="H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7"/>
      <c r="B550" s="18"/>
      <c r="C550" s="8"/>
      <c r="D550" s="17"/>
      <c r="E550" s="10"/>
      <c r="G550" s="5"/>
      <c r="H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7"/>
      <c r="B551" s="18"/>
      <c r="C551" s="8"/>
      <c r="D551" s="17"/>
      <c r="E551" s="10"/>
      <c r="G551" s="5"/>
      <c r="H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7"/>
      <c r="B552" s="18"/>
      <c r="C552" s="8"/>
      <c r="D552" s="17"/>
      <c r="E552" s="10"/>
      <c r="G552" s="5"/>
      <c r="H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7"/>
      <c r="B553" s="18"/>
      <c r="C553" s="8"/>
      <c r="D553" s="17"/>
      <c r="E553" s="10"/>
      <c r="G553" s="5"/>
      <c r="H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7"/>
      <c r="B554" s="18"/>
      <c r="C554" s="8"/>
      <c r="D554" s="17"/>
      <c r="E554" s="10"/>
      <c r="G554" s="5"/>
      <c r="H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7"/>
      <c r="B555" s="18"/>
      <c r="C555" s="8"/>
      <c r="D555" s="17"/>
      <c r="E555" s="10"/>
      <c r="G555" s="5"/>
      <c r="H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7"/>
      <c r="B556" s="18"/>
      <c r="C556" s="8"/>
      <c r="D556" s="17"/>
      <c r="E556" s="10"/>
      <c r="G556" s="5"/>
      <c r="H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7"/>
      <c r="B557" s="18"/>
      <c r="C557" s="8"/>
      <c r="D557" s="17"/>
      <c r="E557" s="10"/>
      <c r="G557" s="5"/>
      <c r="H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7"/>
      <c r="B558" s="18"/>
      <c r="C558" s="8"/>
      <c r="D558" s="17"/>
      <c r="E558" s="10"/>
      <c r="G558" s="5"/>
      <c r="H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7"/>
      <c r="B559" s="18"/>
      <c r="C559" s="8"/>
      <c r="D559" s="17"/>
      <c r="E559" s="10"/>
      <c r="G559" s="5"/>
      <c r="H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7"/>
      <c r="B560" s="18"/>
      <c r="C560" s="8"/>
      <c r="D560" s="17"/>
      <c r="E560" s="10"/>
      <c r="G560" s="5"/>
      <c r="H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7"/>
      <c r="B561" s="18"/>
      <c r="C561" s="8"/>
      <c r="D561" s="17"/>
      <c r="E561" s="10"/>
      <c r="G561" s="5"/>
      <c r="H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7"/>
      <c r="B562" s="18"/>
      <c r="C562" s="8"/>
      <c r="D562" s="17"/>
      <c r="E562" s="10"/>
      <c r="G562" s="5"/>
      <c r="H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7"/>
      <c r="B563" s="18"/>
      <c r="C563" s="8"/>
      <c r="D563" s="17"/>
      <c r="E563" s="10"/>
      <c r="G563" s="5"/>
      <c r="H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7"/>
      <c r="B564" s="18"/>
      <c r="C564" s="8"/>
      <c r="D564" s="17"/>
      <c r="E564" s="10"/>
      <c r="G564" s="5"/>
      <c r="H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7"/>
      <c r="B565" s="18"/>
      <c r="C565" s="8"/>
      <c r="D565" s="17"/>
      <c r="E565" s="10"/>
      <c r="G565" s="5"/>
      <c r="H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7"/>
      <c r="B566" s="18"/>
      <c r="C566" s="8"/>
      <c r="D566" s="17"/>
      <c r="E566" s="10"/>
      <c r="G566" s="5"/>
      <c r="H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7"/>
      <c r="B567" s="18"/>
      <c r="C567" s="8"/>
      <c r="D567" s="17"/>
      <c r="E567" s="10"/>
      <c r="G567" s="5"/>
      <c r="H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7"/>
      <c r="B568" s="18"/>
      <c r="C568" s="8"/>
      <c r="D568" s="17"/>
      <c r="E568" s="10"/>
      <c r="G568" s="5"/>
      <c r="H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7"/>
      <c r="B569" s="18"/>
      <c r="C569" s="8"/>
      <c r="D569" s="17"/>
      <c r="E569" s="10"/>
      <c r="G569" s="5"/>
      <c r="H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7"/>
      <c r="B570" s="18"/>
      <c r="C570" s="8"/>
      <c r="D570" s="17"/>
      <c r="E570" s="10"/>
      <c r="G570" s="5"/>
      <c r="H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7"/>
      <c r="B571" s="18"/>
      <c r="C571" s="8"/>
      <c r="D571" s="17"/>
      <c r="E571" s="10"/>
      <c r="G571" s="5"/>
      <c r="H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7"/>
      <c r="B572" s="18"/>
      <c r="C572" s="8"/>
      <c r="D572" s="17"/>
      <c r="E572" s="10"/>
      <c r="G572" s="5"/>
      <c r="H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7"/>
      <c r="B573" s="18"/>
      <c r="C573" s="8"/>
      <c r="D573" s="17"/>
      <c r="E573" s="10"/>
      <c r="G573" s="5"/>
      <c r="H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7"/>
      <c r="B574" s="18"/>
      <c r="C574" s="8"/>
      <c r="D574" s="17"/>
      <c r="E574" s="10"/>
      <c r="G574" s="5"/>
      <c r="H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7"/>
      <c r="B575" s="18"/>
      <c r="C575" s="8"/>
      <c r="D575" s="17"/>
      <c r="E575" s="10"/>
      <c r="G575" s="5"/>
      <c r="H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7"/>
      <c r="B576" s="18"/>
      <c r="C576" s="8"/>
      <c r="D576" s="17"/>
      <c r="E576" s="10"/>
      <c r="G576" s="5"/>
      <c r="H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7"/>
      <c r="B577" s="18"/>
      <c r="C577" s="8"/>
      <c r="D577" s="17"/>
      <c r="E577" s="10"/>
      <c r="G577" s="5"/>
      <c r="H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7"/>
      <c r="B578" s="18"/>
      <c r="C578" s="8"/>
      <c r="D578" s="17"/>
      <c r="E578" s="10"/>
      <c r="G578" s="5"/>
      <c r="H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7"/>
      <c r="B579" s="18"/>
      <c r="C579" s="8"/>
      <c r="D579" s="17"/>
      <c r="E579" s="10"/>
      <c r="G579" s="5"/>
      <c r="H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7"/>
      <c r="B580" s="18"/>
      <c r="C580" s="8"/>
      <c r="D580" s="17"/>
      <c r="E580" s="10"/>
      <c r="G580" s="5"/>
      <c r="H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7"/>
      <c r="B581" s="18"/>
      <c r="C581" s="8"/>
      <c r="D581" s="17"/>
      <c r="E581" s="10"/>
      <c r="G581" s="5"/>
      <c r="H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7"/>
      <c r="B582" s="18"/>
      <c r="C582" s="8"/>
      <c r="D582" s="17"/>
      <c r="E582" s="10"/>
      <c r="G582" s="5"/>
      <c r="H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7"/>
      <c r="B583" s="18"/>
      <c r="C583" s="8"/>
      <c r="D583" s="17"/>
      <c r="E583" s="10"/>
      <c r="G583" s="5"/>
      <c r="H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7"/>
      <c r="B584" s="18"/>
      <c r="C584" s="8"/>
      <c r="D584" s="17"/>
      <c r="E584" s="10"/>
      <c r="G584" s="5"/>
      <c r="H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7"/>
      <c r="B585" s="18"/>
      <c r="C585" s="8"/>
      <c r="D585" s="17"/>
      <c r="E585" s="10"/>
      <c r="G585" s="5"/>
      <c r="H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7"/>
      <c r="B586" s="18"/>
      <c r="C586" s="8"/>
      <c r="D586" s="17"/>
      <c r="E586" s="10"/>
      <c r="G586" s="5"/>
      <c r="H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7"/>
      <c r="B587" s="18"/>
      <c r="C587" s="8"/>
      <c r="D587" s="17"/>
      <c r="E587" s="10"/>
      <c r="G587" s="5"/>
      <c r="H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7"/>
      <c r="B588" s="18"/>
      <c r="C588" s="8"/>
      <c r="D588" s="17"/>
      <c r="E588" s="10"/>
      <c r="G588" s="5"/>
      <c r="H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7"/>
      <c r="B589" s="18"/>
      <c r="C589" s="8"/>
      <c r="D589" s="17"/>
      <c r="E589" s="10"/>
      <c r="G589" s="5"/>
      <c r="H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7"/>
      <c r="B590" s="18"/>
      <c r="C590" s="8"/>
      <c r="D590" s="17"/>
      <c r="E590" s="10"/>
      <c r="G590" s="5"/>
      <c r="H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7"/>
      <c r="B591" s="18"/>
      <c r="C591" s="8"/>
      <c r="D591" s="17"/>
      <c r="E591" s="10"/>
      <c r="G591" s="5"/>
      <c r="H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7"/>
      <c r="B592" s="18"/>
      <c r="C592" s="8"/>
      <c r="D592" s="17"/>
      <c r="E592" s="10"/>
      <c r="G592" s="5"/>
      <c r="H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7"/>
      <c r="B593" s="18"/>
      <c r="C593" s="8"/>
      <c r="D593" s="17"/>
      <c r="E593" s="10"/>
      <c r="G593" s="5"/>
      <c r="H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7"/>
      <c r="B594" s="18"/>
      <c r="C594" s="8"/>
      <c r="D594" s="17"/>
      <c r="E594" s="10"/>
      <c r="G594" s="5"/>
      <c r="H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7"/>
      <c r="B595" s="18"/>
      <c r="C595" s="8"/>
      <c r="D595" s="17"/>
      <c r="E595" s="10"/>
      <c r="G595" s="5"/>
      <c r="H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7"/>
      <c r="B596" s="18"/>
      <c r="C596" s="8"/>
      <c r="D596" s="17"/>
      <c r="E596" s="10"/>
      <c r="G596" s="5"/>
      <c r="H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7"/>
      <c r="B597" s="18"/>
      <c r="C597" s="8"/>
      <c r="D597" s="17"/>
      <c r="E597" s="10"/>
      <c r="G597" s="5"/>
      <c r="H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7"/>
      <c r="B598" s="18"/>
      <c r="C598" s="8"/>
      <c r="D598" s="17"/>
      <c r="E598" s="10"/>
      <c r="G598" s="5"/>
      <c r="H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7"/>
      <c r="B599" s="18"/>
      <c r="C599" s="8"/>
      <c r="D599" s="17"/>
      <c r="E599" s="10"/>
      <c r="G599" s="5"/>
      <c r="H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7"/>
      <c r="B600" s="18"/>
      <c r="C600" s="8"/>
      <c r="D600" s="17"/>
      <c r="E600" s="10"/>
      <c r="G600" s="5"/>
      <c r="H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7"/>
      <c r="B601" s="18"/>
      <c r="C601" s="8"/>
      <c r="D601" s="17"/>
      <c r="E601" s="10"/>
      <c r="G601" s="5"/>
      <c r="H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7"/>
      <c r="B602" s="18"/>
      <c r="C602" s="8"/>
      <c r="D602" s="17"/>
      <c r="E602" s="10"/>
      <c r="G602" s="5"/>
      <c r="H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7"/>
      <c r="B603" s="18"/>
      <c r="C603" s="8"/>
      <c r="D603" s="17"/>
      <c r="E603" s="10"/>
      <c r="G603" s="5"/>
      <c r="H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7"/>
      <c r="B604" s="18"/>
      <c r="C604" s="8"/>
      <c r="D604" s="17"/>
      <c r="E604" s="10"/>
      <c r="G604" s="5"/>
      <c r="H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7"/>
      <c r="B605" s="18"/>
      <c r="C605" s="8"/>
      <c r="D605" s="17"/>
      <c r="E605" s="10"/>
      <c r="G605" s="5"/>
      <c r="H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7"/>
      <c r="B606" s="18"/>
      <c r="C606" s="8"/>
      <c r="D606" s="17"/>
      <c r="E606" s="10"/>
      <c r="G606" s="5"/>
      <c r="H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7"/>
      <c r="B607" s="18"/>
      <c r="C607" s="8"/>
      <c r="D607" s="17"/>
      <c r="E607" s="10"/>
      <c r="G607" s="5"/>
      <c r="H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7"/>
      <c r="B608" s="18"/>
      <c r="C608" s="8"/>
      <c r="D608" s="17"/>
      <c r="E608" s="10"/>
      <c r="G608" s="5"/>
      <c r="H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7"/>
      <c r="B609" s="18"/>
      <c r="C609" s="8"/>
      <c r="D609" s="17"/>
      <c r="E609" s="10"/>
      <c r="G609" s="5"/>
      <c r="H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7"/>
      <c r="B610" s="18"/>
      <c r="C610" s="8"/>
      <c r="D610" s="17"/>
      <c r="E610" s="10"/>
      <c r="G610" s="5"/>
      <c r="H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7"/>
      <c r="B611" s="18"/>
      <c r="C611" s="8"/>
      <c r="D611" s="17"/>
      <c r="E611" s="10"/>
      <c r="G611" s="5"/>
      <c r="H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7"/>
      <c r="B612" s="18"/>
      <c r="C612" s="8"/>
      <c r="D612" s="17"/>
      <c r="E612" s="10"/>
      <c r="G612" s="5"/>
      <c r="H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7"/>
      <c r="B613" s="18"/>
      <c r="C613" s="8"/>
      <c r="D613" s="17"/>
      <c r="E613" s="10"/>
      <c r="G613" s="5"/>
      <c r="H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7"/>
      <c r="B614" s="18"/>
      <c r="C614" s="8"/>
      <c r="D614" s="17"/>
      <c r="E614" s="10"/>
      <c r="G614" s="5"/>
      <c r="H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7"/>
      <c r="B615" s="18"/>
      <c r="C615" s="8"/>
      <c r="D615" s="17"/>
      <c r="E615" s="10"/>
      <c r="G615" s="5"/>
      <c r="H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7"/>
      <c r="B616" s="18"/>
      <c r="C616" s="8"/>
      <c r="D616" s="17"/>
      <c r="E616" s="10"/>
      <c r="G616" s="5"/>
      <c r="H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7"/>
      <c r="B617" s="18"/>
      <c r="C617" s="8"/>
      <c r="D617" s="17"/>
      <c r="E617" s="10"/>
      <c r="G617" s="5"/>
      <c r="H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7"/>
      <c r="B618" s="18"/>
      <c r="C618" s="8"/>
      <c r="D618" s="17"/>
      <c r="E618" s="10"/>
      <c r="G618" s="5"/>
      <c r="H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7"/>
      <c r="B619" s="18"/>
      <c r="C619" s="8"/>
      <c r="D619" s="17"/>
      <c r="E619" s="10"/>
      <c r="G619" s="5"/>
      <c r="H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7"/>
      <c r="B620" s="18"/>
      <c r="C620" s="8"/>
      <c r="D620" s="17"/>
      <c r="E620" s="10"/>
      <c r="G620" s="5"/>
      <c r="H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7"/>
      <c r="B621" s="18"/>
      <c r="C621" s="8"/>
      <c r="D621" s="17"/>
      <c r="E621" s="10"/>
      <c r="G621" s="5"/>
      <c r="H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7"/>
      <c r="B622" s="18"/>
      <c r="C622" s="8"/>
      <c r="D622" s="17"/>
      <c r="E622" s="10"/>
      <c r="G622" s="5"/>
      <c r="H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7"/>
      <c r="B623" s="18"/>
      <c r="C623" s="8"/>
      <c r="D623" s="17"/>
      <c r="E623" s="10"/>
      <c r="G623" s="5"/>
      <c r="H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7"/>
      <c r="B624" s="18"/>
      <c r="C624" s="8"/>
      <c r="D624" s="17"/>
      <c r="E624" s="10"/>
      <c r="G624" s="5"/>
      <c r="H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7"/>
      <c r="B625" s="18"/>
      <c r="C625" s="8"/>
      <c r="D625" s="17"/>
      <c r="E625" s="10"/>
      <c r="G625" s="5"/>
      <c r="H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7"/>
      <c r="B626" s="18"/>
      <c r="C626" s="8"/>
      <c r="D626" s="17"/>
      <c r="E626" s="10"/>
      <c r="G626" s="5"/>
      <c r="H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7"/>
      <c r="B627" s="18"/>
      <c r="C627" s="8"/>
      <c r="D627" s="17"/>
      <c r="E627" s="10"/>
      <c r="G627" s="5"/>
      <c r="H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7"/>
      <c r="B628" s="18"/>
      <c r="C628" s="8"/>
      <c r="D628" s="17"/>
      <c r="E628" s="10"/>
      <c r="G628" s="5"/>
      <c r="H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7"/>
      <c r="B629" s="18"/>
      <c r="C629" s="8"/>
      <c r="D629" s="17"/>
      <c r="E629" s="10"/>
      <c r="G629" s="5"/>
      <c r="H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7"/>
      <c r="B630" s="18"/>
      <c r="C630" s="8"/>
      <c r="D630" s="17"/>
      <c r="E630" s="10"/>
      <c r="G630" s="5"/>
      <c r="H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7"/>
      <c r="B631" s="18"/>
      <c r="C631" s="8"/>
      <c r="D631" s="17"/>
      <c r="E631" s="10"/>
      <c r="G631" s="5"/>
      <c r="H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7"/>
      <c r="B632" s="18"/>
      <c r="C632" s="8"/>
      <c r="D632" s="17"/>
      <c r="E632" s="10"/>
      <c r="G632" s="5"/>
      <c r="H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7"/>
      <c r="B633" s="18"/>
      <c r="C633" s="8"/>
      <c r="D633" s="17"/>
      <c r="E633" s="10"/>
      <c r="G633" s="5"/>
      <c r="H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7"/>
      <c r="B634" s="18"/>
      <c r="C634" s="8"/>
      <c r="D634" s="17"/>
      <c r="E634" s="10"/>
      <c r="G634" s="5"/>
      <c r="H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7"/>
      <c r="B635" s="18"/>
      <c r="C635" s="8"/>
      <c r="D635" s="17"/>
      <c r="E635" s="10"/>
      <c r="G635" s="5"/>
      <c r="H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7"/>
      <c r="B636" s="18"/>
      <c r="C636" s="8"/>
      <c r="D636" s="17"/>
      <c r="E636" s="10"/>
      <c r="G636" s="5"/>
      <c r="H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7"/>
      <c r="B637" s="18"/>
      <c r="C637" s="8"/>
      <c r="D637" s="17"/>
      <c r="E637" s="10"/>
      <c r="G637" s="5"/>
      <c r="H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7"/>
      <c r="B638" s="18"/>
      <c r="C638" s="8"/>
      <c r="D638" s="17"/>
      <c r="E638" s="10"/>
      <c r="G638" s="5"/>
      <c r="H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7"/>
      <c r="B639" s="18"/>
      <c r="C639" s="8"/>
      <c r="D639" s="17"/>
      <c r="E639" s="10"/>
      <c r="G639" s="5"/>
      <c r="H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7"/>
      <c r="B640" s="18"/>
      <c r="C640" s="8"/>
      <c r="D640" s="17"/>
      <c r="E640" s="10"/>
      <c r="G640" s="5"/>
      <c r="H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7"/>
      <c r="B641" s="18"/>
      <c r="C641" s="8"/>
      <c r="D641" s="17"/>
      <c r="E641" s="10"/>
      <c r="G641" s="5"/>
      <c r="H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7"/>
      <c r="B642" s="18"/>
      <c r="C642" s="8"/>
      <c r="D642" s="17"/>
      <c r="E642" s="10"/>
      <c r="G642" s="5"/>
      <c r="H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7"/>
      <c r="B643" s="18"/>
      <c r="C643" s="8"/>
      <c r="D643" s="17"/>
      <c r="E643" s="10"/>
      <c r="G643" s="5"/>
      <c r="H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7"/>
      <c r="B644" s="18"/>
      <c r="C644" s="8"/>
      <c r="D644" s="17"/>
      <c r="E644" s="10"/>
      <c r="G644" s="5"/>
      <c r="H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7"/>
      <c r="B645" s="18"/>
      <c r="C645" s="8"/>
      <c r="D645" s="17"/>
      <c r="E645" s="10"/>
      <c r="G645" s="5"/>
      <c r="H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7"/>
      <c r="B646" s="18"/>
      <c r="C646" s="8"/>
      <c r="D646" s="17"/>
      <c r="E646" s="10"/>
      <c r="G646" s="5"/>
      <c r="H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7"/>
      <c r="B647" s="18"/>
      <c r="C647" s="8"/>
      <c r="D647" s="17"/>
      <c r="E647" s="10"/>
      <c r="G647" s="5"/>
      <c r="H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7"/>
      <c r="B648" s="18"/>
      <c r="C648" s="8"/>
      <c r="D648" s="17"/>
      <c r="E648" s="10"/>
      <c r="G648" s="5"/>
      <c r="H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7"/>
      <c r="B649" s="18"/>
      <c r="C649" s="8"/>
      <c r="D649" s="17"/>
      <c r="E649" s="10"/>
      <c r="G649" s="5"/>
      <c r="H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7"/>
      <c r="B650" s="18"/>
      <c r="C650" s="8"/>
      <c r="D650" s="17"/>
      <c r="E650" s="10"/>
      <c r="G650" s="5"/>
      <c r="H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7"/>
      <c r="B651" s="18"/>
      <c r="C651" s="8"/>
      <c r="D651" s="17"/>
      <c r="E651" s="10"/>
      <c r="G651" s="5"/>
      <c r="H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7"/>
      <c r="B652" s="18"/>
      <c r="C652" s="8"/>
      <c r="D652" s="17"/>
      <c r="E652" s="10"/>
      <c r="G652" s="5"/>
      <c r="H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7"/>
      <c r="B653" s="18"/>
      <c r="C653" s="8"/>
      <c r="D653" s="17"/>
      <c r="E653" s="10"/>
      <c r="G653" s="5"/>
      <c r="H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7"/>
      <c r="B654" s="18"/>
      <c r="C654" s="8"/>
      <c r="D654" s="17"/>
      <c r="E654" s="10"/>
      <c r="G654" s="5"/>
      <c r="H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7"/>
      <c r="B655" s="18"/>
      <c r="C655" s="8"/>
      <c r="D655" s="17"/>
      <c r="E655" s="10"/>
      <c r="G655" s="5"/>
      <c r="H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7"/>
      <c r="B656" s="18"/>
      <c r="C656" s="8"/>
      <c r="D656" s="17"/>
      <c r="E656" s="10"/>
      <c r="G656" s="5"/>
      <c r="H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7"/>
      <c r="B657" s="18"/>
      <c r="C657" s="8"/>
      <c r="D657" s="17"/>
      <c r="E657" s="10"/>
      <c r="G657" s="5"/>
      <c r="H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7"/>
      <c r="B658" s="18"/>
      <c r="C658" s="8"/>
      <c r="D658" s="17"/>
      <c r="E658" s="10"/>
      <c r="G658" s="5"/>
      <c r="H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7"/>
      <c r="B659" s="18"/>
      <c r="C659" s="8"/>
      <c r="D659" s="17"/>
      <c r="E659" s="10"/>
      <c r="G659" s="5"/>
      <c r="H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7"/>
      <c r="B660" s="18"/>
      <c r="C660" s="8"/>
      <c r="D660" s="17"/>
      <c r="E660" s="10"/>
      <c r="G660" s="5"/>
      <c r="H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7"/>
      <c r="B661" s="18"/>
      <c r="C661" s="8"/>
      <c r="D661" s="17"/>
      <c r="E661" s="10"/>
      <c r="G661" s="5"/>
      <c r="H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7"/>
      <c r="B662" s="18"/>
      <c r="C662" s="8"/>
      <c r="D662" s="17"/>
      <c r="E662" s="10"/>
      <c r="G662" s="5"/>
      <c r="H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7"/>
      <c r="B663" s="18"/>
      <c r="C663" s="8"/>
      <c r="D663" s="17"/>
      <c r="E663" s="10"/>
      <c r="G663" s="5"/>
      <c r="H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7"/>
      <c r="B664" s="18"/>
      <c r="C664" s="8"/>
      <c r="D664" s="17"/>
      <c r="E664" s="10"/>
      <c r="G664" s="5"/>
      <c r="H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7"/>
      <c r="B665" s="18"/>
      <c r="C665" s="8"/>
      <c r="D665" s="17"/>
      <c r="E665" s="10"/>
      <c r="G665" s="5"/>
      <c r="H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7"/>
      <c r="B666" s="18"/>
      <c r="C666" s="8"/>
      <c r="D666" s="17"/>
      <c r="E666" s="10"/>
      <c r="G666" s="5"/>
      <c r="H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7"/>
      <c r="B667" s="18"/>
      <c r="C667" s="8"/>
      <c r="D667" s="17"/>
      <c r="E667" s="10"/>
      <c r="G667" s="5"/>
      <c r="H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7"/>
      <c r="B668" s="18"/>
      <c r="C668" s="8"/>
      <c r="D668" s="17"/>
      <c r="E668" s="10"/>
      <c r="G668" s="5"/>
      <c r="H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7"/>
      <c r="B669" s="18"/>
      <c r="C669" s="8"/>
      <c r="D669" s="17"/>
      <c r="E669" s="10"/>
      <c r="G669" s="5"/>
      <c r="H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7"/>
      <c r="B670" s="18"/>
      <c r="C670" s="8"/>
      <c r="D670" s="17"/>
      <c r="E670" s="10"/>
      <c r="G670" s="5"/>
      <c r="H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7"/>
      <c r="B671" s="18"/>
      <c r="C671" s="8"/>
      <c r="D671" s="17"/>
      <c r="E671" s="10"/>
      <c r="G671" s="5"/>
      <c r="H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7"/>
      <c r="B672" s="18"/>
      <c r="C672" s="8"/>
      <c r="D672" s="17"/>
      <c r="E672" s="10"/>
      <c r="G672" s="5"/>
      <c r="H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7"/>
      <c r="B673" s="18"/>
      <c r="C673" s="8"/>
      <c r="D673" s="17"/>
      <c r="E673" s="10"/>
      <c r="G673" s="5"/>
      <c r="H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7"/>
      <c r="B674" s="18"/>
      <c r="C674" s="8"/>
      <c r="D674" s="17"/>
      <c r="E674" s="10"/>
      <c r="G674" s="5"/>
      <c r="H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7"/>
      <c r="B675" s="18"/>
      <c r="C675" s="8"/>
      <c r="D675" s="17"/>
      <c r="E675" s="10"/>
      <c r="G675" s="5"/>
      <c r="H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7"/>
      <c r="B676" s="18"/>
      <c r="C676" s="8"/>
      <c r="D676" s="17"/>
      <c r="E676" s="10"/>
      <c r="G676" s="5"/>
      <c r="H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7"/>
      <c r="B677" s="18"/>
      <c r="C677" s="8"/>
      <c r="D677" s="17"/>
      <c r="E677" s="10"/>
      <c r="G677" s="5"/>
      <c r="H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7"/>
      <c r="B678" s="18"/>
      <c r="C678" s="8"/>
      <c r="D678" s="17"/>
      <c r="E678" s="10"/>
      <c r="G678" s="5"/>
      <c r="H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7"/>
      <c r="B679" s="18"/>
      <c r="C679" s="8"/>
      <c r="D679" s="17"/>
      <c r="E679" s="10"/>
      <c r="G679" s="5"/>
      <c r="H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7"/>
      <c r="B680" s="18"/>
      <c r="C680" s="8"/>
      <c r="D680" s="17"/>
      <c r="E680" s="10"/>
      <c r="G680" s="5"/>
      <c r="H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7"/>
      <c r="B681" s="18"/>
      <c r="C681" s="8"/>
      <c r="D681" s="17"/>
      <c r="E681" s="10"/>
      <c r="G681" s="5"/>
      <c r="H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7"/>
      <c r="B682" s="18"/>
      <c r="C682" s="8"/>
      <c r="D682" s="17"/>
      <c r="E682" s="10"/>
      <c r="G682" s="5"/>
      <c r="H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7"/>
      <c r="B683" s="18"/>
      <c r="C683" s="8"/>
      <c r="D683" s="17"/>
      <c r="E683" s="10"/>
      <c r="G683" s="5"/>
      <c r="H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7"/>
      <c r="B684" s="18"/>
      <c r="C684" s="8"/>
      <c r="D684" s="17"/>
      <c r="E684" s="10"/>
      <c r="G684" s="5"/>
      <c r="H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7"/>
      <c r="B685" s="18"/>
      <c r="C685" s="8"/>
      <c r="D685" s="17"/>
      <c r="E685" s="10"/>
      <c r="G685" s="5"/>
      <c r="H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7"/>
      <c r="B686" s="18"/>
      <c r="C686" s="8"/>
      <c r="D686" s="17"/>
      <c r="E686" s="10"/>
      <c r="G686" s="5"/>
      <c r="H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7"/>
      <c r="B687" s="18"/>
      <c r="C687" s="8"/>
      <c r="D687" s="17"/>
      <c r="E687" s="10"/>
      <c r="G687" s="5"/>
      <c r="H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7"/>
      <c r="B688" s="18"/>
      <c r="C688" s="8"/>
      <c r="D688" s="17"/>
      <c r="E688" s="10"/>
      <c r="G688" s="5"/>
      <c r="H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7"/>
      <c r="B689" s="18"/>
      <c r="C689" s="8"/>
      <c r="D689" s="17"/>
      <c r="E689" s="10"/>
      <c r="G689" s="5"/>
      <c r="H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7"/>
      <c r="B690" s="18"/>
      <c r="C690" s="8"/>
      <c r="D690" s="17"/>
      <c r="E690" s="10"/>
      <c r="G690" s="5"/>
      <c r="H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7"/>
      <c r="B691" s="18"/>
      <c r="C691" s="8"/>
      <c r="D691" s="17"/>
      <c r="E691" s="10"/>
      <c r="G691" s="5"/>
      <c r="H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7"/>
      <c r="B692" s="18"/>
      <c r="C692" s="8"/>
      <c r="D692" s="17"/>
      <c r="E692" s="10"/>
      <c r="G692" s="5"/>
      <c r="H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7"/>
      <c r="B693" s="18"/>
      <c r="C693" s="8"/>
      <c r="D693" s="17"/>
      <c r="E693" s="10"/>
      <c r="G693" s="5"/>
      <c r="H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7"/>
      <c r="B694" s="18"/>
      <c r="C694" s="8"/>
      <c r="D694" s="17"/>
      <c r="E694" s="10"/>
      <c r="G694" s="5"/>
      <c r="H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7"/>
      <c r="B695" s="18"/>
      <c r="C695" s="8"/>
      <c r="D695" s="17"/>
      <c r="E695" s="10"/>
      <c r="G695" s="5"/>
      <c r="H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7"/>
      <c r="B696" s="18"/>
      <c r="C696" s="8"/>
      <c r="D696" s="17"/>
      <c r="E696" s="10"/>
      <c r="G696" s="5"/>
      <c r="H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7"/>
      <c r="B697" s="18"/>
      <c r="C697" s="8"/>
      <c r="D697" s="17"/>
      <c r="E697" s="10"/>
      <c r="G697" s="5"/>
      <c r="H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7"/>
      <c r="B698" s="18"/>
      <c r="C698" s="8"/>
      <c r="D698" s="17"/>
      <c r="E698" s="10"/>
      <c r="G698" s="5"/>
      <c r="H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7"/>
      <c r="B699" s="18"/>
      <c r="C699" s="8"/>
      <c r="D699" s="17"/>
      <c r="E699" s="10"/>
      <c r="G699" s="5"/>
      <c r="H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7"/>
      <c r="B700" s="18"/>
      <c r="C700" s="8"/>
      <c r="D700" s="17"/>
      <c r="E700" s="10"/>
      <c r="G700" s="5"/>
      <c r="H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7"/>
      <c r="B701" s="18"/>
      <c r="C701" s="8"/>
      <c r="D701" s="17"/>
      <c r="E701" s="10"/>
      <c r="G701" s="5"/>
      <c r="H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7"/>
      <c r="B702" s="18"/>
      <c r="C702" s="8"/>
      <c r="D702" s="17"/>
      <c r="E702" s="10"/>
      <c r="G702" s="5"/>
      <c r="H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7"/>
      <c r="B703" s="18"/>
      <c r="C703" s="8"/>
      <c r="D703" s="17"/>
      <c r="E703" s="10"/>
      <c r="G703" s="5"/>
      <c r="H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7"/>
      <c r="B704" s="18"/>
      <c r="C704" s="8"/>
      <c r="D704" s="17"/>
      <c r="E704" s="10"/>
      <c r="G704" s="5"/>
      <c r="H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7"/>
      <c r="B705" s="18"/>
      <c r="C705" s="8"/>
      <c r="D705" s="17"/>
      <c r="E705" s="10"/>
      <c r="G705" s="5"/>
      <c r="H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7"/>
      <c r="B706" s="18"/>
      <c r="C706" s="8"/>
      <c r="D706" s="17"/>
      <c r="E706" s="10"/>
      <c r="G706" s="5"/>
      <c r="H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7"/>
      <c r="B707" s="18"/>
      <c r="C707" s="8"/>
      <c r="D707" s="17"/>
      <c r="E707" s="10"/>
      <c r="G707" s="5"/>
      <c r="H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7"/>
      <c r="B708" s="18"/>
      <c r="C708" s="8"/>
      <c r="D708" s="17"/>
      <c r="E708" s="10"/>
      <c r="G708" s="5"/>
      <c r="H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7"/>
      <c r="B709" s="18"/>
      <c r="C709" s="8"/>
      <c r="D709" s="17"/>
      <c r="E709" s="10"/>
      <c r="G709" s="5"/>
      <c r="H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7"/>
      <c r="B710" s="18"/>
      <c r="C710" s="8"/>
      <c r="D710" s="17"/>
      <c r="E710" s="10"/>
      <c r="G710" s="5"/>
      <c r="H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7"/>
      <c r="B711" s="18"/>
      <c r="C711" s="8"/>
      <c r="D711" s="17"/>
      <c r="E711" s="10"/>
      <c r="G711" s="5"/>
      <c r="H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7"/>
      <c r="B712" s="18"/>
      <c r="C712" s="8"/>
      <c r="D712" s="17"/>
      <c r="E712" s="10"/>
      <c r="G712" s="5"/>
      <c r="H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7"/>
      <c r="B713" s="18"/>
      <c r="C713" s="8"/>
      <c r="D713" s="17"/>
      <c r="E713" s="10"/>
      <c r="G713" s="5"/>
      <c r="H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7"/>
      <c r="B714" s="18"/>
      <c r="C714" s="8"/>
      <c r="D714" s="17"/>
      <c r="E714" s="10"/>
      <c r="G714" s="5"/>
      <c r="H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7"/>
      <c r="B715" s="18"/>
      <c r="C715" s="8"/>
      <c r="D715" s="17"/>
      <c r="E715" s="10"/>
      <c r="G715" s="5"/>
      <c r="H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7"/>
      <c r="B716" s="18"/>
      <c r="C716" s="8"/>
      <c r="D716" s="17"/>
      <c r="E716" s="10"/>
      <c r="G716" s="5"/>
      <c r="H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7"/>
      <c r="B717" s="18"/>
      <c r="C717" s="8"/>
      <c r="D717" s="17"/>
      <c r="E717" s="10"/>
      <c r="G717" s="5"/>
      <c r="H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7"/>
      <c r="B718" s="18"/>
      <c r="C718" s="8"/>
      <c r="D718" s="17"/>
      <c r="E718" s="10"/>
      <c r="G718" s="5"/>
      <c r="H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7"/>
      <c r="B719" s="18"/>
      <c r="C719" s="8"/>
      <c r="D719" s="17"/>
      <c r="E719" s="10"/>
      <c r="G719" s="5"/>
      <c r="H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7"/>
      <c r="B720" s="18"/>
      <c r="C720" s="8"/>
      <c r="D720" s="17"/>
      <c r="E720" s="10"/>
      <c r="G720" s="5"/>
      <c r="H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7"/>
      <c r="B721" s="18"/>
      <c r="C721" s="8"/>
      <c r="D721" s="17"/>
      <c r="E721" s="10"/>
      <c r="G721" s="5"/>
      <c r="H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7"/>
      <c r="B722" s="18"/>
      <c r="C722" s="8"/>
      <c r="D722" s="17"/>
      <c r="E722" s="10"/>
      <c r="G722" s="5"/>
      <c r="H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7"/>
      <c r="B723" s="18"/>
      <c r="C723" s="8"/>
      <c r="D723" s="17"/>
      <c r="E723" s="10"/>
      <c r="G723" s="5"/>
      <c r="H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7"/>
      <c r="B724" s="18"/>
      <c r="C724" s="8"/>
      <c r="D724" s="17"/>
      <c r="E724" s="10"/>
      <c r="G724" s="5"/>
      <c r="H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7"/>
      <c r="B725" s="18"/>
      <c r="C725" s="8"/>
      <c r="D725" s="17"/>
      <c r="E725" s="10"/>
      <c r="G725" s="5"/>
      <c r="H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7"/>
      <c r="B726" s="18"/>
      <c r="C726" s="8"/>
      <c r="D726" s="17"/>
      <c r="E726" s="10"/>
      <c r="G726" s="5"/>
      <c r="H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7"/>
      <c r="B727" s="18"/>
      <c r="C727" s="8"/>
      <c r="D727" s="17"/>
      <c r="E727" s="10"/>
      <c r="G727" s="5"/>
      <c r="H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7"/>
      <c r="B728" s="18"/>
      <c r="C728" s="8"/>
      <c r="D728" s="17"/>
      <c r="E728" s="10"/>
      <c r="G728" s="5"/>
      <c r="H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7"/>
      <c r="B729" s="18"/>
      <c r="C729" s="8"/>
      <c r="D729" s="17"/>
      <c r="E729" s="10"/>
      <c r="G729" s="5"/>
      <c r="H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7"/>
      <c r="B730" s="18"/>
      <c r="C730" s="8"/>
      <c r="D730" s="17"/>
      <c r="E730" s="10"/>
      <c r="G730" s="5"/>
      <c r="H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7"/>
      <c r="B731" s="18"/>
      <c r="C731" s="8"/>
      <c r="D731" s="17"/>
      <c r="E731" s="10"/>
      <c r="G731" s="5"/>
      <c r="H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7"/>
      <c r="B732" s="18"/>
      <c r="C732" s="8"/>
      <c r="D732" s="17"/>
      <c r="E732" s="10"/>
      <c r="G732" s="5"/>
      <c r="H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7"/>
      <c r="B733" s="18"/>
      <c r="C733" s="8"/>
      <c r="D733" s="17"/>
      <c r="E733" s="10"/>
      <c r="G733" s="5"/>
      <c r="H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7"/>
      <c r="B734" s="18"/>
      <c r="C734" s="8"/>
      <c r="D734" s="17"/>
      <c r="E734" s="10"/>
      <c r="G734" s="5"/>
      <c r="H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7"/>
      <c r="B735" s="18"/>
      <c r="C735" s="8"/>
      <c r="D735" s="17"/>
      <c r="E735" s="10"/>
      <c r="G735" s="5"/>
      <c r="H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7"/>
      <c r="B736" s="18"/>
      <c r="C736" s="8"/>
      <c r="D736" s="17"/>
      <c r="E736" s="10"/>
      <c r="G736" s="5"/>
      <c r="H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7"/>
      <c r="B737" s="18"/>
      <c r="C737" s="8"/>
      <c r="D737" s="17"/>
      <c r="E737" s="10"/>
      <c r="G737" s="5"/>
      <c r="H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7"/>
      <c r="B738" s="18"/>
      <c r="C738" s="8"/>
      <c r="D738" s="17"/>
      <c r="E738" s="10"/>
      <c r="G738" s="5"/>
      <c r="H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7"/>
      <c r="B739" s="18"/>
      <c r="C739" s="8"/>
      <c r="D739" s="17"/>
      <c r="E739" s="10"/>
      <c r="G739" s="5"/>
      <c r="H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7"/>
      <c r="B740" s="18"/>
      <c r="C740" s="8"/>
      <c r="D740" s="17"/>
      <c r="E740" s="10"/>
      <c r="G740" s="5"/>
      <c r="H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7"/>
      <c r="B741" s="18"/>
      <c r="C741" s="8"/>
      <c r="D741" s="17"/>
      <c r="E741" s="10"/>
      <c r="G741" s="5"/>
      <c r="H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7"/>
      <c r="B742" s="18"/>
      <c r="C742" s="8"/>
      <c r="D742" s="17"/>
      <c r="E742" s="10"/>
      <c r="G742" s="5"/>
      <c r="H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7"/>
      <c r="B743" s="18"/>
      <c r="C743" s="8"/>
      <c r="D743" s="17"/>
      <c r="E743" s="10"/>
      <c r="G743" s="5"/>
      <c r="H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7"/>
      <c r="B744" s="18"/>
      <c r="C744" s="8"/>
      <c r="D744" s="17"/>
      <c r="E744" s="10"/>
      <c r="G744" s="5"/>
      <c r="H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7"/>
      <c r="B745" s="18"/>
      <c r="C745" s="8"/>
      <c r="D745" s="17"/>
      <c r="E745" s="10"/>
      <c r="G745" s="5"/>
      <c r="H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7"/>
      <c r="B746" s="18"/>
      <c r="C746" s="8"/>
      <c r="D746" s="17"/>
      <c r="E746" s="10"/>
      <c r="G746" s="5"/>
      <c r="H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7"/>
      <c r="B747" s="18"/>
      <c r="C747" s="8"/>
      <c r="D747" s="17"/>
      <c r="E747" s="10"/>
      <c r="G747" s="5"/>
      <c r="H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7"/>
      <c r="B748" s="18"/>
      <c r="C748" s="8"/>
      <c r="D748" s="17"/>
      <c r="E748" s="10"/>
      <c r="G748" s="5"/>
      <c r="H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7"/>
      <c r="B749" s="18"/>
      <c r="C749" s="8"/>
      <c r="D749" s="17"/>
      <c r="E749" s="10"/>
      <c r="G749" s="5"/>
      <c r="H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7"/>
      <c r="B750" s="18"/>
      <c r="C750" s="8"/>
      <c r="D750" s="17"/>
      <c r="E750" s="10"/>
      <c r="G750" s="5"/>
      <c r="H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7"/>
      <c r="B751" s="18"/>
      <c r="C751" s="8"/>
      <c r="D751" s="17"/>
      <c r="E751" s="10"/>
      <c r="G751" s="5"/>
      <c r="H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7"/>
      <c r="B752" s="18"/>
      <c r="C752" s="8"/>
      <c r="D752" s="17"/>
      <c r="E752" s="10"/>
      <c r="G752" s="5"/>
      <c r="H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7"/>
      <c r="B753" s="18"/>
      <c r="C753" s="8"/>
      <c r="D753" s="17"/>
      <c r="E753" s="10"/>
      <c r="G753" s="5"/>
      <c r="H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7"/>
      <c r="B754" s="18"/>
      <c r="C754" s="8"/>
      <c r="D754" s="17"/>
      <c r="E754" s="10"/>
      <c r="G754" s="5"/>
      <c r="H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7"/>
      <c r="B755" s="18"/>
      <c r="C755" s="8"/>
      <c r="D755" s="17"/>
      <c r="E755" s="10"/>
      <c r="G755" s="5"/>
      <c r="H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7"/>
      <c r="B756" s="18"/>
      <c r="C756" s="8"/>
      <c r="D756" s="17"/>
      <c r="E756" s="10"/>
      <c r="G756" s="5"/>
      <c r="H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7"/>
      <c r="B757" s="18"/>
      <c r="C757" s="8"/>
      <c r="D757" s="17"/>
      <c r="E757" s="10"/>
      <c r="G757" s="5"/>
      <c r="H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7"/>
      <c r="B758" s="18"/>
      <c r="C758" s="8"/>
      <c r="D758" s="17"/>
      <c r="E758" s="10"/>
      <c r="G758" s="5"/>
      <c r="H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7"/>
      <c r="B759" s="18"/>
      <c r="C759" s="8"/>
      <c r="D759" s="17"/>
      <c r="E759" s="10"/>
      <c r="G759" s="5"/>
      <c r="H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7"/>
      <c r="B760" s="18"/>
      <c r="C760" s="8"/>
      <c r="D760" s="17"/>
      <c r="E760" s="10"/>
      <c r="G760" s="5"/>
      <c r="H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7"/>
      <c r="B761" s="18"/>
      <c r="C761" s="8"/>
      <c r="D761" s="17"/>
      <c r="E761" s="10"/>
      <c r="G761" s="5"/>
      <c r="H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7"/>
      <c r="B762" s="18"/>
      <c r="C762" s="8"/>
      <c r="D762" s="17"/>
      <c r="E762" s="10"/>
      <c r="G762" s="5"/>
      <c r="H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7"/>
      <c r="B763" s="18"/>
      <c r="C763" s="8"/>
      <c r="D763" s="17"/>
      <c r="E763" s="10"/>
      <c r="G763" s="5"/>
      <c r="H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7"/>
      <c r="B764" s="18"/>
      <c r="C764" s="8"/>
      <c r="D764" s="17"/>
      <c r="E764" s="10"/>
      <c r="G764" s="5"/>
      <c r="H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7"/>
      <c r="B765" s="18"/>
      <c r="C765" s="8"/>
      <c r="D765" s="17"/>
      <c r="E765" s="10"/>
      <c r="G765" s="5"/>
      <c r="H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7"/>
      <c r="B766" s="18"/>
      <c r="C766" s="8"/>
      <c r="D766" s="17"/>
      <c r="E766" s="10"/>
      <c r="G766" s="5"/>
      <c r="H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7"/>
      <c r="B767" s="18"/>
      <c r="C767" s="8"/>
      <c r="D767" s="17"/>
      <c r="E767" s="10"/>
      <c r="G767" s="5"/>
      <c r="H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7"/>
      <c r="B768" s="18"/>
      <c r="C768" s="8"/>
      <c r="D768" s="17"/>
      <c r="E768" s="10"/>
      <c r="G768" s="5"/>
      <c r="H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7"/>
      <c r="B769" s="18"/>
      <c r="C769" s="8"/>
      <c r="D769" s="17"/>
      <c r="E769" s="10"/>
      <c r="G769" s="5"/>
      <c r="H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7"/>
      <c r="B770" s="18"/>
      <c r="C770" s="8"/>
      <c r="D770" s="17"/>
      <c r="E770" s="10"/>
      <c r="G770" s="5"/>
      <c r="H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7"/>
      <c r="B771" s="18"/>
      <c r="C771" s="8"/>
      <c r="D771" s="17"/>
      <c r="E771" s="10"/>
      <c r="G771" s="5"/>
      <c r="H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7"/>
      <c r="B772" s="18"/>
      <c r="C772" s="8"/>
      <c r="D772" s="17"/>
      <c r="E772" s="10"/>
      <c r="G772" s="5"/>
      <c r="H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7"/>
      <c r="B773" s="18"/>
      <c r="C773" s="8"/>
      <c r="D773" s="17"/>
      <c r="E773" s="10"/>
      <c r="G773" s="5"/>
      <c r="H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7"/>
      <c r="B774" s="18"/>
      <c r="C774" s="8"/>
      <c r="D774" s="17"/>
      <c r="E774" s="10"/>
      <c r="G774" s="5"/>
      <c r="H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7"/>
      <c r="B775" s="18"/>
      <c r="C775" s="8"/>
      <c r="D775" s="17"/>
      <c r="E775" s="10"/>
      <c r="G775" s="5"/>
      <c r="H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7"/>
      <c r="B776" s="18"/>
      <c r="C776" s="8"/>
      <c r="D776" s="17"/>
      <c r="E776" s="10"/>
      <c r="G776" s="5"/>
      <c r="H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7"/>
      <c r="B777" s="18"/>
      <c r="C777" s="8"/>
      <c r="D777" s="17"/>
      <c r="E777" s="10"/>
      <c r="G777" s="5"/>
      <c r="H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7"/>
      <c r="B778" s="18"/>
      <c r="C778" s="8"/>
      <c r="D778" s="17"/>
      <c r="E778" s="10"/>
      <c r="G778" s="5"/>
      <c r="H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7"/>
      <c r="B779" s="18"/>
      <c r="C779" s="8"/>
      <c r="D779" s="17"/>
      <c r="E779" s="10"/>
      <c r="G779" s="5"/>
      <c r="H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7"/>
      <c r="B780" s="18"/>
      <c r="C780" s="8"/>
      <c r="D780" s="17"/>
      <c r="E780" s="10"/>
      <c r="G780" s="5"/>
      <c r="H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7"/>
      <c r="B781" s="18"/>
      <c r="C781" s="8"/>
      <c r="D781" s="17"/>
      <c r="E781" s="10"/>
      <c r="G781" s="5"/>
      <c r="H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7"/>
      <c r="B782" s="18"/>
      <c r="C782" s="8"/>
      <c r="D782" s="17"/>
      <c r="E782" s="10"/>
      <c r="G782" s="5"/>
      <c r="H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7"/>
      <c r="B783" s="18"/>
      <c r="C783" s="8"/>
      <c r="D783" s="17"/>
      <c r="E783" s="10"/>
      <c r="G783" s="5"/>
      <c r="H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7"/>
      <c r="B784" s="18"/>
      <c r="C784" s="8"/>
      <c r="D784" s="17"/>
      <c r="E784" s="10"/>
      <c r="G784" s="5"/>
      <c r="H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7"/>
      <c r="B785" s="18"/>
      <c r="C785" s="8"/>
      <c r="D785" s="17"/>
      <c r="E785" s="10"/>
      <c r="G785" s="5"/>
      <c r="H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7"/>
      <c r="B786" s="18"/>
      <c r="C786" s="8"/>
      <c r="D786" s="17"/>
      <c r="E786" s="10"/>
      <c r="G786" s="5"/>
      <c r="H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7"/>
      <c r="B787" s="18"/>
      <c r="C787" s="8"/>
      <c r="D787" s="17"/>
      <c r="E787" s="10"/>
      <c r="G787" s="5"/>
      <c r="H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7"/>
      <c r="B788" s="18"/>
      <c r="C788" s="8"/>
      <c r="D788" s="17"/>
      <c r="E788" s="10"/>
      <c r="G788" s="5"/>
      <c r="H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7"/>
      <c r="B789" s="18"/>
      <c r="C789" s="8"/>
      <c r="D789" s="17"/>
      <c r="E789" s="10"/>
      <c r="G789" s="5"/>
      <c r="H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7"/>
      <c r="B790" s="18"/>
      <c r="C790" s="8"/>
      <c r="D790" s="17"/>
      <c r="E790" s="10"/>
      <c r="G790" s="5"/>
      <c r="H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7"/>
      <c r="B791" s="18"/>
      <c r="C791" s="8"/>
      <c r="D791" s="17"/>
      <c r="E791" s="10"/>
      <c r="G791" s="5"/>
      <c r="H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7"/>
      <c r="B792" s="18"/>
      <c r="C792" s="8"/>
      <c r="D792" s="17"/>
      <c r="E792" s="10"/>
      <c r="G792" s="5"/>
      <c r="H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7"/>
      <c r="B793" s="18"/>
      <c r="C793" s="8"/>
      <c r="D793" s="17"/>
      <c r="E793" s="10"/>
      <c r="G793" s="5"/>
      <c r="H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7"/>
      <c r="B794" s="18"/>
      <c r="C794" s="8"/>
      <c r="D794" s="17"/>
      <c r="E794" s="10"/>
      <c r="G794" s="5"/>
      <c r="H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7"/>
      <c r="B795" s="18"/>
      <c r="C795" s="8"/>
      <c r="D795" s="17"/>
      <c r="E795" s="10"/>
      <c r="G795" s="5"/>
      <c r="H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7"/>
      <c r="B796" s="18"/>
      <c r="C796" s="8"/>
      <c r="D796" s="17"/>
      <c r="E796" s="10"/>
      <c r="G796" s="5"/>
      <c r="H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7"/>
      <c r="B797" s="18"/>
      <c r="C797" s="8"/>
      <c r="D797" s="17"/>
      <c r="E797" s="10"/>
      <c r="G797" s="5"/>
      <c r="H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7"/>
      <c r="B798" s="18"/>
      <c r="C798" s="8"/>
      <c r="D798" s="17"/>
      <c r="E798" s="10"/>
      <c r="G798" s="5"/>
      <c r="H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7"/>
      <c r="B799" s="18"/>
      <c r="C799" s="8"/>
      <c r="D799" s="17"/>
      <c r="E799" s="10"/>
      <c r="G799" s="5"/>
      <c r="H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7"/>
      <c r="B800" s="18"/>
      <c r="C800" s="8"/>
      <c r="D800" s="17"/>
      <c r="E800" s="10"/>
      <c r="G800" s="5"/>
      <c r="H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7"/>
      <c r="B801" s="18"/>
      <c r="C801" s="8"/>
      <c r="D801" s="17"/>
      <c r="E801" s="10"/>
      <c r="G801" s="5"/>
      <c r="H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7"/>
      <c r="B802" s="18"/>
      <c r="C802" s="8"/>
      <c r="D802" s="17"/>
      <c r="E802" s="10"/>
      <c r="G802" s="5"/>
      <c r="H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7"/>
      <c r="B803" s="18"/>
      <c r="C803" s="8"/>
      <c r="D803" s="17"/>
      <c r="E803" s="10"/>
      <c r="G803" s="5"/>
      <c r="H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7"/>
      <c r="B804" s="18"/>
      <c r="C804" s="8"/>
      <c r="D804" s="17"/>
      <c r="E804" s="10"/>
      <c r="G804" s="5"/>
      <c r="H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7"/>
      <c r="B805" s="18"/>
      <c r="C805" s="8"/>
      <c r="D805" s="17"/>
      <c r="E805" s="10"/>
      <c r="G805" s="5"/>
      <c r="H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7"/>
      <c r="B806" s="18"/>
      <c r="C806" s="8"/>
      <c r="D806" s="17"/>
      <c r="E806" s="10"/>
      <c r="G806" s="5"/>
      <c r="H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7"/>
      <c r="B807" s="18"/>
      <c r="C807" s="8"/>
      <c r="D807" s="17"/>
      <c r="E807" s="10"/>
      <c r="G807" s="5"/>
      <c r="H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7"/>
      <c r="B808" s="18"/>
      <c r="C808" s="8"/>
      <c r="D808" s="17"/>
      <c r="E808" s="10"/>
      <c r="G808" s="5"/>
      <c r="H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7"/>
      <c r="B809" s="18"/>
      <c r="C809" s="8"/>
      <c r="D809" s="17"/>
      <c r="E809" s="10"/>
      <c r="G809" s="5"/>
      <c r="H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7"/>
      <c r="B810" s="18"/>
      <c r="C810" s="8"/>
      <c r="D810" s="17"/>
      <c r="E810" s="10"/>
      <c r="G810" s="5"/>
      <c r="H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7"/>
      <c r="B811" s="18"/>
      <c r="C811" s="8"/>
      <c r="D811" s="17"/>
      <c r="E811" s="10"/>
      <c r="G811" s="5"/>
      <c r="H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7"/>
      <c r="B812" s="18"/>
      <c r="C812" s="8"/>
      <c r="D812" s="17"/>
      <c r="E812" s="10"/>
      <c r="G812" s="5"/>
      <c r="H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7"/>
      <c r="B813" s="18"/>
      <c r="C813" s="8"/>
      <c r="D813" s="17"/>
      <c r="E813" s="10"/>
      <c r="G813" s="5"/>
      <c r="H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7"/>
      <c r="B814" s="18"/>
      <c r="C814" s="8"/>
      <c r="D814" s="17"/>
      <c r="E814" s="10"/>
      <c r="G814" s="5"/>
      <c r="H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7"/>
      <c r="B815" s="18"/>
      <c r="C815" s="8"/>
      <c r="D815" s="17"/>
      <c r="E815" s="10"/>
      <c r="G815" s="5"/>
      <c r="H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7"/>
      <c r="B816" s="18"/>
      <c r="C816" s="8"/>
      <c r="D816" s="17"/>
      <c r="E816" s="10"/>
      <c r="G816" s="5"/>
      <c r="H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7"/>
      <c r="B817" s="18"/>
      <c r="C817" s="8"/>
      <c r="D817" s="17"/>
      <c r="E817" s="10"/>
      <c r="G817" s="5"/>
      <c r="H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7"/>
      <c r="B818" s="18"/>
      <c r="C818" s="8"/>
      <c r="D818" s="17"/>
      <c r="E818" s="10"/>
      <c r="G818" s="5"/>
      <c r="H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7"/>
      <c r="B819" s="18"/>
      <c r="C819" s="8"/>
      <c r="D819" s="17"/>
      <c r="E819" s="10"/>
      <c r="G819" s="5"/>
      <c r="H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7"/>
      <c r="B820" s="18"/>
      <c r="C820" s="8"/>
      <c r="D820" s="17"/>
      <c r="E820" s="10"/>
      <c r="G820" s="5"/>
      <c r="H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7"/>
      <c r="B821" s="18"/>
      <c r="C821" s="8"/>
      <c r="D821" s="17"/>
      <c r="E821" s="10"/>
      <c r="G821" s="5"/>
      <c r="H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7"/>
      <c r="B822" s="18"/>
      <c r="C822" s="8"/>
      <c r="D822" s="17"/>
      <c r="E822" s="10"/>
      <c r="G822" s="5"/>
      <c r="H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7"/>
      <c r="B823" s="18"/>
      <c r="C823" s="8"/>
      <c r="D823" s="17"/>
      <c r="E823" s="10"/>
      <c r="G823" s="5"/>
      <c r="H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7"/>
      <c r="B824" s="18"/>
      <c r="C824" s="8"/>
      <c r="D824" s="17"/>
      <c r="E824" s="10"/>
      <c r="G824" s="5"/>
      <c r="H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7"/>
      <c r="B825" s="18"/>
      <c r="C825" s="8"/>
      <c r="D825" s="17"/>
      <c r="E825" s="10"/>
      <c r="G825" s="5"/>
      <c r="H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7"/>
      <c r="B826" s="18"/>
      <c r="C826" s="8"/>
      <c r="D826" s="17"/>
      <c r="E826" s="10"/>
      <c r="G826" s="5"/>
      <c r="H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7"/>
      <c r="B827" s="18"/>
      <c r="C827" s="8"/>
      <c r="D827" s="17"/>
      <c r="E827" s="10"/>
      <c r="G827" s="5"/>
      <c r="H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7"/>
      <c r="B828" s="18"/>
      <c r="C828" s="8"/>
      <c r="D828" s="17"/>
      <c r="E828" s="10"/>
      <c r="G828" s="5"/>
      <c r="H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7"/>
      <c r="B829" s="18"/>
      <c r="C829" s="8"/>
      <c r="D829" s="17"/>
      <c r="E829" s="10"/>
      <c r="G829" s="5"/>
      <c r="H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7"/>
      <c r="B830" s="18"/>
      <c r="C830" s="8"/>
      <c r="D830" s="17"/>
      <c r="E830" s="10"/>
      <c r="G830" s="5"/>
      <c r="H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7"/>
      <c r="B831" s="18"/>
      <c r="C831" s="8"/>
      <c r="D831" s="17"/>
      <c r="E831" s="10"/>
      <c r="G831" s="5"/>
      <c r="H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7"/>
      <c r="B832" s="18"/>
      <c r="C832" s="8"/>
      <c r="D832" s="17"/>
      <c r="E832" s="10"/>
      <c r="G832" s="5"/>
      <c r="H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7"/>
      <c r="B833" s="18"/>
      <c r="C833" s="8"/>
      <c r="D833" s="17"/>
      <c r="E833" s="10"/>
      <c r="G833" s="5"/>
      <c r="H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7"/>
      <c r="B834" s="18"/>
      <c r="C834" s="8"/>
      <c r="D834" s="17"/>
      <c r="E834" s="10"/>
      <c r="G834" s="5"/>
      <c r="H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7"/>
      <c r="B835" s="18"/>
      <c r="C835" s="8"/>
      <c r="D835" s="17"/>
      <c r="E835" s="10"/>
      <c r="G835" s="5"/>
      <c r="H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7"/>
      <c r="B836" s="18"/>
      <c r="C836" s="8"/>
      <c r="D836" s="17"/>
      <c r="E836" s="10"/>
      <c r="G836" s="5"/>
      <c r="H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7"/>
      <c r="B837" s="18"/>
      <c r="C837" s="8"/>
      <c r="D837" s="17"/>
      <c r="E837" s="10"/>
      <c r="G837" s="5"/>
      <c r="H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7"/>
      <c r="B838" s="18"/>
      <c r="C838" s="8"/>
      <c r="D838" s="17"/>
      <c r="E838" s="10"/>
      <c r="G838" s="5"/>
      <c r="H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7"/>
      <c r="B839" s="18"/>
      <c r="C839" s="8"/>
      <c r="D839" s="17"/>
      <c r="E839" s="10"/>
      <c r="G839" s="5"/>
      <c r="H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7"/>
      <c r="B840" s="18"/>
      <c r="C840" s="8"/>
      <c r="D840" s="17"/>
      <c r="E840" s="10"/>
      <c r="G840" s="5"/>
      <c r="H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7"/>
      <c r="B841" s="18"/>
      <c r="C841" s="8"/>
      <c r="D841" s="17"/>
      <c r="E841" s="10"/>
      <c r="G841" s="5"/>
      <c r="H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7"/>
      <c r="B842" s="18"/>
      <c r="C842" s="8"/>
      <c r="D842" s="17"/>
      <c r="E842" s="10"/>
      <c r="G842" s="5"/>
      <c r="H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7"/>
      <c r="B843" s="18"/>
      <c r="C843" s="8"/>
      <c r="D843" s="17"/>
      <c r="E843" s="10"/>
      <c r="G843" s="5"/>
      <c r="H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7"/>
      <c r="B844" s="18"/>
      <c r="C844" s="8"/>
      <c r="D844" s="17"/>
      <c r="E844" s="10"/>
      <c r="G844" s="5"/>
      <c r="H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7"/>
      <c r="B845" s="18"/>
      <c r="C845" s="8"/>
      <c r="D845" s="17"/>
      <c r="E845" s="10"/>
      <c r="G845" s="5"/>
      <c r="H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7"/>
      <c r="B846" s="18"/>
      <c r="C846" s="8"/>
      <c r="D846" s="17"/>
      <c r="E846" s="10"/>
      <c r="G846" s="5"/>
      <c r="H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7"/>
      <c r="B847" s="18"/>
      <c r="C847" s="8"/>
      <c r="D847" s="17"/>
      <c r="E847" s="10"/>
      <c r="G847" s="5"/>
      <c r="H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7"/>
      <c r="B848" s="18"/>
      <c r="C848" s="8"/>
      <c r="D848" s="17"/>
      <c r="E848" s="10"/>
      <c r="G848" s="5"/>
      <c r="H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7"/>
      <c r="B849" s="18"/>
      <c r="C849" s="8"/>
      <c r="D849" s="17"/>
      <c r="E849" s="10"/>
      <c r="G849" s="5"/>
      <c r="H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7"/>
      <c r="B850" s="18"/>
      <c r="C850" s="8"/>
      <c r="D850" s="17"/>
      <c r="E850" s="10"/>
      <c r="G850" s="5"/>
      <c r="H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7"/>
      <c r="B851" s="18"/>
      <c r="C851" s="8"/>
      <c r="D851" s="17"/>
      <c r="E851" s="10"/>
      <c r="G851" s="5"/>
      <c r="H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7"/>
      <c r="B852" s="18"/>
      <c r="C852" s="8"/>
      <c r="D852" s="17"/>
      <c r="E852" s="10"/>
      <c r="G852" s="5"/>
      <c r="H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7"/>
      <c r="B853" s="18"/>
      <c r="C853" s="8"/>
      <c r="D853" s="17"/>
      <c r="E853" s="10"/>
      <c r="G853" s="5"/>
      <c r="H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7"/>
      <c r="B854" s="18"/>
      <c r="C854" s="8"/>
      <c r="D854" s="17"/>
      <c r="E854" s="10"/>
      <c r="G854" s="5"/>
      <c r="H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7"/>
      <c r="B855" s="18"/>
      <c r="C855" s="8"/>
      <c r="D855" s="17"/>
      <c r="E855" s="10"/>
      <c r="G855" s="5"/>
      <c r="H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7"/>
      <c r="B856" s="18"/>
      <c r="C856" s="8"/>
      <c r="D856" s="17"/>
      <c r="E856" s="10"/>
      <c r="G856" s="5"/>
      <c r="H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7"/>
      <c r="B857" s="18"/>
      <c r="C857" s="8"/>
      <c r="D857" s="17"/>
      <c r="E857" s="10"/>
      <c r="G857" s="5"/>
      <c r="H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7"/>
      <c r="B858" s="18"/>
      <c r="C858" s="8"/>
      <c r="D858" s="17"/>
      <c r="E858" s="10"/>
      <c r="G858" s="5"/>
      <c r="H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7"/>
      <c r="B859" s="18"/>
      <c r="C859" s="8"/>
      <c r="D859" s="17"/>
      <c r="E859" s="10"/>
      <c r="G859" s="5"/>
      <c r="H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7"/>
      <c r="B860" s="18"/>
      <c r="C860" s="8"/>
      <c r="D860" s="17"/>
      <c r="E860" s="10"/>
      <c r="G860" s="5"/>
      <c r="H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7"/>
      <c r="B861" s="18"/>
      <c r="C861" s="8"/>
      <c r="D861" s="17"/>
      <c r="E861" s="10"/>
      <c r="G861" s="5"/>
      <c r="H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7"/>
      <c r="B862" s="18"/>
      <c r="C862" s="8"/>
      <c r="D862" s="17"/>
      <c r="E862" s="10"/>
      <c r="G862" s="5"/>
      <c r="H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7"/>
      <c r="B863" s="18"/>
      <c r="C863" s="8"/>
      <c r="D863" s="17"/>
      <c r="E863" s="10"/>
      <c r="G863" s="5"/>
      <c r="H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7"/>
      <c r="B864" s="18"/>
      <c r="C864" s="8"/>
      <c r="D864" s="17"/>
      <c r="E864" s="10"/>
      <c r="G864" s="5"/>
      <c r="H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7"/>
      <c r="B865" s="18"/>
      <c r="C865" s="8"/>
      <c r="D865" s="17"/>
      <c r="E865" s="10"/>
      <c r="G865" s="5"/>
      <c r="H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7"/>
      <c r="B866" s="18"/>
      <c r="C866" s="8"/>
      <c r="D866" s="17"/>
      <c r="E866" s="10"/>
      <c r="G866" s="5"/>
      <c r="H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7"/>
      <c r="B867" s="18"/>
      <c r="C867" s="8"/>
      <c r="D867" s="17"/>
      <c r="E867" s="10"/>
      <c r="G867" s="5"/>
      <c r="H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7"/>
      <c r="B868" s="18"/>
      <c r="C868" s="8"/>
      <c r="D868" s="17"/>
      <c r="E868" s="10"/>
      <c r="G868" s="5"/>
      <c r="H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7"/>
      <c r="B869" s="18"/>
      <c r="C869" s="8"/>
      <c r="D869" s="17"/>
      <c r="E869" s="10"/>
      <c r="G869" s="5"/>
      <c r="H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7"/>
      <c r="B870" s="18"/>
      <c r="C870" s="8"/>
      <c r="D870" s="17"/>
      <c r="E870" s="10"/>
      <c r="G870" s="5"/>
      <c r="H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7"/>
      <c r="B871" s="18"/>
      <c r="C871" s="8"/>
      <c r="D871" s="17"/>
      <c r="E871" s="10"/>
      <c r="G871" s="5"/>
      <c r="H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7"/>
      <c r="B872" s="18"/>
      <c r="C872" s="8"/>
      <c r="D872" s="17"/>
      <c r="E872" s="10"/>
      <c r="G872" s="5"/>
      <c r="H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7"/>
      <c r="B873" s="18"/>
      <c r="C873" s="8"/>
      <c r="D873" s="17"/>
      <c r="E873" s="10"/>
      <c r="G873" s="5"/>
      <c r="H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7"/>
      <c r="B874" s="18"/>
      <c r="C874" s="8"/>
      <c r="D874" s="17"/>
      <c r="E874" s="10"/>
      <c r="G874" s="5"/>
      <c r="H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7"/>
      <c r="B875" s="18"/>
      <c r="C875" s="8"/>
      <c r="D875" s="17"/>
      <c r="E875" s="10"/>
      <c r="G875" s="5"/>
      <c r="H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7"/>
      <c r="B876" s="18"/>
      <c r="C876" s="8"/>
      <c r="D876" s="17"/>
      <c r="E876" s="10"/>
      <c r="G876" s="5"/>
      <c r="H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7"/>
      <c r="B877" s="18"/>
      <c r="C877" s="8"/>
      <c r="D877" s="17"/>
      <c r="E877" s="10"/>
      <c r="G877" s="5"/>
      <c r="H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7"/>
      <c r="B878" s="18"/>
      <c r="C878" s="8"/>
      <c r="D878" s="17"/>
      <c r="E878" s="10"/>
      <c r="G878" s="5"/>
      <c r="H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7"/>
      <c r="B879" s="18"/>
      <c r="C879" s="8"/>
      <c r="D879" s="17"/>
      <c r="E879" s="10"/>
      <c r="G879" s="5"/>
      <c r="H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7"/>
      <c r="B880" s="18"/>
      <c r="C880" s="8"/>
      <c r="D880" s="17"/>
      <c r="E880" s="10"/>
      <c r="G880" s="5"/>
      <c r="H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7"/>
      <c r="B881" s="18"/>
      <c r="C881" s="8"/>
      <c r="D881" s="17"/>
      <c r="E881" s="10"/>
      <c r="G881" s="5"/>
      <c r="H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7"/>
      <c r="B882" s="18"/>
      <c r="C882" s="8"/>
      <c r="D882" s="17"/>
      <c r="E882" s="10"/>
      <c r="G882" s="5"/>
      <c r="H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7"/>
      <c r="B883" s="18"/>
      <c r="C883" s="8"/>
      <c r="D883" s="17"/>
      <c r="E883" s="10"/>
      <c r="G883" s="5"/>
      <c r="H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7"/>
      <c r="B884" s="18"/>
      <c r="C884" s="8"/>
      <c r="D884" s="17"/>
      <c r="E884" s="10"/>
      <c r="G884" s="5"/>
      <c r="H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7"/>
      <c r="B885" s="18"/>
      <c r="C885" s="8"/>
      <c r="D885" s="17"/>
      <c r="E885" s="10"/>
      <c r="G885" s="5"/>
      <c r="H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7"/>
      <c r="B886" s="18"/>
      <c r="C886" s="8"/>
      <c r="D886" s="17"/>
      <c r="E886" s="10"/>
      <c r="G886" s="5"/>
      <c r="H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7"/>
      <c r="B887" s="18"/>
      <c r="C887" s="8"/>
      <c r="D887" s="17"/>
      <c r="E887" s="10"/>
      <c r="G887" s="5"/>
      <c r="H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7"/>
      <c r="B888" s="18"/>
      <c r="C888" s="8"/>
      <c r="D888" s="17"/>
      <c r="E888" s="10"/>
      <c r="G888" s="5"/>
      <c r="H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7"/>
      <c r="B889" s="18"/>
      <c r="C889" s="8"/>
      <c r="D889" s="17"/>
      <c r="E889" s="10"/>
      <c r="G889" s="5"/>
      <c r="H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7"/>
      <c r="B890" s="18"/>
      <c r="C890" s="8"/>
      <c r="D890" s="17"/>
      <c r="E890" s="10"/>
      <c r="G890" s="5"/>
      <c r="H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7"/>
      <c r="B891" s="18"/>
      <c r="C891" s="8"/>
      <c r="D891" s="17"/>
      <c r="E891" s="10"/>
      <c r="G891" s="5"/>
      <c r="H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7"/>
      <c r="B892" s="18"/>
      <c r="C892" s="8"/>
      <c r="D892" s="17"/>
      <c r="E892" s="10"/>
      <c r="G892" s="5"/>
      <c r="H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7"/>
      <c r="B893" s="18"/>
      <c r="C893" s="8"/>
      <c r="D893" s="17"/>
      <c r="E893" s="10"/>
      <c r="G893" s="5"/>
      <c r="H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7"/>
      <c r="B894" s="18"/>
      <c r="C894" s="8"/>
      <c r="D894" s="17"/>
      <c r="E894" s="10"/>
      <c r="G894" s="5"/>
      <c r="H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7"/>
      <c r="B895" s="18"/>
      <c r="C895" s="8"/>
      <c r="D895" s="17"/>
      <c r="E895" s="10"/>
      <c r="G895" s="5"/>
      <c r="H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7"/>
      <c r="B896" s="18"/>
      <c r="C896" s="8"/>
      <c r="D896" s="17"/>
      <c r="E896" s="10"/>
      <c r="G896" s="5"/>
      <c r="H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7"/>
      <c r="B897" s="18"/>
      <c r="C897" s="8"/>
      <c r="D897" s="17"/>
      <c r="E897" s="10"/>
      <c r="G897" s="5"/>
      <c r="H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7"/>
      <c r="B898" s="18"/>
      <c r="C898" s="8"/>
      <c r="D898" s="17"/>
      <c r="E898" s="10"/>
      <c r="G898" s="5"/>
      <c r="H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7"/>
      <c r="B899" s="18"/>
      <c r="C899" s="8"/>
      <c r="D899" s="17"/>
      <c r="E899" s="10"/>
      <c r="G899" s="5"/>
      <c r="H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7"/>
      <c r="B900" s="18"/>
      <c r="C900" s="8"/>
      <c r="D900" s="17"/>
      <c r="E900" s="10"/>
      <c r="G900" s="5"/>
      <c r="H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7"/>
      <c r="B901" s="18"/>
      <c r="C901" s="8"/>
      <c r="D901" s="17"/>
      <c r="E901" s="10"/>
      <c r="G901" s="5"/>
      <c r="H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7"/>
      <c r="B902" s="18"/>
      <c r="C902" s="8"/>
      <c r="D902" s="17"/>
      <c r="E902" s="10"/>
      <c r="G902" s="5"/>
      <c r="H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7"/>
      <c r="B903" s="18"/>
      <c r="C903" s="8"/>
      <c r="D903" s="17"/>
      <c r="E903" s="10"/>
      <c r="G903" s="5"/>
      <c r="H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7"/>
      <c r="B904" s="18"/>
      <c r="C904" s="8"/>
      <c r="D904" s="17"/>
      <c r="E904" s="10"/>
      <c r="G904" s="5"/>
      <c r="H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7"/>
      <c r="B905" s="18"/>
      <c r="C905" s="8"/>
      <c r="D905" s="17"/>
      <c r="E905" s="10"/>
      <c r="G905" s="5"/>
      <c r="H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7"/>
      <c r="B906" s="18"/>
      <c r="C906" s="8"/>
      <c r="D906" s="17"/>
      <c r="E906" s="10"/>
      <c r="G906" s="5"/>
      <c r="H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7"/>
      <c r="B907" s="18"/>
      <c r="C907" s="8"/>
      <c r="D907" s="17"/>
      <c r="E907" s="10"/>
      <c r="G907" s="5"/>
      <c r="H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7"/>
      <c r="B908" s="18"/>
      <c r="C908" s="8"/>
      <c r="D908" s="17"/>
      <c r="E908" s="10"/>
      <c r="G908" s="5"/>
      <c r="H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7"/>
      <c r="B909" s="18"/>
      <c r="C909" s="8"/>
      <c r="D909" s="17"/>
      <c r="E909" s="10"/>
      <c r="G909" s="5"/>
      <c r="H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7"/>
      <c r="B910" s="18"/>
      <c r="C910" s="8"/>
      <c r="D910" s="17"/>
      <c r="E910" s="10"/>
      <c r="G910" s="5"/>
      <c r="H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7"/>
      <c r="B911" s="18"/>
      <c r="C911" s="8"/>
      <c r="D911" s="17"/>
      <c r="E911" s="10"/>
      <c r="G911" s="5"/>
      <c r="H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7"/>
      <c r="B912" s="18"/>
      <c r="C912" s="8"/>
      <c r="D912" s="17"/>
      <c r="E912" s="10"/>
      <c r="G912" s="5"/>
      <c r="H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7"/>
      <c r="B913" s="18"/>
      <c r="C913" s="8"/>
      <c r="D913" s="17"/>
      <c r="E913" s="10"/>
      <c r="G913" s="5"/>
      <c r="H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7"/>
      <c r="B914" s="18"/>
      <c r="C914" s="8"/>
      <c r="D914" s="17"/>
      <c r="E914" s="10"/>
      <c r="G914" s="5"/>
      <c r="H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7"/>
      <c r="B915" s="18"/>
      <c r="C915" s="8"/>
      <c r="D915" s="17"/>
      <c r="E915" s="10"/>
      <c r="G915" s="5"/>
      <c r="H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7"/>
      <c r="B916" s="18"/>
      <c r="C916" s="8"/>
      <c r="D916" s="17"/>
      <c r="E916" s="10"/>
      <c r="G916" s="5"/>
      <c r="H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7"/>
      <c r="B917" s="18"/>
      <c r="C917" s="8"/>
      <c r="D917" s="17"/>
      <c r="E917" s="10"/>
      <c r="G917" s="5"/>
      <c r="H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7"/>
      <c r="B918" s="18"/>
      <c r="C918" s="8"/>
      <c r="D918" s="17"/>
      <c r="E918" s="10"/>
      <c r="G918" s="5"/>
      <c r="H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7"/>
      <c r="B919" s="18"/>
      <c r="C919" s="8"/>
      <c r="D919" s="17"/>
      <c r="E919" s="10"/>
      <c r="G919" s="5"/>
      <c r="H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7"/>
      <c r="B920" s="18"/>
      <c r="C920" s="8"/>
      <c r="D920" s="17"/>
      <c r="E920" s="10"/>
      <c r="G920" s="5"/>
      <c r="H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7"/>
      <c r="B921" s="18"/>
      <c r="C921" s="8"/>
      <c r="D921" s="17"/>
      <c r="E921" s="10"/>
      <c r="G921" s="5"/>
      <c r="H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7"/>
      <c r="B922" s="18"/>
      <c r="C922" s="8"/>
      <c r="D922" s="17"/>
      <c r="E922" s="10"/>
      <c r="G922" s="5"/>
      <c r="H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7"/>
      <c r="B923" s="18"/>
      <c r="C923" s="8"/>
      <c r="D923" s="17"/>
      <c r="E923" s="10"/>
      <c r="G923" s="5"/>
      <c r="H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7"/>
      <c r="B924" s="18"/>
      <c r="C924" s="8"/>
      <c r="D924" s="17"/>
      <c r="E924" s="10"/>
      <c r="G924" s="5"/>
      <c r="H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7"/>
      <c r="B925" s="18"/>
      <c r="C925" s="8"/>
      <c r="D925" s="17"/>
      <c r="E925" s="10"/>
      <c r="G925" s="5"/>
      <c r="H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7"/>
      <c r="B926" s="18"/>
      <c r="C926" s="8"/>
      <c r="D926" s="17"/>
      <c r="E926" s="10"/>
      <c r="G926" s="5"/>
      <c r="H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7"/>
      <c r="B927" s="18"/>
      <c r="C927" s="8"/>
      <c r="D927" s="17"/>
      <c r="E927" s="10"/>
      <c r="G927" s="5"/>
      <c r="H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7"/>
      <c r="B928" s="18"/>
      <c r="C928" s="8"/>
      <c r="D928" s="17"/>
      <c r="E928" s="10"/>
      <c r="G928" s="5"/>
      <c r="H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7"/>
      <c r="B929" s="18"/>
      <c r="C929" s="8"/>
      <c r="D929" s="17"/>
      <c r="E929" s="10"/>
      <c r="G929" s="5"/>
      <c r="H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7"/>
      <c r="B930" s="18"/>
      <c r="C930" s="8"/>
      <c r="D930" s="17"/>
      <c r="E930" s="10"/>
      <c r="G930" s="5"/>
      <c r="H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7"/>
      <c r="B931" s="18"/>
      <c r="C931" s="8"/>
      <c r="D931" s="17"/>
      <c r="E931" s="10"/>
      <c r="G931" s="5"/>
      <c r="H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7"/>
      <c r="B932" s="18"/>
      <c r="C932" s="8"/>
      <c r="D932" s="17"/>
      <c r="E932" s="10"/>
      <c r="G932" s="5"/>
      <c r="H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7"/>
      <c r="B933" s="18"/>
      <c r="C933" s="8"/>
      <c r="D933" s="17"/>
      <c r="E933" s="10"/>
      <c r="G933" s="5"/>
      <c r="H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7"/>
      <c r="B934" s="18"/>
      <c r="C934" s="8"/>
      <c r="D934" s="17"/>
      <c r="E934" s="10"/>
      <c r="G934" s="5"/>
      <c r="H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7"/>
      <c r="B935" s="18"/>
      <c r="C935" s="8"/>
      <c r="D935" s="17"/>
      <c r="E935" s="10"/>
      <c r="G935" s="5"/>
      <c r="H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7"/>
      <c r="B936" s="18"/>
      <c r="C936" s="8"/>
      <c r="D936" s="17"/>
      <c r="E936" s="10"/>
      <c r="G936" s="5"/>
      <c r="H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7"/>
      <c r="B937" s="18"/>
      <c r="C937" s="8"/>
      <c r="D937" s="17"/>
      <c r="E937" s="10"/>
      <c r="G937" s="5"/>
      <c r="H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7"/>
      <c r="B938" s="18"/>
      <c r="C938" s="8"/>
      <c r="D938" s="17"/>
      <c r="E938" s="10"/>
      <c r="G938" s="5"/>
      <c r="H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7"/>
      <c r="B939" s="18"/>
      <c r="C939" s="8"/>
      <c r="D939" s="17"/>
      <c r="E939" s="10"/>
      <c r="G939" s="5"/>
      <c r="H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7"/>
      <c r="B940" s="18"/>
      <c r="C940" s="8"/>
      <c r="D940" s="17"/>
      <c r="E940" s="10"/>
      <c r="G940" s="5"/>
      <c r="H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7"/>
      <c r="B941" s="18"/>
      <c r="C941" s="8"/>
      <c r="D941" s="17"/>
      <c r="E941" s="10"/>
      <c r="G941" s="5"/>
      <c r="H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7"/>
      <c r="B942" s="18"/>
      <c r="C942" s="8"/>
      <c r="D942" s="17"/>
      <c r="E942" s="10"/>
      <c r="G942" s="5"/>
      <c r="H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7"/>
      <c r="B943" s="18"/>
      <c r="C943" s="8"/>
      <c r="D943" s="17"/>
      <c r="E943" s="10"/>
      <c r="G943" s="5"/>
      <c r="H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7"/>
      <c r="B944" s="18"/>
      <c r="C944" s="8"/>
      <c r="D944" s="17"/>
      <c r="E944" s="10"/>
      <c r="G944" s="5"/>
      <c r="H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7"/>
      <c r="B945" s="18"/>
      <c r="C945" s="8"/>
      <c r="D945" s="17"/>
      <c r="E945" s="10"/>
      <c r="G945" s="5"/>
      <c r="H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7"/>
      <c r="B946" s="18"/>
      <c r="C946" s="8"/>
      <c r="D946" s="17"/>
      <c r="E946" s="10"/>
      <c r="G946" s="5"/>
      <c r="H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7"/>
      <c r="B947" s="18"/>
      <c r="C947" s="8"/>
      <c r="D947" s="17"/>
      <c r="E947" s="10"/>
      <c r="G947" s="5"/>
      <c r="H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7"/>
      <c r="B948" s="18"/>
      <c r="C948" s="8"/>
      <c r="D948" s="17"/>
      <c r="E948" s="10"/>
      <c r="G948" s="5"/>
      <c r="H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7"/>
      <c r="B949" s="18"/>
      <c r="C949" s="8"/>
      <c r="D949" s="17"/>
      <c r="E949" s="10"/>
      <c r="G949" s="5"/>
      <c r="H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7"/>
      <c r="B950" s="18"/>
      <c r="C950" s="8"/>
      <c r="D950" s="17"/>
      <c r="E950" s="10"/>
      <c r="G950" s="5"/>
      <c r="H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7"/>
      <c r="B951" s="18"/>
      <c r="C951" s="8"/>
      <c r="D951" s="17"/>
      <c r="E951" s="10"/>
      <c r="G951" s="5"/>
      <c r="H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7"/>
      <c r="B952" s="18"/>
      <c r="C952" s="8"/>
      <c r="D952" s="17"/>
      <c r="E952" s="10"/>
      <c r="G952" s="5"/>
      <c r="H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7"/>
      <c r="B953" s="18"/>
      <c r="C953" s="8"/>
      <c r="D953" s="17"/>
      <c r="E953" s="10"/>
      <c r="G953" s="5"/>
      <c r="H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7"/>
      <c r="B954" s="18"/>
      <c r="C954" s="8"/>
      <c r="D954" s="17"/>
      <c r="E954" s="10"/>
      <c r="G954" s="5"/>
      <c r="H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7"/>
      <c r="B955" s="18"/>
      <c r="C955" s="8"/>
      <c r="D955" s="17"/>
      <c r="E955" s="10"/>
      <c r="G955" s="5"/>
      <c r="H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7"/>
      <c r="B956" s="18"/>
      <c r="C956" s="8"/>
      <c r="D956" s="17"/>
      <c r="E956" s="10"/>
      <c r="G956" s="5"/>
      <c r="H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7"/>
      <c r="B957" s="18"/>
      <c r="C957" s="8"/>
      <c r="D957" s="17"/>
      <c r="E957" s="10"/>
      <c r="G957" s="5"/>
      <c r="H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7"/>
      <c r="B958" s="18"/>
      <c r="C958" s="8"/>
      <c r="D958" s="17"/>
      <c r="E958" s="10"/>
      <c r="G958" s="5"/>
      <c r="H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7"/>
      <c r="B959" s="18"/>
      <c r="C959" s="8"/>
      <c r="D959" s="17"/>
      <c r="E959" s="10"/>
      <c r="G959" s="5"/>
      <c r="H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7"/>
      <c r="B960" s="18"/>
      <c r="C960" s="8"/>
      <c r="D960" s="17"/>
      <c r="E960" s="10"/>
      <c r="G960" s="5"/>
      <c r="H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7"/>
      <c r="B961" s="18"/>
      <c r="C961" s="8"/>
      <c r="D961" s="17"/>
      <c r="E961" s="10"/>
      <c r="G961" s="5"/>
      <c r="H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7"/>
      <c r="B962" s="18"/>
      <c r="C962" s="8"/>
      <c r="D962" s="17"/>
      <c r="E962" s="10"/>
      <c r="G962" s="5"/>
      <c r="H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7"/>
      <c r="B963" s="18"/>
      <c r="C963" s="8"/>
      <c r="D963" s="17"/>
      <c r="E963" s="10"/>
      <c r="G963" s="5"/>
      <c r="H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7"/>
      <c r="B964" s="18"/>
      <c r="C964" s="8"/>
      <c r="D964" s="17"/>
      <c r="E964" s="10"/>
      <c r="G964" s="5"/>
      <c r="H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7"/>
      <c r="B965" s="18"/>
      <c r="C965" s="8"/>
      <c r="D965" s="17"/>
      <c r="E965" s="10"/>
      <c r="G965" s="5"/>
      <c r="H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7"/>
      <c r="B966" s="18"/>
      <c r="C966" s="8"/>
      <c r="D966" s="17"/>
      <c r="E966" s="10"/>
      <c r="G966" s="5"/>
      <c r="H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7"/>
      <c r="B967" s="18"/>
      <c r="C967" s="8"/>
      <c r="D967" s="17"/>
      <c r="E967" s="10"/>
      <c r="G967" s="5"/>
      <c r="H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7"/>
      <c r="B968" s="18"/>
      <c r="C968" s="8"/>
      <c r="D968" s="17"/>
      <c r="E968" s="10"/>
      <c r="G968" s="5"/>
      <c r="H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7"/>
      <c r="B969" s="18"/>
      <c r="C969" s="8"/>
      <c r="D969" s="17"/>
      <c r="E969" s="10"/>
      <c r="G969" s="5"/>
      <c r="H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7"/>
      <c r="B970" s="18"/>
      <c r="C970" s="8"/>
      <c r="D970" s="17"/>
      <c r="E970" s="10"/>
      <c r="G970" s="5"/>
      <c r="H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7"/>
      <c r="B971" s="18"/>
      <c r="C971" s="8"/>
      <c r="D971" s="17"/>
      <c r="E971" s="10"/>
      <c r="G971" s="5"/>
      <c r="H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7"/>
      <c r="B972" s="18"/>
      <c r="C972" s="8"/>
      <c r="D972" s="17"/>
      <c r="E972" s="10"/>
      <c r="G972" s="5"/>
      <c r="H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7"/>
      <c r="B973" s="18"/>
      <c r="C973" s="8"/>
      <c r="D973" s="17"/>
      <c r="E973" s="10"/>
      <c r="G973" s="5"/>
      <c r="H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7"/>
      <c r="B974" s="18"/>
      <c r="C974" s="8"/>
      <c r="D974" s="17"/>
      <c r="E974" s="10"/>
      <c r="G974" s="5"/>
      <c r="H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7"/>
      <c r="B975" s="18"/>
      <c r="C975" s="8"/>
      <c r="D975" s="17"/>
      <c r="E975" s="10"/>
      <c r="G975" s="5"/>
      <c r="H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7"/>
      <c r="B976" s="18"/>
      <c r="C976" s="8"/>
      <c r="D976" s="17"/>
      <c r="E976" s="10"/>
      <c r="G976" s="5"/>
      <c r="H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7"/>
      <c r="B977" s="18"/>
      <c r="C977" s="8"/>
      <c r="D977" s="17"/>
      <c r="E977" s="10"/>
      <c r="G977" s="5"/>
      <c r="H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7"/>
      <c r="B978" s="18"/>
      <c r="C978" s="8"/>
      <c r="D978" s="17"/>
      <c r="E978" s="10"/>
      <c r="G978" s="5"/>
      <c r="H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7"/>
      <c r="B979" s="18"/>
      <c r="C979" s="8"/>
      <c r="D979" s="17"/>
      <c r="E979" s="10"/>
      <c r="G979" s="5"/>
      <c r="H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7"/>
      <c r="B980" s="18"/>
      <c r="C980" s="8"/>
      <c r="D980" s="17"/>
      <c r="E980" s="10"/>
      <c r="G980" s="5"/>
      <c r="H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7"/>
      <c r="B981" s="18"/>
      <c r="C981" s="8"/>
      <c r="D981" s="17"/>
      <c r="E981" s="10"/>
      <c r="G981" s="5"/>
      <c r="H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7"/>
      <c r="B982" s="18"/>
      <c r="C982" s="8"/>
      <c r="D982" s="17"/>
      <c r="E982" s="10"/>
      <c r="G982" s="5"/>
      <c r="H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7"/>
      <c r="B983" s="18"/>
      <c r="C983" s="8"/>
      <c r="D983" s="17"/>
      <c r="E983" s="10"/>
      <c r="G983" s="5"/>
      <c r="H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7"/>
      <c r="B984" s="18"/>
      <c r="C984" s="8"/>
      <c r="D984" s="17"/>
      <c r="E984" s="10"/>
      <c r="G984" s="5"/>
      <c r="H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7"/>
      <c r="B985" s="18"/>
      <c r="C985" s="8"/>
      <c r="D985" s="17"/>
      <c r="E985" s="10"/>
      <c r="G985" s="5"/>
      <c r="H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7"/>
      <c r="B986" s="18"/>
      <c r="C986" s="8"/>
      <c r="D986" s="17"/>
      <c r="E986" s="10"/>
      <c r="G986" s="5"/>
      <c r="H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7"/>
      <c r="B987" s="18"/>
      <c r="C987" s="8"/>
      <c r="D987" s="17"/>
      <c r="E987" s="10"/>
      <c r="G987" s="5"/>
      <c r="H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7"/>
      <c r="B988" s="18"/>
      <c r="C988" s="8"/>
      <c r="D988" s="17"/>
      <c r="E988" s="10"/>
      <c r="G988" s="5"/>
      <c r="H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7"/>
      <c r="B989" s="18"/>
      <c r="C989" s="8"/>
      <c r="D989" s="17"/>
      <c r="E989" s="10"/>
      <c r="G989" s="5"/>
      <c r="H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7"/>
      <c r="B990" s="18"/>
      <c r="C990" s="8"/>
      <c r="D990" s="17"/>
      <c r="E990" s="10"/>
      <c r="G990" s="5"/>
      <c r="H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7"/>
      <c r="B991" s="18"/>
      <c r="C991" s="8"/>
      <c r="D991" s="17"/>
      <c r="E991" s="10"/>
      <c r="G991" s="5"/>
      <c r="H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7"/>
      <c r="B992" s="18"/>
      <c r="C992" s="8"/>
      <c r="D992" s="17"/>
      <c r="E992" s="10"/>
      <c r="G992" s="5"/>
      <c r="H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7"/>
      <c r="B993" s="18"/>
      <c r="C993" s="8"/>
      <c r="D993" s="17"/>
      <c r="E993" s="10"/>
      <c r="G993" s="5"/>
      <c r="H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7"/>
      <c r="B994" s="18"/>
      <c r="C994" s="8"/>
      <c r="D994" s="17"/>
      <c r="E994" s="10"/>
      <c r="G994" s="5"/>
      <c r="H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7"/>
      <c r="B995" s="18"/>
      <c r="C995" s="8"/>
      <c r="D995" s="17"/>
      <c r="E995" s="10"/>
      <c r="G995" s="5"/>
      <c r="H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7"/>
      <c r="B996" s="18"/>
      <c r="C996" s="8"/>
      <c r="D996" s="17"/>
      <c r="E996" s="10"/>
      <c r="G996" s="5"/>
      <c r="H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7"/>
      <c r="B997" s="18"/>
      <c r="C997" s="8"/>
      <c r="D997" s="17"/>
      <c r="E997" s="10"/>
      <c r="G997" s="5"/>
      <c r="H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7"/>
      <c r="B998" s="18"/>
      <c r="C998" s="8"/>
      <c r="D998" s="17"/>
      <c r="E998" s="10"/>
      <c r="G998" s="5"/>
      <c r="H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7"/>
      <c r="B999" s="18"/>
      <c r="C999" s="8"/>
      <c r="D999" s="17"/>
      <c r="E999" s="10"/>
      <c r="G999" s="5"/>
      <c r="H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7"/>
      <c r="B1000" s="18"/>
      <c r="C1000" s="8"/>
      <c r="D1000" s="17"/>
      <c r="E1000" s="10"/>
      <c r="G1000" s="5"/>
      <c r="H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17"/>
      <c r="B1001" s="18"/>
      <c r="C1001" s="8"/>
      <c r="D1001" s="17"/>
      <c r="E1001" s="10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1" t="str">
        <f>IFERROR(__xludf.DUMMYFUNCTION("IMPORTHTML(""https://www.last.fm/es/user/nihyuk/library/tracks"",""table"")"),"Posición")</f>
        <v>Posición</v>
      </c>
      <c r="B1" s="11" t="str">
        <f>IFERROR(__xludf.DUMMYFUNCTION("""COMPUTED_VALUE"""),"Reproducir")</f>
        <v>Reproducir</v>
      </c>
      <c r="C1" s="11" t="str">
        <f>IFERROR(__xludf.DUMMYFUNCTION("""COMPUTED_VALUE"""),"Álbum")</f>
        <v>Álbum</v>
      </c>
      <c r="D1" s="11" t="str">
        <f>IFERROR(__xludf.DUMMYFUNCTION("""COMPUTED_VALUE"""),"Favorito")</f>
        <v>Favorito</v>
      </c>
      <c r="E1" s="11" t="str">
        <f>IFERROR(__xludf.DUMMYFUNCTION("""COMPUTED_VALUE"""),"Nombre de tema")</f>
        <v>Nombre de tema</v>
      </c>
      <c r="F1" s="11" t="str">
        <f>IFERROR(__xludf.DUMMYFUNCTION("""COMPUTED_VALUE"""),"Nombre de artista")</f>
        <v>Nombre de artista</v>
      </c>
      <c r="G1" s="11" t="str">
        <f>IFERROR(__xludf.DUMMYFUNCTION("""COMPUTED_VALUE"""),"Comprar")</f>
        <v>Comprar</v>
      </c>
      <c r="H1" s="11" t="str">
        <f>IFERROR(__xludf.DUMMYFUNCTION("""COMPUTED_VALUE"""),"Opciones")</f>
        <v>Opciones</v>
      </c>
      <c r="I1" s="11" t="str">
        <f>IFERROR(__xludf.DUMMYFUNCTION("""COMPUTED_VALUE"""),"Scrobblings")</f>
        <v>Scrobblings</v>
      </c>
    </row>
    <row r="2">
      <c r="A2" s="11">
        <f>IFERROR(__xludf.DUMMYFUNCTION("""COMPUTED_VALUE"""),1.0)</f>
        <v>1</v>
      </c>
      <c r="B2" s="11" t="str">
        <f>IFERROR(__xludf.DUMMYFUNCTION("""COMPUTED_VALUE"""),"Escuchar tema")</f>
        <v>Escuchar tema</v>
      </c>
      <c r="C2" s="11"/>
      <c r="D2" s="11" t="str">
        <f>IFERROR(__xludf.DUMMYFUNCTION("""COMPUTED_VALUE"""),"Este tema es favorito de nihyuk")</f>
        <v>Este tema es favorito de nihyuk</v>
      </c>
      <c r="E2" s="11" t="str">
        <f>IFERROR(__xludf.DUMMYFUNCTION("""COMPUTED_VALUE"""),"Mardy Bum")</f>
        <v>Mardy Bum</v>
      </c>
      <c r="F2" s="11" t="str">
        <f>IFERROR(__xludf.DUMMYFUNCTION("""COMPUTED_VALUE"""),"Arctic Monkeys")</f>
        <v>Arctic Monkeys</v>
      </c>
      <c r="G2" s="11" t="str">
        <f>IFERROR(__xludf.DUMMYFUNCTION("""COMPUTED_VALUE"""),"Comprar
   - Cargando")</f>
        <v>Comprar
   - Cargando</v>
      </c>
      <c r="H2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" s="11" t="str">
        <f>IFERROR(__xludf.DUMMYFUNCTION("""COMPUTED_VALUE"""),"181 scrobblings")</f>
        <v>181 scrobblings</v>
      </c>
      <c r="L2" s="20" t="s">
        <v>3</v>
      </c>
      <c r="M2" s="11">
        <f>IFERROR(__xludf.DUMMYFUNCTION("SUM(SPLIT( LOWER(I2:I52) , ""abcdefghijklmnopqrstuvwxyz "" ))
"),181.0)</f>
        <v>181</v>
      </c>
      <c r="N2" s="11">
        <f>SUM(I2:I52)</f>
        <v>0</v>
      </c>
    </row>
    <row r="3">
      <c r="A3" s="11">
        <f>IFERROR(__xludf.DUMMYFUNCTION("""COMPUTED_VALUE"""),2.0)</f>
        <v>2</v>
      </c>
      <c r="B3" s="11" t="str">
        <f>IFERROR(__xludf.DUMMYFUNCTION("""COMPUTED_VALUE"""),"Escuchar tema")</f>
        <v>Escuchar tema</v>
      </c>
      <c r="C3" s="11"/>
      <c r="D3" s="11" t="str">
        <f>IFERROR(__xludf.DUMMYFUNCTION("""COMPUTED_VALUE"""),"Este tema es favorito de nihyuk")</f>
        <v>Este tema es favorito de nihyuk</v>
      </c>
      <c r="E3" s="11" t="str">
        <f>IFERROR(__xludf.DUMMYFUNCTION("""COMPUTED_VALUE"""),"BTD (Before the Dawn)")</f>
        <v>BTD (Before the Dawn)</v>
      </c>
      <c r="F3" s="11" t="str">
        <f>IFERROR(__xludf.DUMMYFUNCTION("""COMPUTED_VALUE"""),"인피니트")</f>
        <v>인피니트</v>
      </c>
      <c r="G3" s="11" t="str">
        <f>IFERROR(__xludf.DUMMYFUNCTION("""COMPUTED_VALUE"""),"Comprar
   - Cargando")</f>
        <v>Comprar
   - Cargando</v>
      </c>
      <c r="H3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" s="11" t="str">
        <f>IFERROR(__xludf.DUMMYFUNCTION("""COMPUTED_VALUE"""),"170 scrobblings")</f>
        <v>170 scrobblings</v>
      </c>
      <c r="M3" s="11" t="str">
        <f>sumAmounts(I2:I52)</f>
        <v>#NAME?</v>
      </c>
      <c r="N3" s="11" t="str">
        <f>SEARCH(L3)</f>
        <v>#N/A</v>
      </c>
      <c r="O3" s="21" t="s">
        <v>4</v>
      </c>
    </row>
    <row r="4">
      <c r="A4" s="11">
        <f>IFERROR(__xludf.DUMMYFUNCTION("""COMPUTED_VALUE"""),3.0)</f>
        <v>3</v>
      </c>
      <c r="B4" s="11" t="str">
        <f>IFERROR(__xludf.DUMMYFUNCTION("""COMPUTED_VALUE"""),"Escuchar tema")</f>
        <v>Escuchar tema</v>
      </c>
      <c r="C4" s="11"/>
      <c r="D4" s="11" t="str">
        <f>IFERROR(__xludf.DUMMYFUNCTION("""COMPUTED_VALUE"""),"Este tema es favorito de nihyuk")</f>
        <v>Este tema es favorito de nihyuk</v>
      </c>
      <c r="E4" s="11">
        <f>IFERROR(__xludf.DUMMYFUNCTION("""COMPUTED_VALUE"""),330.0)</f>
        <v>330</v>
      </c>
      <c r="F4" s="11" t="str">
        <f>IFERROR(__xludf.DUMMYFUNCTION("""COMPUTED_VALUE"""),"U-KISS")</f>
        <v>U-KISS</v>
      </c>
      <c r="G4" s="11" t="str">
        <f>IFERROR(__xludf.DUMMYFUNCTION("""COMPUTED_VALUE"""),"Comprar
   - Cargando")</f>
        <v>Comprar
   - Cargando</v>
      </c>
      <c r="H4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" s="11" t="str">
        <f>IFERROR(__xludf.DUMMYFUNCTION("""COMPUTED_VALUE"""),"168 scrobblings")</f>
        <v>168 scrobblings</v>
      </c>
      <c r="M4" s="11" t="str">
        <f>sumAmounts(I2:I4)</f>
        <v>#NAME?</v>
      </c>
    </row>
    <row r="5">
      <c r="A5" s="11">
        <f>IFERROR(__xludf.DUMMYFUNCTION("""COMPUTED_VALUE"""),4.0)</f>
        <v>4</v>
      </c>
      <c r="B5" s="11" t="str">
        <f>IFERROR(__xludf.DUMMYFUNCTION("""COMPUTED_VALUE"""),"Escuchar tema")</f>
        <v>Escuchar tema</v>
      </c>
      <c r="C5" s="11"/>
      <c r="D5" s="11" t="str">
        <f>IFERROR(__xludf.DUMMYFUNCTION("""COMPUTED_VALUE"""),"Este tema es favorito de nihyuk")</f>
        <v>Este tema es favorito de nihyuk</v>
      </c>
      <c r="E5" s="11" t="str">
        <f>IFERROR(__xludf.DUMMYFUNCTION("""COMPUTED_VALUE"""),"NEVERLAND")</f>
        <v>NEVERLAND</v>
      </c>
      <c r="F5" s="11" t="str">
        <f>IFERROR(__xludf.DUMMYFUNCTION("""COMPUTED_VALUE"""),"U-KISS")</f>
        <v>U-KISS</v>
      </c>
      <c r="G5" s="11" t="str">
        <f>IFERROR(__xludf.DUMMYFUNCTION("""COMPUTED_VALUE"""),"Comprar
   - Cargando")</f>
        <v>Comprar
   - Cargando</v>
      </c>
      <c r="H5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5" s="11" t="str">
        <f>IFERROR(__xludf.DUMMYFUNCTION("""COMPUTED_VALUE"""),"154 scrobblings")</f>
        <v>154 scrobblings</v>
      </c>
    </row>
    <row r="6">
      <c r="A6" s="11">
        <f>IFERROR(__xludf.DUMMYFUNCTION("""COMPUTED_VALUE"""),5.0)</f>
        <v>5</v>
      </c>
      <c r="B6" s="11" t="str">
        <f>IFERROR(__xludf.DUMMYFUNCTION("""COMPUTED_VALUE"""),"Escuchar tema")</f>
        <v>Escuchar tema</v>
      </c>
      <c r="C6" s="11"/>
      <c r="D6" s="11" t="str">
        <f>IFERROR(__xludf.DUMMYFUNCTION("""COMPUTED_VALUE"""),"Este tema no es favorito de nihyuk")</f>
        <v>Este tema no es favorito de nihyuk</v>
      </c>
      <c r="E6" s="11" t="str">
        <f>IFERROR(__xludf.DUMMYFUNCTION("""COMPUTED_VALUE"""),"Shy Boy")</f>
        <v>Shy Boy</v>
      </c>
      <c r="F6" s="11" t="str">
        <f>IFERROR(__xludf.DUMMYFUNCTION("""COMPUTED_VALUE"""),"시크릿")</f>
        <v>시크릿</v>
      </c>
      <c r="G6" s="11" t="str">
        <f>IFERROR(__xludf.DUMMYFUNCTION("""COMPUTED_VALUE"""),"Comprar
   - Cargando")</f>
        <v>Comprar
   - Cargando</v>
      </c>
      <c r="H6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6" s="11" t="str">
        <f>IFERROR(__xludf.DUMMYFUNCTION("""COMPUTED_VALUE"""),"153 scrobblings")</f>
        <v>153 scrobblings</v>
      </c>
    </row>
    <row r="7">
      <c r="A7" s="11">
        <f>IFERROR(__xludf.DUMMYFUNCTION("""COMPUTED_VALUE"""),6.0)</f>
        <v>6</v>
      </c>
      <c r="B7" s="11" t="str">
        <f>IFERROR(__xludf.DUMMYFUNCTION("""COMPUTED_VALUE"""),"Escuchar tema")</f>
        <v>Escuchar tema</v>
      </c>
      <c r="C7" s="11"/>
      <c r="D7" s="11" t="str">
        <f>IFERROR(__xludf.DUMMYFUNCTION("""COMPUTED_VALUE"""),"Este tema es favorito de nihyuk")</f>
        <v>Este tema es favorito de nihyuk</v>
      </c>
      <c r="E7" s="11" t="str">
        <f>IFERROR(__xludf.DUMMYFUNCTION("""COMPUTED_VALUE"""),"Gee")</f>
        <v>Gee</v>
      </c>
      <c r="F7" s="11" t="str">
        <f>IFERROR(__xludf.DUMMYFUNCTION("""COMPUTED_VALUE"""),"소녀시대")</f>
        <v>소녀시대</v>
      </c>
      <c r="G7" s="11" t="str">
        <f>IFERROR(__xludf.DUMMYFUNCTION("""COMPUTED_VALUE"""),"Comprar
   - Cargando")</f>
        <v>Comprar
   - Cargando</v>
      </c>
      <c r="H7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7" s="11" t="str">
        <f>IFERROR(__xludf.DUMMYFUNCTION("""COMPUTED_VALUE"""),"151 scrobblings")</f>
        <v>151 scrobblings</v>
      </c>
    </row>
    <row r="8">
      <c r="A8" s="11">
        <f>IFERROR(__xludf.DUMMYFUNCTION("""COMPUTED_VALUE"""),7.0)</f>
        <v>7</v>
      </c>
      <c r="B8" s="11" t="str">
        <f>IFERROR(__xludf.DUMMYFUNCTION("""COMPUTED_VALUE"""),"Escuchar tema")</f>
        <v>Escuchar tema</v>
      </c>
      <c r="C8" s="11"/>
      <c r="D8" s="11" t="str">
        <f>IFERROR(__xludf.DUMMYFUNCTION("""COMPUTED_VALUE"""),"Este tema no es favorito de nihyuk")</f>
        <v>Este tema no es favorito de nihyuk</v>
      </c>
      <c r="E8" s="11" t="str">
        <f>IFERROR(__xludf.DUMMYFUNCTION("""COMPUTED_VALUE"""),"Black &amp; White")</f>
        <v>Black &amp; White</v>
      </c>
      <c r="F8" s="22" t="str">
        <f>IFERROR(__xludf.DUMMYFUNCTION("""COMPUTED_VALUE"""),"G.NA")</f>
        <v>G.NA</v>
      </c>
      <c r="G8" s="11" t="str">
        <f>IFERROR(__xludf.DUMMYFUNCTION("""COMPUTED_VALUE"""),"Comprar
   - Cargando")</f>
        <v>Comprar
   - Cargando</v>
      </c>
      <c r="H8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8" s="11" t="str">
        <f>IFERROR(__xludf.DUMMYFUNCTION("""COMPUTED_VALUE"""),"146 scrobblings")</f>
        <v>146 scrobblings</v>
      </c>
    </row>
    <row r="9">
      <c r="A9" s="11">
        <f>IFERROR(__xludf.DUMMYFUNCTION("""COMPUTED_VALUE"""),8.0)</f>
        <v>8</v>
      </c>
      <c r="B9" s="11" t="str">
        <f>IFERROR(__xludf.DUMMYFUNCTION("""COMPUTED_VALUE"""),"Escuchar tema")</f>
        <v>Escuchar tema</v>
      </c>
      <c r="C9" s="11"/>
      <c r="D9" s="11" t="str">
        <f>IFERROR(__xludf.DUMMYFUNCTION("""COMPUTED_VALUE"""),"Este tema es favorito de nihyuk")</f>
        <v>Este tema es favorito de nihyuk</v>
      </c>
      <c r="E9" s="11" t="str">
        <f>IFERROR(__xludf.DUMMYFUNCTION("""COMPUTED_VALUE"""),"All My Heart")</f>
        <v>All My Heart</v>
      </c>
      <c r="F9" s="11" t="str">
        <f>IFERROR(__xludf.DUMMYFUNCTION("""COMPUTED_VALUE"""),"SUPER JUNIOR")</f>
        <v>SUPER JUNIOR</v>
      </c>
      <c r="G9" s="11" t="str">
        <f>IFERROR(__xludf.DUMMYFUNCTION("""COMPUTED_VALUE"""),"Comprar
   - Cargando")</f>
        <v>Comprar
   - Cargando</v>
      </c>
      <c r="H9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9" s="11" t="str">
        <f>IFERROR(__xludf.DUMMYFUNCTION("""COMPUTED_VALUE"""),"146 scrobblings")</f>
        <v>146 scrobblings</v>
      </c>
    </row>
    <row r="10">
      <c r="A10" s="11">
        <f>IFERROR(__xludf.DUMMYFUNCTION("""COMPUTED_VALUE"""),9.0)</f>
        <v>9</v>
      </c>
      <c r="B10" s="11" t="str">
        <f>IFERROR(__xludf.DUMMYFUNCTION("""COMPUTED_VALUE"""),"Escuchar tema")</f>
        <v>Escuchar tema</v>
      </c>
      <c r="C10" s="11"/>
      <c r="D10" s="11" t="str">
        <f>IFERROR(__xludf.DUMMYFUNCTION("""COMPUTED_VALUE"""),"Este tema es favorito de nihyuk")</f>
        <v>Este tema es favorito de nihyuk</v>
      </c>
      <c r="E10" s="11" t="str">
        <f>IFERROR(__xludf.DUMMYFUNCTION("""COMPUTED_VALUE"""),"Do I Wanna Know?")</f>
        <v>Do I Wanna Know?</v>
      </c>
      <c r="F10" s="11" t="str">
        <f>IFERROR(__xludf.DUMMYFUNCTION("""COMPUTED_VALUE"""),"Arctic Monkeys")</f>
        <v>Arctic Monkeys</v>
      </c>
      <c r="G10" s="11" t="str">
        <f>IFERROR(__xludf.DUMMYFUNCTION("""COMPUTED_VALUE"""),"Comprar
   - Cargando")</f>
        <v>Comprar
   - Cargando</v>
      </c>
      <c r="H10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10" s="11" t="str">
        <f>IFERROR(__xludf.DUMMYFUNCTION("""COMPUTED_VALUE"""),"145 scrobblings")</f>
        <v>145 scrobblings</v>
      </c>
    </row>
    <row r="11">
      <c r="A11" s="11">
        <f>IFERROR(__xludf.DUMMYFUNCTION("""COMPUTED_VALUE"""),10.0)</f>
        <v>10</v>
      </c>
      <c r="B11" s="11" t="str">
        <f>IFERROR(__xludf.DUMMYFUNCTION("""COMPUTED_VALUE"""),"Escuchar tema")</f>
        <v>Escuchar tema</v>
      </c>
      <c r="C11" s="11"/>
      <c r="D11" s="11" t="str">
        <f>IFERROR(__xludf.DUMMYFUNCTION("""COMPUTED_VALUE"""),"Este tema es favorito de nihyuk")</f>
        <v>Este tema es favorito de nihyuk</v>
      </c>
      <c r="E11" s="11" t="str">
        <f>IFERROR(__xludf.DUMMYFUNCTION("""COMPUTED_VALUE"""),"내 여자친구를 부탁해 (Say No)")</f>
        <v>내 여자친구를 부탁해 (Say No)</v>
      </c>
      <c r="F11" s="11" t="str">
        <f>IFERROR(__xludf.DUMMYFUNCTION("""COMPUTED_VALUE"""),"B2ST")</f>
        <v>B2ST</v>
      </c>
      <c r="G11" s="11" t="str">
        <f>IFERROR(__xludf.DUMMYFUNCTION("""COMPUTED_VALUE"""),"Comprar
   - Cargando")</f>
        <v>Comprar
   - Cargando</v>
      </c>
      <c r="H11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11" s="11" t="str">
        <f>IFERROR(__xludf.DUMMYFUNCTION("""COMPUTED_VALUE"""),"144 scrobblings")</f>
        <v>144 scrobblings</v>
      </c>
    </row>
    <row r="12">
      <c r="A12" s="11" t="str">
        <f>IFERROR(__xludf.DUMMYFUNCTION("""COMPUTED_VALUE"""),"¿Quieres tus propias listas de música personalizadas?
Únete gratis a Last.fm para conseguir tu propio perfil musical
Únete a Last.fm")</f>
        <v>¿Quieres tus propias listas de música personalizadas?
Únete gratis a Last.fm para conseguir tu propio perfil musical
Únete a Last.fm</v>
      </c>
      <c r="B12" s="11"/>
      <c r="C12" s="11"/>
      <c r="D12" s="11"/>
      <c r="E12" s="11"/>
      <c r="F12" s="11"/>
      <c r="G12" s="11"/>
      <c r="H12" s="11"/>
      <c r="I12" s="11"/>
    </row>
    <row r="13">
      <c r="A13" s="11">
        <f>IFERROR(__xludf.DUMMYFUNCTION("""COMPUTED_VALUE"""),11.0)</f>
        <v>11</v>
      </c>
      <c r="B13" s="11" t="str">
        <f>IFERROR(__xludf.DUMMYFUNCTION("""COMPUTED_VALUE"""),"Escuchar tema")</f>
        <v>Escuchar tema</v>
      </c>
      <c r="C13" s="11"/>
      <c r="D13" s="11" t="str">
        <f>IFERROR(__xludf.DUMMYFUNCTION("""COMPUTED_VALUE"""),"Este tema no es favorito de nihyuk")</f>
        <v>Este tema no es favorito de nihyuk</v>
      </c>
      <c r="E13" s="11" t="str">
        <f>IFERROR(__xludf.DUMMYFUNCTION("""COMPUTED_VALUE"""),"WARRIOR")</f>
        <v>WARRIOR</v>
      </c>
      <c r="F13" s="11" t="str">
        <f>IFERROR(__xludf.DUMMYFUNCTION("""COMPUTED_VALUE"""),"B.A.P")</f>
        <v>B.A.P</v>
      </c>
      <c r="G13" s="11" t="str">
        <f>IFERROR(__xludf.DUMMYFUNCTION("""COMPUTED_VALUE"""),"Comprar
   - Cargando")</f>
        <v>Comprar
   - Cargando</v>
      </c>
      <c r="H13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13" s="11" t="str">
        <f>IFERROR(__xludf.DUMMYFUNCTION("""COMPUTED_VALUE"""),"142 scrobblings")</f>
        <v>142 scrobblings</v>
      </c>
    </row>
    <row r="14">
      <c r="A14" s="11">
        <f>IFERROR(__xludf.DUMMYFUNCTION("""COMPUTED_VALUE"""),12.0)</f>
        <v>12</v>
      </c>
      <c r="B14" s="11" t="str">
        <f>IFERROR(__xludf.DUMMYFUNCTION("""COMPUTED_VALUE"""),"Escuchar tema")</f>
        <v>Escuchar tema</v>
      </c>
      <c r="C14" s="11"/>
      <c r="D14" s="11" t="str">
        <f>IFERROR(__xludf.DUMMYFUNCTION("""COMPUTED_VALUE"""),"Este tema es favorito de nihyuk")</f>
        <v>Este tema es favorito de nihyuk</v>
      </c>
      <c r="E14" s="11" t="str">
        <f>IFERROR(__xludf.DUMMYFUNCTION("""COMPUTED_VALUE"""),"Hello")</f>
        <v>Hello</v>
      </c>
      <c r="F14" s="11" t="str">
        <f>IFERROR(__xludf.DUMMYFUNCTION("""COMPUTED_VALUE"""),"SHINee")</f>
        <v>SHINee</v>
      </c>
      <c r="G14" s="11" t="str">
        <f>IFERROR(__xludf.DUMMYFUNCTION("""COMPUTED_VALUE"""),"Comprar
   - Cargando")</f>
        <v>Comprar
   - Cargando</v>
      </c>
      <c r="H14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14" s="11" t="str">
        <f>IFERROR(__xludf.DUMMYFUNCTION("""COMPUTED_VALUE"""),"142 scrobblings")</f>
        <v>142 scrobblings</v>
      </c>
    </row>
    <row r="15">
      <c r="A15" s="11">
        <f>IFERROR(__xludf.DUMMYFUNCTION("""COMPUTED_VALUE"""),13.0)</f>
        <v>13</v>
      </c>
      <c r="B15" s="11" t="str">
        <f>IFERROR(__xludf.DUMMYFUNCTION("""COMPUTED_VALUE"""),"Escuchar tema")</f>
        <v>Escuchar tema</v>
      </c>
      <c r="C15" s="11"/>
      <c r="D15" s="11" t="str">
        <f>IFERROR(__xludf.DUMMYFUNCTION("""COMPUTED_VALUE"""),"Este tema es favorito de nihyuk")</f>
        <v>Este tema es favorito de nihyuk</v>
      </c>
      <c r="E15" s="11" t="str">
        <f>IFERROR(__xludf.DUMMYFUNCTION("""COMPUTED_VALUE"""),"Candy")</f>
        <v>Candy</v>
      </c>
      <c r="F15" s="11" t="str">
        <f>IFERROR(__xludf.DUMMYFUNCTION("""COMPUTED_VALUE"""),"H.O.T")</f>
        <v>H.O.T</v>
      </c>
      <c r="G15" s="11" t="str">
        <f>IFERROR(__xludf.DUMMYFUNCTION("""COMPUTED_VALUE"""),"Comprar
   - Cargando")</f>
        <v>Comprar
   - Cargando</v>
      </c>
      <c r="H15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15" s="11" t="str">
        <f>IFERROR(__xludf.DUMMYFUNCTION("""COMPUTED_VALUE"""),"140 scrobblings")</f>
        <v>140 scrobblings</v>
      </c>
    </row>
    <row r="16">
      <c r="A16" s="11">
        <f>IFERROR(__xludf.DUMMYFUNCTION("""COMPUTED_VALUE"""),14.0)</f>
        <v>14</v>
      </c>
      <c r="B16" s="11" t="str">
        <f>IFERROR(__xludf.DUMMYFUNCTION("""COMPUTED_VALUE"""),"Escuchar tema")</f>
        <v>Escuchar tema</v>
      </c>
      <c r="C16" s="11"/>
      <c r="D16" s="11" t="str">
        <f>IFERROR(__xludf.DUMMYFUNCTION("""COMPUTED_VALUE"""),"Este tema es favorito de nihyuk")</f>
        <v>Este tema es favorito de nihyuk</v>
      </c>
      <c r="E16" s="11" t="str">
        <f>IFERROR(__xludf.DUMMYFUNCTION("""COMPUTED_VALUE"""),"누난 너무 예뻐 (Replay)")</f>
        <v>누난 너무 예뻐 (Replay)</v>
      </c>
      <c r="F16" s="11" t="str">
        <f>IFERROR(__xludf.DUMMYFUNCTION("""COMPUTED_VALUE"""),"SHINee")</f>
        <v>SHINee</v>
      </c>
      <c r="G16" s="11" t="str">
        <f>IFERROR(__xludf.DUMMYFUNCTION("""COMPUTED_VALUE"""),"Comprar
   - Cargando")</f>
        <v>Comprar
   - Cargando</v>
      </c>
      <c r="H16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16" s="11" t="str">
        <f>IFERROR(__xludf.DUMMYFUNCTION("""COMPUTED_VALUE"""),"140 scrobblings")</f>
        <v>140 scrobblings</v>
      </c>
    </row>
    <row r="17">
      <c r="A17" s="11">
        <f>IFERROR(__xludf.DUMMYFUNCTION("""COMPUTED_VALUE"""),15.0)</f>
        <v>15</v>
      </c>
      <c r="B17" s="11" t="str">
        <f>IFERROR(__xludf.DUMMYFUNCTION("""COMPUTED_VALUE"""),"Escuchar tema")</f>
        <v>Escuchar tema</v>
      </c>
      <c r="C17" s="11"/>
      <c r="D17" s="11" t="str">
        <f>IFERROR(__xludf.DUMMYFUNCTION("""COMPUTED_VALUE"""),"Este tema no es favorito de nihyuk")</f>
        <v>Este tema no es favorito de nihyuk</v>
      </c>
      <c r="E17" s="11" t="str">
        <f>IFERROR(__xludf.DUMMYFUNCTION("""COMPUTED_VALUE"""),"Supa Luv")</f>
        <v>Supa Luv</v>
      </c>
      <c r="F17" s="11" t="str">
        <f>IFERROR(__xludf.DUMMYFUNCTION("""COMPUTED_VALUE"""),"TEEN TOP")</f>
        <v>TEEN TOP</v>
      </c>
      <c r="G17" s="11" t="str">
        <f>IFERROR(__xludf.DUMMYFUNCTION("""COMPUTED_VALUE"""),"Comprar
   - Cargando")</f>
        <v>Comprar
   - Cargando</v>
      </c>
      <c r="H17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17" s="11" t="str">
        <f>IFERROR(__xludf.DUMMYFUNCTION("""COMPUTED_VALUE"""),"139 scrobblings")</f>
        <v>139 scrobblings</v>
      </c>
    </row>
    <row r="18">
      <c r="A18" s="11">
        <f>IFERROR(__xludf.DUMMYFUNCTION("""COMPUTED_VALUE"""),16.0)</f>
        <v>16</v>
      </c>
      <c r="B18" s="11" t="str">
        <f>IFERROR(__xludf.DUMMYFUNCTION("""COMPUTED_VALUE"""),"Escuchar tema")</f>
        <v>Escuchar tema</v>
      </c>
      <c r="C18" s="11"/>
      <c r="D18" s="11" t="str">
        <f>IFERROR(__xludf.DUMMYFUNCTION("""COMPUTED_VALUE"""),"Este tema es favorito de nihyuk")</f>
        <v>Este tema es favorito de nihyuk</v>
      </c>
      <c r="E18" s="11" t="str">
        <f>IFERROR(__xludf.DUMMYFUNCTION("""COMPUTED_VALUE"""),"미친거니 (feat. 방용국)")</f>
        <v>미친거니 (feat. 방용국)</v>
      </c>
      <c r="F18" s="11" t="str">
        <f>IFERROR(__xludf.DUMMYFUNCTION("""COMPUTED_VALUE"""),"송지은")</f>
        <v>송지은</v>
      </c>
      <c r="G18" s="11" t="str">
        <f>IFERROR(__xludf.DUMMYFUNCTION("""COMPUTED_VALUE"""),"Comprar
   - Cargando")</f>
        <v>Comprar
   - Cargando</v>
      </c>
      <c r="H18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18" s="11" t="str">
        <f>IFERROR(__xludf.DUMMYFUNCTION("""COMPUTED_VALUE"""),"135 scrobblings")</f>
        <v>135 scrobblings</v>
      </c>
    </row>
    <row r="19">
      <c r="A19" s="11">
        <f>IFERROR(__xludf.DUMMYFUNCTION("""COMPUTED_VALUE"""),17.0)</f>
        <v>17</v>
      </c>
      <c r="B19" s="11" t="str">
        <f>IFERROR(__xludf.DUMMYFUNCTION("""COMPUTED_VALUE"""),"Escuchar tema")</f>
        <v>Escuchar tema</v>
      </c>
      <c r="C19" s="11"/>
      <c r="D19" s="11" t="str">
        <f>IFERROR(__xludf.DUMMYFUNCTION("""COMPUTED_VALUE"""),"Este tema es favorito de nihyuk")</f>
        <v>Este tema es favorito de nihyuk</v>
      </c>
      <c r="E19" s="11" t="str">
        <f>IFERROR(__xludf.DUMMYFUNCTION("""COMPUTED_VALUE"""),"나혼자 (Alone)")</f>
        <v>나혼자 (Alone)</v>
      </c>
      <c r="F19" s="11" t="str">
        <f>IFERROR(__xludf.DUMMYFUNCTION("""COMPUTED_VALUE"""),"SISTAR")</f>
        <v>SISTAR</v>
      </c>
      <c r="G19" s="11" t="str">
        <f>IFERROR(__xludf.DUMMYFUNCTION("""COMPUTED_VALUE"""),"Comprar
   - Cargando")</f>
        <v>Comprar
   - Cargando</v>
      </c>
      <c r="H19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19" s="11" t="str">
        <f>IFERROR(__xludf.DUMMYFUNCTION("""COMPUTED_VALUE"""),"131 scrobblings")</f>
        <v>131 scrobblings</v>
      </c>
    </row>
    <row r="20">
      <c r="A20" s="11">
        <f>IFERROR(__xludf.DUMMYFUNCTION("""COMPUTED_VALUE"""),18.0)</f>
        <v>18</v>
      </c>
      <c r="B20" s="11" t="str">
        <f>IFERROR(__xludf.DUMMYFUNCTION("""COMPUTED_VALUE"""),"Escuchar tema")</f>
        <v>Escuchar tema</v>
      </c>
      <c r="C20" s="11"/>
      <c r="D20" s="11" t="str">
        <f>IFERROR(__xludf.DUMMYFUNCTION("""COMPUTED_VALUE"""),"Este tema es favorito de nihyuk")</f>
        <v>Este tema es favorito de nihyuk</v>
      </c>
      <c r="E20" s="11" t="str">
        <f>IFERROR(__xludf.DUMMYFUNCTION("""COMPUTED_VALUE"""),"O.K")</f>
        <v>O.K</v>
      </c>
      <c r="F20" s="11" t="str">
        <f>IFERROR(__xludf.DUMMYFUNCTION("""COMPUTED_VALUE"""),"B1A4")</f>
        <v>B1A4</v>
      </c>
      <c r="G20" s="11" t="str">
        <f>IFERROR(__xludf.DUMMYFUNCTION("""COMPUTED_VALUE"""),"Comprar
   - Cargando")</f>
        <v>Comprar
   - Cargando</v>
      </c>
      <c r="H20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0" s="11" t="str">
        <f>IFERROR(__xludf.DUMMYFUNCTION("""COMPUTED_VALUE"""),"129 scrobblings")</f>
        <v>129 scrobblings</v>
      </c>
    </row>
    <row r="21">
      <c r="A21" s="11">
        <f>IFERROR(__xludf.DUMMYFUNCTION("""COMPUTED_VALUE"""),19.0)</f>
        <v>19</v>
      </c>
      <c r="B21" s="11" t="str">
        <f>IFERROR(__xludf.DUMMYFUNCTION("""COMPUTED_VALUE"""),"Escuchar tema")</f>
        <v>Escuchar tema</v>
      </c>
      <c r="C21" s="11"/>
      <c r="D21" s="11" t="str">
        <f>IFERROR(__xludf.DUMMYFUNCTION("""COMPUTED_VALUE"""),"Este tema es favorito de nihyuk")</f>
        <v>Este tema es favorito de nihyuk</v>
      </c>
      <c r="E21" s="11" t="str">
        <f>IFERROR(__xludf.DUMMYFUNCTION("""COMPUTED_VALUE"""),"アンサイズニア")</f>
        <v>アンサイズニア</v>
      </c>
      <c r="F21" s="11" t="str">
        <f>IFERROR(__xludf.DUMMYFUNCTION("""COMPUTED_VALUE"""),"ONE OK ROCK")</f>
        <v>ONE OK ROCK</v>
      </c>
      <c r="G21" s="11" t="str">
        <f>IFERROR(__xludf.DUMMYFUNCTION("""COMPUTED_VALUE"""),"Comprar
   - Cargando")</f>
        <v>Comprar
   - Cargando</v>
      </c>
      <c r="H21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1" s="11" t="str">
        <f>IFERROR(__xludf.DUMMYFUNCTION("""COMPUTED_VALUE"""),"129 scrobblings")</f>
        <v>129 scrobblings</v>
      </c>
    </row>
    <row r="22">
      <c r="A22" s="11">
        <f>IFERROR(__xludf.DUMMYFUNCTION("""COMPUTED_VALUE"""),20.0)</f>
        <v>20</v>
      </c>
      <c r="B22" s="11" t="str">
        <f>IFERROR(__xludf.DUMMYFUNCTION("""COMPUTED_VALUE"""),"Escuchar tema")</f>
        <v>Escuchar tema</v>
      </c>
      <c r="C22" s="11"/>
      <c r="D22" s="11" t="str">
        <f>IFERROR(__xludf.DUMMYFUNCTION("""COMPUTED_VALUE"""),"Este tema es favorito de nihyuk")</f>
        <v>Este tema es favorito de nihyuk</v>
      </c>
      <c r="E22" s="11" t="str">
        <f>IFERROR(__xludf.DUMMYFUNCTION("""COMPUTED_VALUE"""),"피노키오 (Danger)")</f>
        <v>피노키오 (Danger)</v>
      </c>
      <c r="F22" s="11" t="str">
        <f>IFERROR(__xludf.DUMMYFUNCTION("""COMPUTED_VALUE"""),"f(x)")</f>
        <v>f(x)</v>
      </c>
      <c r="G22" s="11" t="str">
        <f>IFERROR(__xludf.DUMMYFUNCTION("""COMPUTED_VALUE"""),"Comprar
   - Cargando")</f>
        <v>Comprar
   - Cargando</v>
      </c>
      <c r="H22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2" s="11" t="str">
        <f>IFERROR(__xludf.DUMMYFUNCTION("""COMPUTED_VALUE"""),"128 scrobblings")</f>
        <v>128 scrobblings</v>
      </c>
    </row>
    <row r="23">
      <c r="A23" s="11">
        <f>IFERROR(__xludf.DUMMYFUNCTION("""COMPUTED_VALUE"""),21.0)</f>
        <v>21</v>
      </c>
      <c r="B23" s="11" t="str">
        <f>IFERROR(__xludf.DUMMYFUNCTION("""COMPUTED_VALUE"""),"Escuchar tema")</f>
        <v>Escuchar tema</v>
      </c>
      <c r="C23" s="11"/>
      <c r="D23" s="11" t="str">
        <f>IFERROR(__xludf.DUMMYFUNCTION("""COMPUTED_VALUE"""),"Este tema es favorito de nihyuk")</f>
        <v>Este tema es favorito de nihyuk</v>
      </c>
      <c r="E23" s="11" t="str">
        <f>IFERROR(__xludf.DUMMYFUNCTION("""COMPUTED_VALUE"""),"No Buses")</f>
        <v>No Buses</v>
      </c>
      <c r="F23" s="11" t="str">
        <f>IFERROR(__xludf.DUMMYFUNCTION("""COMPUTED_VALUE"""),"Arctic Monkeys")</f>
        <v>Arctic Monkeys</v>
      </c>
      <c r="G23" s="11" t="str">
        <f>IFERROR(__xludf.DUMMYFUNCTION("""COMPUTED_VALUE"""),"Comprar
   - Cargando")</f>
        <v>Comprar
   - Cargando</v>
      </c>
      <c r="H23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3" s="11" t="str">
        <f>IFERROR(__xludf.DUMMYFUNCTION("""COMPUTED_VALUE"""),"127 scrobblings")</f>
        <v>127 scrobblings</v>
      </c>
    </row>
    <row r="24">
      <c r="A24" s="11">
        <f>IFERROR(__xludf.DUMMYFUNCTION("""COMPUTED_VALUE"""),22.0)</f>
        <v>22</v>
      </c>
      <c r="B24" s="11"/>
      <c r="C24" s="11"/>
      <c r="D24" s="11" t="str">
        <f>IFERROR(__xludf.DUMMYFUNCTION("""COMPUTED_VALUE"""),"Este tema no es favorito de nihyuk")</f>
        <v>Este tema no es favorito de nihyuk</v>
      </c>
      <c r="E24" s="11" t="str">
        <f>IFERROR(__xludf.DUMMYFUNCTION("""COMPUTED_VALUE"""),"한 여름날 눈이 내릴 때까지 너를 사랑해..")</f>
        <v>한 여름날 눈이 내릴 때까지 너를 사랑해..</v>
      </c>
      <c r="F24" s="11" t="str">
        <f>IFERROR(__xludf.DUMMYFUNCTION("""COMPUTED_VALUE"""),"팝시클(Popsicle)")</f>
        <v>팝시클(Popsicle)</v>
      </c>
      <c r="G24" s="11" t="str">
        <f>IFERROR(__xludf.DUMMYFUNCTION("""COMPUTED_VALUE"""),"Comprar
   - Cargando")</f>
        <v>Comprar
   - Cargando</v>
      </c>
      <c r="H24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4" s="11" t="str">
        <f>IFERROR(__xludf.DUMMYFUNCTION("""COMPUTED_VALUE"""),"122 scrobblings")</f>
        <v>122 scrobblings</v>
      </c>
    </row>
    <row r="25">
      <c r="A25" s="11">
        <f>IFERROR(__xludf.DUMMYFUNCTION("""COMPUTED_VALUE"""),23.0)</f>
        <v>23</v>
      </c>
      <c r="B25" s="11" t="str">
        <f>IFERROR(__xludf.DUMMYFUNCTION("""COMPUTED_VALUE"""),"Escuchar tema")</f>
        <v>Escuchar tema</v>
      </c>
      <c r="C25" s="11"/>
      <c r="D25" s="11" t="str">
        <f>IFERROR(__xludf.DUMMYFUNCTION("""COMPUTED_VALUE"""),"Este tema no es favorito de nihyuk")</f>
        <v>Este tema no es favorito de nihyuk</v>
      </c>
      <c r="E25" s="11" t="str">
        <f>IFERROR(__xludf.DUMMYFUNCTION("""COMPUTED_VALUE"""),"Foresight")</f>
        <v>Foresight</v>
      </c>
      <c r="F25" s="11" t="str">
        <f>IFERROR(__xludf.DUMMYFUNCTION("""COMPUTED_VALUE"""),"lund")</f>
        <v>lund</v>
      </c>
      <c r="G25" s="11" t="str">
        <f>IFERROR(__xludf.DUMMYFUNCTION("""COMPUTED_VALUE"""),"Comprar
   - Cargando")</f>
        <v>Comprar
   - Cargando</v>
      </c>
      <c r="H25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5" s="11" t="str">
        <f>IFERROR(__xludf.DUMMYFUNCTION("""COMPUTED_VALUE"""),"120 scrobblings")</f>
        <v>120 scrobblings</v>
      </c>
    </row>
    <row r="26">
      <c r="A26" s="11">
        <f>IFERROR(__xludf.DUMMYFUNCTION("""COMPUTED_VALUE"""),24.0)</f>
        <v>24</v>
      </c>
      <c r="B26" s="11" t="str">
        <f>IFERROR(__xludf.DUMMYFUNCTION("""COMPUTED_VALUE"""),"Escuchar tema")</f>
        <v>Escuchar tema</v>
      </c>
      <c r="C26" s="11"/>
      <c r="D26" s="11" t="str">
        <f>IFERROR(__xludf.DUMMYFUNCTION("""COMPUTED_VALUE"""),"Este tema es favorito de nihyuk")</f>
        <v>Este tema es favorito de nihyuk</v>
      </c>
      <c r="E26" s="11" t="str">
        <f>IFERROR(__xludf.DUMMYFUNCTION("""COMPUTED_VALUE"""),"Angel")</f>
        <v>Angel</v>
      </c>
      <c r="F26" s="11" t="str">
        <f>IFERROR(__xludf.DUMMYFUNCTION("""COMPUTED_VALUE"""),"TEEN TOP")</f>
        <v>TEEN TOP</v>
      </c>
      <c r="G26" s="11" t="str">
        <f>IFERROR(__xludf.DUMMYFUNCTION("""COMPUTED_VALUE"""),"Comprar
   - Cargando")</f>
        <v>Comprar
   - Cargando</v>
      </c>
      <c r="H26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6" s="11" t="str">
        <f>IFERROR(__xludf.DUMMYFUNCTION("""COMPUTED_VALUE"""),"118 scrobblings")</f>
        <v>118 scrobblings</v>
      </c>
    </row>
    <row r="27">
      <c r="A27" s="11">
        <f>IFERROR(__xludf.DUMMYFUNCTION("""COMPUTED_VALUE"""),25.0)</f>
        <v>25</v>
      </c>
      <c r="B27" s="11" t="str">
        <f>IFERROR(__xludf.DUMMYFUNCTION("""COMPUTED_VALUE"""),"Escuchar tema")</f>
        <v>Escuchar tema</v>
      </c>
      <c r="C27" s="11"/>
      <c r="D27" s="11" t="str">
        <f>IFERROR(__xludf.DUMMYFUNCTION("""COMPUTED_VALUE"""),"Este tema es favorito de nihyuk")</f>
        <v>Este tema es favorito de nihyuk</v>
      </c>
      <c r="E27" s="11" t="str">
        <f>IFERROR(__xludf.DUMMYFUNCTION("""COMPUTED_VALUE"""),"Not Alone")</f>
        <v>Not Alone</v>
      </c>
      <c r="F27" s="11" t="str">
        <f>IFERROR(__xludf.DUMMYFUNCTION("""COMPUTED_VALUE"""),"박정민")</f>
        <v>박정민</v>
      </c>
      <c r="G27" s="11" t="str">
        <f>IFERROR(__xludf.DUMMYFUNCTION("""COMPUTED_VALUE"""),"Comprar
   - Cargando")</f>
        <v>Comprar
   - Cargando</v>
      </c>
      <c r="H27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7" s="11" t="str">
        <f>IFERROR(__xludf.DUMMYFUNCTION("""COMPUTED_VALUE"""),"117 scrobblings")</f>
        <v>117 scrobblings</v>
      </c>
    </row>
    <row r="28">
      <c r="A28" s="11">
        <f>IFERROR(__xludf.DUMMYFUNCTION("""COMPUTED_VALUE"""),26.0)</f>
        <v>26</v>
      </c>
      <c r="B28" s="11"/>
      <c r="C28" s="11"/>
      <c r="D28" s="11" t="str">
        <f>IFERROR(__xludf.DUMMYFUNCTION("""COMPUTED_VALUE"""),"Este tema no es favorito de nihyuk")</f>
        <v>Este tema no es favorito de nihyuk</v>
      </c>
      <c r="E28" s="11" t="str">
        <f>IFERROR(__xludf.DUMMYFUNCTION("""COMPUTED_VALUE"""),"그대로 멈춰라!")</f>
        <v>그대로 멈춰라!</v>
      </c>
      <c r="F28" s="11" t="str">
        <f>IFERROR(__xludf.DUMMYFUNCTION("""COMPUTED_VALUE"""),"블락비(BlockB)")</f>
        <v>블락비(BlockB)</v>
      </c>
      <c r="G28" s="11" t="str">
        <f>IFERROR(__xludf.DUMMYFUNCTION("""COMPUTED_VALUE"""),"Comprar
   - Cargando")</f>
        <v>Comprar
   - Cargando</v>
      </c>
      <c r="H28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8" s="11" t="str">
        <f>IFERROR(__xludf.DUMMYFUNCTION("""COMPUTED_VALUE"""),"117 scrobblings")</f>
        <v>117 scrobblings</v>
      </c>
    </row>
    <row r="29">
      <c r="A29" s="11">
        <f>IFERROR(__xludf.DUMMYFUNCTION("""COMPUTED_VALUE"""),27.0)</f>
        <v>27</v>
      </c>
      <c r="B29" s="11" t="str">
        <f>IFERROR(__xludf.DUMMYFUNCTION("""COMPUTED_VALUE"""),"Escuchar tema")</f>
        <v>Escuchar tema</v>
      </c>
      <c r="C29" s="11"/>
      <c r="D29" s="11" t="str">
        <f>IFERROR(__xludf.DUMMYFUNCTION("""COMPUTED_VALUE"""),"Este tema es favorito de nihyuk")</f>
        <v>Este tema es favorito de nihyuk</v>
      </c>
      <c r="E29" s="11" t="str">
        <f>IFERROR(__xludf.DUMMYFUNCTION("""COMPUTED_VALUE"""),"훗 (Hoot)")</f>
        <v>훗 (Hoot)</v>
      </c>
      <c r="F29" s="11" t="str">
        <f>IFERROR(__xludf.DUMMYFUNCTION("""COMPUTED_VALUE"""),"소녀시대")</f>
        <v>소녀시대</v>
      </c>
      <c r="G29" s="11" t="str">
        <f>IFERROR(__xludf.DUMMYFUNCTION("""COMPUTED_VALUE"""),"Comprar
   - Cargando")</f>
        <v>Comprar
   - Cargando</v>
      </c>
      <c r="H29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29" s="11" t="str">
        <f>IFERROR(__xludf.DUMMYFUNCTION("""COMPUTED_VALUE"""),"116 scrobblings")</f>
        <v>116 scrobblings</v>
      </c>
    </row>
    <row r="30">
      <c r="A30" s="11">
        <f>IFERROR(__xludf.DUMMYFUNCTION("""COMPUTED_VALUE"""),28.0)</f>
        <v>28</v>
      </c>
      <c r="B30" s="11" t="str">
        <f>IFERROR(__xludf.DUMMYFUNCTION("""COMPUTED_VALUE"""),"Escuchar tema")</f>
        <v>Escuchar tema</v>
      </c>
      <c r="C30" s="11"/>
      <c r="D30" s="11" t="str">
        <f>IFERROR(__xludf.DUMMYFUNCTION("""COMPUTED_VALUE"""),"Este tema no es favorito de nihyuk")</f>
        <v>Este tema no es favorito de nihyuk</v>
      </c>
      <c r="E30" s="11" t="str">
        <f>IFERROR(__xludf.DUMMYFUNCTION("""COMPUTED_VALUE"""),"하루 하루")</f>
        <v>하루 하루</v>
      </c>
      <c r="F30" s="11" t="str">
        <f>IFERROR(__xludf.DUMMYFUNCTION("""COMPUTED_VALUE"""),"Bigbang")</f>
        <v>Bigbang</v>
      </c>
      <c r="G30" s="11" t="str">
        <f>IFERROR(__xludf.DUMMYFUNCTION("""COMPUTED_VALUE"""),"Comprar
   - Cargando")</f>
        <v>Comprar
   - Cargando</v>
      </c>
      <c r="H30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0" s="11" t="str">
        <f>IFERROR(__xludf.DUMMYFUNCTION("""COMPUTED_VALUE"""),"115 scrobblings")</f>
        <v>115 scrobblings</v>
      </c>
    </row>
    <row r="31">
      <c r="A31" s="11">
        <f>IFERROR(__xludf.DUMMYFUNCTION("""COMPUTED_VALUE"""),29.0)</f>
        <v>29</v>
      </c>
      <c r="B31" s="11" t="str">
        <f>IFERROR(__xludf.DUMMYFUNCTION("""COMPUTED_VALUE"""),"Escuchar tema")</f>
        <v>Escuchar tema</v>
      </c>
      <c r="C31" s="11"/>
      <c r="D31" s="11" t="str">
        <f>IFERROR(__xludf.DUMMYFUNCTION("""COMPUTED_VALUE"""),"Este tema no es favorito de nihyuk")</f>
        <v>Este tema no es favorito de nihyuk</v>
      </c>
      <c r="E31" s="11" t="str">
        <f>IFERROR(__xludf.DUMMYFUNCTION("""COMPUTED_VALUE"""),"U-Go-Girl")</f>
        <v>U-Go-Girl</v>
      </c>
      <c r="F31" s="11" t="str">
        <f>IFERROR(__xludf.DUMMYFUNCTION("""COMPUTED_VALUE"""),"이효리")</f>
        <v>이효리</v>
      </c>
      <c r="G31" s="11" t="str">
        <f>IFERROR(__xludf.DUMMYFUNCTION("""COMPUTED_VALUE"""),"Comprar
   - Cargando")</f>
        <v>Comprar
   - Cargando</v>
      </c>
      <c r="H31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1" s="11" t="str">
        <f>IFERROR(__xludf.DUMMYFUNCTION("""COMPUTED_VALUE"""),"114 scrobblings")</f>
        <v>114 scrobblings</v>
      </c>
    </row>
    <row r="32">
      <c r="A32" s="11">
        <f>IFERROR(__xludf.DUMMYFUNCTION("""COMPUTED_VALUE"""),30.0)</f>
        <v>30</v>
      </c>
      <c r="B32" s="11" t="str">
        <f>IFERROR(__xludf.DUMMYFUNCTION("""COMPUTED_VALUE"""),"Escuchar tema")</f>
        <v>Escuchar tema</v>
      </c>
      <c r="C32" s="11"/>
      <c r="D32" s="11" t="str">
        <f>IFERROR(__xludf.DUMMYFUNCTION("""COMPUTED_VALUE"""),"Este tema es favorito de nihyuk")</f>
        <v>Este tema es favorito de nihyuk</v>
      </c>
      <c r="E32" s="11" t="str">
        <f>IFERROR(__xludf.DUMMYFUNCTION("""COMPUTED_VALUE"""),"Nothing's Over")</f>
        <v>Nothing's Over</v>
      </c>
      <c r="F32" s="11" t="str">
        <f>IFERROR(__xludf.DUMMYFUNCTION("""COMPUTED_VALUE"""),"인피니트")</f>
        <v>인피니트</v>
      </c>
      <c r="G32" s="11" t="str">
        <f>IFERROR(__xludf.DUMMYFUNCTION("""COMPUTED_VALUE"""),"Comprar
   - Cargando")</f>
        <v>Comprar
   - Cargando</v>
      </c>
      <c r="H32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2" s="11" t="str">
        <f>IFERROR(__xludf.DUMMYFUNCTION("""COMPUTED_VALUE"""),"111 scrobblings")</f>
        <v>111 scrobblings</v>
      </c>
    </row>
    <row r="33">
      <c r="A33" s="11">
        <f>IFERROR(__xludf.DUMMYFUNCTION("""COMPUTED_VALUE"""),31.0)</f>
        <v>31</v>
      </c>
      <c r="B33" s="11" t="str">
        <f>IFERROR(__xludf.DUMMYFUNCTION("""COMPUTED_VALUE"""),"Escuchar tema")</f>
        <v>Escuchar tema</v>
      </c>
      <c r="C33" s="11"/>
      <c r="D33" s="11" t="str">
        <f>IFERROR(__xludf.DUMMYFUNCTION("""COMPUTED_VALUE"""),"Este tema no es favorito de nihyuk")</f>
        <v>Este tema no es favorito de nihyuk</v>
      </c>
      <c r="E33" s="11" t="str">
        <f>IFERROR(__xludf.DUMMYFUNCTION("""COMPUTED_VALUE"""),"Rebel Black")</f>
        <v>Rebel Black</v>
      </c>
      <c r="F33" s="11" t="str">
        <f>IFERROR(__xludf.DUMMYFUNCTION("""COMPUTED_VALUE"""),"Angelic Milk")</f>
        <v>Angelic Milk</v>
      </c>
      <c r="G33" s="11" t="str">
        <f>IFERROR(__xludf.DUMMYFUNCTION("""COMPUTED_VALUE"""),"Comprar
   - Cargando")</f>
        <v>Comprar
   - Cargando</v>
      </c>
      <c r="H33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3" s="11" t="str">
        <f>IFERROR(__xludf.DUMMYFUNCTION("""COMPUTED_VALUE"""),"110 scrobblings")</f>
        <v>110 scrobblings</v>
      </c>
    </row>
    <row r="34">
      <c r="A34" s="11">
        <f>IFERROR(__xludf.DUMMYFUNCTION("""COMPUTED_VALUE"""),32.0)</f>
        <v>32</v>
      </c>
      <c r="B34" s="11" t="str">
        <f>IFERROR(__xludf.DUMMYFUNCTION("""COMPUTED_VALUE"""),"Escuchar tema")</f>
        <v>Escuchar tema</v>
      </c>
      <c r="C34" s="11"/>
      <c r="D34" s="11" t="str">
        <f>IFERROR(__xludf.DUMMYFUNCTION("""COMPUTED_VALUE"""),"Este tema es favorito de nihyuk")</f>
        <v>Este tema es favorito de nihyuk</v>
      </c>
      <c r="E34" s="11" t="str">
        <f>IFERROR(__xludf.DUMMYFUNCTION("""COMPUTED_VALUE"""),"Keep it real")</f>
        <v>Keep it real</v>
      </c>
      <c r="F34" s="11" t="str">
        <f>IFERROR(__xludf.DUMMYFUNCTION("""COMPUTED_VALUE"""),"ONE OK ROCK")</f>
        <v>ONE OK ROCK</v>
      </c>
      <c r="G34" s="11" t="str">
        <f>IFERROR(__xludf.DUMMYFUNCTION("""COMPUTED_VALUE"""),"Comprar
   - Cargando")</f>
        <v>Comprar
   - Cargando</v>
      </c>
      <c r="H34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4" s="11" t="str">
        <f>IFERROR(__xludf.DUMMYFUNCTION("""COMPUTED_VALUE"""),"110 scrobblings")</f>
        <v>110 scrobblings</v>
      </c>
    </row>
    <row r="35">
      <c r="A35" s="11">
        <f>IFERROR(__xludf.DUMMYFUNCTION("""COMPUTED_VALUE"""),33.0)</f>
        <v>33</v>
      </c>
      <c r="B35" s="11" t="str">
        <f>IFERROR(__xludf.DUMMYFUNCTION("""COMPUTED_VALUE"""),"Escuchar tema")</f>
        <v>Escuchar tema</v>
      </c>
      <c r="C35" s="11"/>
      <c r="D35" s="11" t="str">
        <f>IFERROR(__xludf.DUMMYFUNCTION("""COMPUTED_VALUE"""),"Este tema es favorito de nihyuk")</f>
        <v>Este tema es favorito de nihyuk</v>
      </c>
      <c r="E35" s="11" t="str">
        <f>IFERROR(__xludf.DUMMYFUNCTION("""COMPUTED_VALUE"""),"Elastic Heart")</f>
        <v>Elastic Heart</v>
      </c>
      <c r="F35" s="11" t="str">
        <f>IFERROR(__xludf.DUMMYFUNCTION("""COMPUTED_VALUE"""),"Sia")</f>
        <v>Sia</v>
      </c>
      <c r="G35" s="11" t="str">
        <f>IFERROR(__xludf.DUMMYFUNCTION("""COMPUTED_VALUE"""),"Comprar
   - Cargando")</f>
        <v>Comprar
   - Cargando</v>
      </c>
      <c r="H35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5" s="11" t="str">
        <f>IFERROR(__xludf.DUMMYFUNCTION("""COMPUTED_VALUE"""),"108 scrobblings")</f>
        <v>108 scrobblings</v>
      </c>
    </row>
    <row r="36">
      <c r="A36" s="11">
        <f>IFERROR(__xludf.DUMMYFUNCTION("""COMPUTED_VALUE"""),34.0)</f>
        <v>34</v>
      </c>
      <c r="B36" s="11" t="str">
        <f>IFERROR(__xludf.DUMMYFUNCTION("""COMPUTED_VALUE"""),"Escuchar tema")</f>
        <v>Escuchar tema</v>
      </c>
      <c r="C36" s="11"/>
      <c r="D36" s="11" t="str">
        <f>IFERROR(__xludf.DUMMYFUNCTION("""COMPUTED_VALUE"""),"Este tema es favorito de nihyuk")</f>
        <v>Este tema es favorito de nihyuk</v>
      </c>
      <c r="E36" s="11" t="str">
        <f>IFERROR(__xludf.DUMMYFUNCTION("""COMPUTED_VALUE"""),"HISTORY")</f>
        <v>HISTORY</v>
      </c>
      <c r="F36" s="11" t="str">
        <f>IFERROR(__xludf.DUMMYFUNCTION("""COMPUTED_VALUE"""),"EXO-M")</f>
        <v>EXO-M</v>
      </c>
      <c r="G36" s="11" t="str">
        <f>IFERROR(__xludf.DUMMYFUNCTION("""COMPUTED_VALUE"""),"Comprar
   - Cargando")</f>
        <v>Comprar
   - Cargando</v>
      </c>
      <c r="H36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6" s="11" t="str">
        <f>IFERROR(__xludf.DUMMYFUNCTION("""COMPUTED_VALUE"""),"107 scrobblings")</f>
        <v>107 scrobblings</v>
      </c>
    </row>
    <row r="37">
      <c r="A37" s="11">
        <f>IFERROR(__xludf.DUMMYFUNCTION("""COMPUTED_VALUE"""),35.0)</f>
        <v>35</v>
      </c>
      <c r="B37" s="11" t="str">
        <f>IFERROR(__xludf.DUMMYFUNCTION("""COMPUTED_VALUE"""),"Escuchar tema")</f>
        <v>Escuchar tema</v>
      </c>
      <c r="C37" s="11"/>
      <c r="D37" s="11" t="str">
        <f>IFERROR(__xludf.DUMMYFUNCTION("""COMPUTED_VALUE"""),"Este tema no es favorito de nihyuk")</f>
        <v>Este tema no es favorito de nihyuk</v>
      </c>
      <c r="E37" s="11" t="str">
        <f>IFERROR(__xludf.DUMMYFUNCTION("""COMPUTED_VALUE"""),"ruiner")</f>
        <v>ruiner</v>
      </c>
      <c r="F37" s="11" t="str">
        <f>IFERROR(__xludf.DUMMYFUNCTION("""COMPUTED_VALUE"""),"nothing,nowhere.")</f>
        <v>nothing,nowhere.</v>
      </c>
      <c r="G37" s="11" t="str">
        <f>IFERROR(__xludf.DUMMYFUNCTION("""COMPUTED_VALUE"""),"Comprar
   - Cargando")</f>
        <v>Comprar
   - Cargando</v>
      </c>
      <c r="H37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7" s="11" t="str">
        <f>IFERROR(__xludf.DUMMYFUNCTION("""COMPUTED_VALUE"""),"103 scrobblings")</f>
        <v>103 scrobblings</v>
      </c>
    </row>
    <row r="38">
      <c r="A38" s="11">
        <f>IFERROR(__xludf.DUMMYFUNCTION("""COMPUTED_VALUE"""),36.0)</f>
        <v>36</v>
      </c>
      <c r="B38" s="11" t="str">
        <f>IFERROR(__xludf.DUMMYFUNCTION("""COMPUTED_VALUE"""),"Escuchar tema")</f>
        <v>Escuchar tema</v>
      </c>
      <c r="C38" s="11"/>
      <c r="D38" s="11" t="str">
        <f>IFERROR(__xludf.DUMMYFUNCTION("""COMPUTED_VALUE"""),"Este tema es favorito de nihyuk")</f>
        <v>Este tema es favorito de nihyuk</v>
      </c>
      <c r="E38" s="11" t="str">
        <f>IFERROR(__xludf.DUMMYFUNCTION("""COMPUTED_VALUE"""),"그 남자는 반대")</f>
        <v>그 남자는 반대</v>
      </c>
      <c r="F38" s="11" t="str">
        <f>IFERROR(__xludf.DUMMYFUNCTION("""COMPUTED_VALUE"""),"달마시안")</f>
        <v>달마시안</v>
      </c>
      <c r="G38" s="11" t="str">
        <f>IFERROR(__xludf.DUMMYFUNCTION("""COMPUTED_VALUE"""),"Comprar
   - Cargando")</f>
        <v>Comprar
   - Cargando</v>
      </c>
      <c r="H38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8" s="11" t="str">
        <f>IFERROR(__xludf.DUMMYFUNCTION("""COMPUTED_VALUE"""),"103 scrobblings")</f>
        <v>103 scrobblings</v>
      </c>
    </row>
    <row r="39">
      <c r="A39" s="11">
        <f>IFERROR(__xludf.DUMMYFUNCTION("""COMPUTED_VALUE"""),37.0)</f>
        <v>37</v>
      </c>
      <c r="B39" s="11" t="str">
        <f>IFERROR(__xludf.DUMMYFUNCTION("""COMPUTED_VALUE"""),"Escuchar tema")</f>
        <v>Escuchar tema</v>
      </c>
      <c r="C39" s="11"/>
      <c r="D39" s="11" t="str">
        <f>IFERROR(__xludf.DUMMYFUNCTION("""COMPUTED_VALUE"""),"Este tema es favorito de nihyuk")</f>
        <v>Este tema es favorito de nihyuk</v>
      </c>
      <c r="E39" s="11" t="str">
        <f>IFERROR(__xludf.DUMMYFUNCTION("""COMPUTED_VALUE"""),"I Got a Boy")</f>
        <v>I Got a Boy</v>
      </c>
      <c r="F39" s="11" t="str">
        <f>IFERROR(__xludf.DUMMYFUNCTION("""COMPUTED_VALUE"""),"소녀시대")</f>
        <v>소녀시대</v>
      </c>
      <c r="G39" s="11" t="str">
        <f>IFERROR(__xludf.DUMMYFUNCTION("""COMPUTED_VALUE"""),"Comprar
   - Cargando")</f>
        <v>Comprar
   - Cargando</v>
      </c>
      <c r="H39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39" s="11" t="str">
        <f>IFERROR(__xludf.DUMMYFUNCTION("""COMPUTED_VALUE"""),"103 scrobblings")</f>
        <v>103 scrobblings</v>
      </c>
    </row>
    <row r="40">
      <c r="A40" s="11">
        <f>IFERROR(__xludf.DUMMYFUNCTION("""COMPUTED_VALUE"""),38.0)</f>
        <v>38</v>
      </c>
      <c r="B40" s="11"/>
      <c r="C40" s="11"/>
      <c r="D40" s="11" t="str">
        <f>IFERROR(__xludf.DUMMYFUNCTION("""COMPUTED_VALUE"""),"Este tema no es favorito de nihyuk")</f>
        <v>Este tema no es favorito de nihyuk</v>
      </c>
      <c r="E40" s="11" t="str">
        <f>IFERROR(__xludf.DUMMYFUNCTION("""COMPUTED_VALUE"""),"Change (Feat. ¿ëÁØÇü From Beast)")</f>
        <v>Change (Feat. ¿ëÁØÇü From Beast)</v>
      </c>
      <c r="F40" s="11" t="str">
        <f>IFERROR(__xludf.DUMMYFUNCTION("""COMPUTED_VALUE"""),"현아")</f>
        <v>현아</v>
      </c>
      <c r="G40" s="11" t="str">
        <f>IFERROR(__xludf.DUMMYFUNCTION("""COMPUTED_VALUE"""),"Comprar
   - Cargando")</f>
        <v>Comprar
   - Cargando</v>
      </c>
      <c r="H40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0" s="11" t="str">
        <f>IFERROR(__xludf.DUMMYFUNCTION("""COMPUTED_VALUE"""),"102 scrobblings")</f>
        <v>102 scrobblings</v>
      </c>
    </row>
    <row r="41">
      <c r="A41" s="11">
        <f>IFERROR(__xludf.DUMMYFUNCTION("""COMPUTED_VALUE"""),39.0)</f>
        <v>39</v>
      </c>
      <c r="B41" s="11" t="str">
        <f>IFERROR(__xludf.DUMMYFUNCTION("""COMPUTED_VALUE"""),"Escuchar tema")</f>
        <v>Escuchar tema</v>
      </c>
      <c r="C41" s="11"/>
      <c r="D41" s="11" t="str">
        <f>IFERROR(__xludf.DUMMYFUNCTION("""COMPUTED_VALUE"""),"Este tema es favorito de nihyuk")</f>
        <v>Este tema es favorito de nihyuk</v>
      </c>
      <c r="E41" s="11" t="str">
        <f>IFERROR(__xludf.DUMMYFUNCTION("""COMPUTED_VALUE"""),"Beautiful Target")</f>
        <v>Beautiful Target</v>
      </c>
      <c r="F41" s="11" t="str">
        <f>IFERROR(__xludf.DUMMYFUNCTION("""COMPUTED_VALUE"""),"B1A4")</f>
        <v>B1A4</v>
      </c>
      <c r="G41" s="11" t="str">
        <f>IFERROR(__xludf.DUMMYFUNCTION("""COMPUTED_VALUE"""),"Comprar
   - Cargando")</f>
        <v>Comprar
   - Cargando</v>
      </c>
      <c r="H41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1" s="11" t="str">
        <f>IFERROR(__xludf.DUMMYFUNCTION("""COMPUTED_VALUE"""),"101 scrobblings")</f>
        <v>101 scrobblings</v>
      </c>
    </row>
    <row r="42">
      <c r="A42" s="11">
        <f>IFERROR(__xludf.DUMMYFUNCTION("""COMPUTED_VALUE"""),40.0)</f>
        <v>40</v>
      </c>
      <c r="B42" s="11" t="str">
        <f>IFERROR(__xludf.DUMMYFUNCTION("""COMPUTED_VALUE"""),"Escuchar tema")</f>
        <v>Escuchar tema</v>
      </c>
      <c r="C42" s="11"/>
      <c r="D42" s="11" t="str">
        <f>IFERROR(__xludf.DUMMYFUNCTION("""COMPUTED_VALUE"""),"Este tema no es favorito de nihyuk")</f>
        <v>Este tema no es favorito de nihyuk</v>
      </c>
      <c r="E42" s="11" t="str">
        <f>IFERROR(__xludf.DUMMYFUNCTION("""COMPUTED_VALUE"""),"Love Ya")</f>
        <v>Love Ya</v>
      </c>
      <c r="F42" s="11" t="str">
        <f>IFERROR(__xludf.DUMMYFUNCTION("""COMPUTED_VALUE"""),"SS501")</f>
        <v>SS501</v>
      </c>
      <c r="G42" s="11" t="str">
        <f>IFERROR(__xludf.DUMMYFUNCTION("""COMPUTED_VALUE"""),"Comprar
   - Cargando")</f>
        <v>Comprar
   - Cargando</v>
      </c>
      <c r="H42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2" s="11" t="str">
        <f>IFERROR(__xludf.DUMMYFUNCTION("""COMPUTED_VALUE"""),"101 scrobblings")</f>
        <v>101 scrobblings</v>
      </c>
    </row>
    <row r="43">
      <c r="A43" s="11">
        <f>IFERROR(__xludf.DUMMYFUNCTION("""COMPUTED_VALUE"""),41.0)</f>
        <v>41</v>
      </c>
      <c r="B43" s="11" t="str">
        <f>IFERROR(__xludf.DUMMYFUNCTION("""COMPUTED_VALUE"""),"Escuchar tema")</f>
        <v>Escuchar tema</v>
      </c>
      <c r="C43" s="11"/>
      <c r="D43" s="11" t="str">
        <f>IFERROR(__xludf.DUMMYFUNCTION("""COMPUTED_VALUE"""),"Este tema no es favorito de nihyuk")</f>
        <v>Este tema no es favorito de nihyuk</v>
      </c>
      <c r="E43" s="11" t="str">
        <f>IFERROR(__xludf.DUMMYFUNCTION("""COMPUTED_VALUE"""),"A Good Night's Sleep and a Cab Fare Home")</f>
        <v>A Good Night's Sleep and a Cab Fare Home</v>
      </c>
      <c r="F43" s="11" t="str">
        <f>IFERROR(__xludf.DUMMYFUNCTION("""COMPUTED_VALUE"""),"The Strypes")</f>
        <v>The Strypes</v>
      </c>
      <c r="G43" s="11" t="str">
        <f>IFERROR(__xludf.DUMMYFUNCTION("""COMPUTED_VALUE"""),"Comprar
   - Cargando")</f>
        <v>Comprar
   - Cargando</v>
      </c>
      <c r="H43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3" s="11" t="str">
        <f>IFERROR(__xludf.DUMMYFUNCTION("""COMPUTED_VALUE"""),"101 scrobblings")</f>
        <v>101 scrobblings</v>
      </c>
    </row>
    <row r="44">
      <c r="A44" s="11">
        <f>IFERROR(__xludf.DUMMYFUNCTION("""COMPUTED_VALUE"""),42.0)</f>
        <v>42</v>
      </c>
      <c r="B44" s="11" t="str">
        <f>IFERROR(__xludf.DUMMYFUNCTION("""COMPUTED_VALUE"""),"Escuchar tema")</f>
        <v>Escuchar tema</v>
      </c>
      <c r="C44" s="11"/>
      <c r="D44" s="11" t="str">
        <f>IFERROR(__xludf.DUMMYFUNCTION("""COMPUTED_VALUE"""),"Este tema es favorito de nihyuk")</f>
        <v>Este tema es favorito de nihyuk</v>
      </c>
      <c r="E44" s="11" t="str">
        <f>IFERROR(__xludf.DUMMYFUNCTION("""COMPUTED_VALUE"""),"HIGH HIGH")</f>
        <v>HIGH HIGH</v>
      </c>
      <c r="F44" s="11" t="str">
        <f>IFERROR(__xludf.DUMMYFUNCTION("""COMPUTED_VALUE"""),"GD&amp;TOP")</f>
        <v>GD&amp;TOP</v>
      </c>
      <c r="G44" s="11" t="str">
        <f>IFERROR(__xludf.DUMMYFUNCTION("""COMPUTED_VALUE"""),"Comprar
   - Cargando")</f>
        <v>Comprar
   - Cargando</v>
      </c>
      <c r="H44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4" s="11" t="str">
        <f>IFERROR(__xludf.DUMMYFUNCTION("""COMPUTED_VALUE"""),"100 scrobblings")</f>
        <v>100 scrobblings</v>
      </c>
    </row>
    <row r="45">
      <c r="A45" s="11">
        <f>IFERROR(__xludf.DUMMYFUNCTION("""COMPUTED_VALUE"""),43.0)</f>
        <v>43</v>
      </c>
      <c r="B45" s="11" t="str">
        <f>IFERROR(__xludf.DUMMYFUNCTION("""COMPUTED_VALUE"""),"Escuchar tema")</f>
        <v>Escuchar tema</v>
      </c>
      <c r="C45" s="11"/>
      <c r="D45" s="11" t="str">
        <f>IFERROR(__xludf.DUMMYFUNCTION("""COMPUTED_VALUE"""),"Este tema es favorito de nihyuk")</f>
        <v>Este tema es favorito de nihyuk</v>
      </c>
      <c r="E45" s="11" t="str">
        <f>IFERROR(__xludf.DUMMYFUNCTION("""COMPUTED_VALUE"""),"Under Cover of Darkness")</f>
        <v>Under Cover of Darkness</v>
      </c>
      <c r="F45" s="11" t="str">
        <f>IFERROR(__xludf.DUMMYFUNCTION("""COMPUTED_VALUE"""),"The Strokes")</f>
        <v>The Strokes</v>
      </c>
      <c r="G45" s="11" t="str">
        <f>IFERROR(__xludf.DUMMYFUNCTION("""COMPUTED_VALUE"""),"Comprar
   - Cargando")</f>
        <v>Comprar
   - Cargando</v>
      </c>
      <c r="H45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5" s="11" t="str">
        <f>IFERROR(__xludf.DUMMYFUNCTION("""COMPUTED_VALUE"""),"99 scrobblings")</f>
        <v>99 scrobblings</v>
      </c>
    </row>
    <row r="46">
      <c r="A46" s="11">
        <f>IFERROR(__xludf.DUMMYFUNCTION("""COMPUTED_VALUE"""),44.0)</f>
        <v>44</v>
      </c>
      <c r="B46" s="11" t="str">
        <f>IFERROR(__xludf.DUMMYFUNCTION("""COMPUTED_VALUE"""),"Escuchar tema")</f>
        <v>Escuchar tema</v>
      </c>
      <c r="C46" s="11"/>
      <c r="D46" s="11" t="str">
        <f>IFERROR(__xludf.DUMMYFUNCTION("""COMPUTED_VALUE"""),"Este tema es favorito de nihyuk")</f>
        <v>Este tema es favorito de nihyuk</v>
      </c>
      <c r="E46" s="11" t="str">
        <f>IFERROR(__xludf.DUMMYFUNCTION("""COMPUTED_VALUE"""),"Flavor Of Life -Ballad Version-")</f>
        <v>Flavor Of Life -Ballad Version-</v>
      </c>
      <c r="F46" s="11" t="str">
        <f>IFERROR(__xludf.DUMMYFUNCTION("""COMPUTED_VALUE"""),"宇多田ヒカル")</f>
        <v>宇多田ヒカル</v>
      </c>
      <c r="G46" s="11" t="str">
        <f>IFERROR(__xludf.DUMMYFUNCTION("""COMPUTED_VALUE"""),"Comprar
   - Cargando")</f>
        <v>Comprar
   - Cargando</v>
      </c>
      <c r="H46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6" s="11" t="str">
        <f>IFERROR(__xludf.DUMMYFUNCTION("""COMPUTED_VALUE"""),"98 scrobblings")</f>
        <v>98 scrobblings</v>
      </c>
    </row>
    <row r="47">
      <c r="A47" s="11">
        <f>IFERROR(__xludf.DUMMYFUNCTION("""COMPUTED_VALUE"""),45.0)</f>
        <v>45</v>
      </c>
      <c r="B47" s="11" t="str">
        <f>IFERROR(__xludf.DUMMYFUNCTION("""COMPUTED_VALUE"""),"Escuchar tema")</f>
        <v>Escuchar tema</v>
      </c>
      <c r="C47" s="11"/>
      <c r="D47" s="11" t="str">
        <f>IFERROR(__xludf.DUMMYFUNCTION("""COMPUTED_VALUE"""),"Este tema es favorito de nihyuk")</f>
        <v>Este tema es favorito de nihyuk</v>
      </c>
      <c r="E47" s="11" t="str">
        <f>IFERROR(__xludf.DUMMYFUNCTION("""COMPUTED_VALUE"""),"박수 쳐")</f>
        <v>박수 쳐</v>
      </c>
      <c r="F47" s="11" t="str">
        <f>IFERROR(__xludf.DUMMYFUNCTION("""COMPUTED_VALUE"""),"2NE1")</f>
        <v>2NE1</v>
      </c>
      <c r="G47" s="11" t="str">
        <f>IFERROR(__xludf.DUMMYFUNCTION("""COMPUTED_VALUE"""),"Comprar
   - Cargando")</f>
        <v>Comprar
   - Cargando</v>
      </c>
      <c r="H47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7" s="11" t="str">
        <f>IFERROR(__xludf.DUMMYFUNCTION("""COMPUTED_VALUE"""),"97 scrobblings")</f>
        <v>97 scrobblings</v>
      </c>
    </row>
    <row r="48">
      <c r="A48" s="11">
        <f>IFERROR(__xludf.DUMMYFUNCTION("""COMPUTED_VALUE"""),46.0)</f>
        <v>46</v>
      </c>
      <c r="B48" s="11" t="str">
        <f>IFERROR(__xludf.DUMMYFUNCTION("""COMPUTED_VALUE"""),"Escuchar tema")</f>
        <v>Escuchar tema</v>
      </c>
      <c r="C48" s="11"/>
      <c r="D48" s="11" t="str">
        <f>IFERROR(__xludf.DUMMYFUNCTION("""COMPUTED_VALUE"""),"Este tema es favorito de nihyuk")</f>
        <v>Este tema es favorito de nihyuk</v>
      </c>
      <c r="E48" s="11" t="str">
        <f>IFERROR(__xludf.DUMMYFUNCTION("""COMPUTED_VALUE"""),"Love Is a Laserquest")</f>
        <v>Love Is a Laserquest</v>
      </c>
      <c r="F48" s="11" t="str">
        <f>IFERROR(__xludf.DUMMYFUNCTION("""COMPUTED_VALUE"""),"Arctic Monkeys")</f>
        <v>Arctic Monkeys</v>
      </c>
      <c r="G48" s="11" t="str">
        <f>IFERROR(__xludf.DUMMYFUNCTION("""COMPUTED_VALUE"""),"Comprar
   - Cargando")</f>
        <v>Comprar
   - Cargando</v>
      </c>
      <c r="H48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8" s="11" t="str">
        <f>IFERROR(__xludf.DUMMYFUNCTION("""COMPUTED_VALUE"""),"97 scrobblings")</f>
        <v>97 scrobblings</v>
      </c>
    </row>
    <row r="49">
      <c r="A49" s="11">
        <f>IFERROR(__xludf.DUMMYFUNCTION("""COMPUTED_VALUE"""),47.0)</f>
        <v>47</v>
      </c>
      <c r="B49" s="11" t="str">
        <f>IFERROR(__xludf.DUMMYFUNCTION("""COMPUTED_VALUE"""),"Escuchar tema")</f>
        <v>Escuchar tema</v>
      </c>
      <c r="C49" s="11"/>
      <c r="D49" s="11" t="str">
        <f>IFERROR(__xludf.DUMMYFUNCTION("""COMPUTED_VALUE"""),"Este tema es favorito de nihyuk")</f>
        <v>Este tema es favorito de nihyuk</v>
      </c>
      <c r="E49" s="11" t="str">
        <f>IFERROR(__xludf.DUMMYFUNCTION("""COMPUTED_VALUE"""),"어쩌라고")</f>
        <v>어쩌라고</v>
      </c>
      <c r="F49" s="11" t="str">
        <f>IFERROR(__xludf.DUMMYFUNCTION("""COMPUTED_VALUE"""),"승리")</f>
        <v>승리</v>
      </c>
      <c r="G49" s="11" t="str">
        <f>IFERROR(__xludf.DUMMYFUNCTION("""COMPUTED_VALUE"""),"Comprar
   - Cargando")</f>
        <v>Comprar
   - Cargando</v>
      </c>
      <c r="H49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49" s="11" t="str">
        <f>IFERROR(__xludf.DUMMYFUNCTION("""COMPUTED_VALUE"""),"97 scrobblings")</f>
        <v>97 scrobblings</v>
      </c>
    </row>
    <row r="50">
      <c r="A50" s="11">
        <f>IFERROR(__xludf.DUMMYFUNCTION("""COMPUTED_VALUE"""),48.0)</f>
        <v>48</v>
      </c>
      <c r="B50" s="11" t="str">
        <f>IFERROR(__xludf.DUMMYFUNCTION("""COMPUTED_VALUE"""),"Escuchar tema")</f>
        <v>Escuchar tema</v>
      </c>
      <c r="C50" s="11"/>
      <c r="D50" s="11" t="str">
        <f>IFERROR(__xludf.DUMMYFUNCTION("""COMPUTED_VALUE"""),"Este tema no es favorito de nihyuk")</f>
        <v>Este tema no es favorito de nihyuk</v>
      </c>
      <c r="E50" s="11" t="str">
        <f>IFERROR(__xludf.DUMMYFUNCTION("""COMPUTED_VALUE"""),"Cry")</f>
        <v>Cry</v>
      </c>
      <c r="F50" s="11" t="str">
        <f>IFERROR(__xludf.DUMMYFUNCTION("""COMPUTED_VALUE"""),"엠블랙(MBLAQ)")</f>
        <v>엠블랙(MBLAQ)</v>
      </c>
      <c r="G50" s="11" t="str">
        <f>IFERROR(__xludf.DUMMYFUNCTION("""COMPUTED_VALUE"""),"Comprar
   - Cargando")</f>
        <v>Comprar
   - Cargando</v>
      </c>
      <c r="H50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50" s="11" t="str">
        <f>IFERROR(__xludf.DUMMYFUNCTION("""COMPUTED_VALUE"""),"97 scrobblings")</f>
        <v>97 scrobblings</v>
      </c>
    </row>
    <row r="51">
      <c r="A51" s="11">
        <f>IFERROR(__xludf.DUMMYFUNCTION("""COMPUTED_VALUE"""),49.0)</f>
        <v>49</v>
      </c>
      <c r="B51" s="11" t="str">
        <f>IFERROR(__xludf.DUMMYFUNCTION("""COMPUTED_VALUE"""),"Escuchar tema")</f>
        <v>Escuchar tema</v>
      </c>
      <c r="C51" s="11"/>
      <c r="D51" s="11" t="str">
        <f>IFERROR(__xludf.DUMMYFUNCTION("""COMPUTED_VALUE"""),"Este tema es favorito de nihyuk")</f>
        <v>Este tema es favorito de nihyuk</v>
      </c>
      <c r="E51" s="11" t="str">
        <f>IFERROR(__xludf.DUMMYFUNCTION("""COMPUTED_VALUE"""),"하루 하루")</f>
        <v>하루 하루</v>
      </c>
      <c r="F51" s="11" t="str">
        <f>IFERROR(__xludf.DUMMYFUNCTION("""COMPUTED_VALUE"""),"Big Bang")</f>
        <v>Big Bang</v>
      </c>
      <c r="G51" s="11" t="str">
        <f>IFERROR(__xludf.DUMMYFUNCTION("""COMPUTED_VALUE"""),"Comprar
   - Cargando")</f>
        <v>Comprar
   - Cargando</v>
      </c>
      <c r="H51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51" s="11" t="str">
        <f>IFERROR(__xludf.DUMMYFUNCTION("""COMPUTED_VALUE"""),"96 scrobblings")</f>
        <v>96 scrobblings</v>
      </c>
    </row>
    <row r="52">
      <c r="A52" s="11">
        <f>IFERROR(__xludf.DUMMYFUNCTION("""COMPUTED_VALUE"""),50.0)</f>
        <v>50</v>
      </c>
      <c r="B52" s="11" t="str">
        <f>IFERROR(__xludf.DUMMYFUNCTION("""COMPUTED_VALUE"""),"Escuchar tema")</f>
        <v>Escuchar tema</v>
      </c>
      <c r="C52" s="11"/>
      <c r="D52" s="11" t="str">
        <f>IFERROR(__xludf.DUMMYFUNCTION("""COMPUTED_VALUE"""),"Este tema es favorito de nihyuk")</f>
        <v>Este tema es favorito de nihyuk</v>
      </c>
      <c r="E52" s="11" t="str">
        <f>IFERROR(__xludf.DUMMYFUNCTION("""COMPUTED_VALUE"""),"Mr.現代Speaker")</f>
        <v>Mr.現代Speaker</v>
      </c>
      <c r="F52" s="11" t="str">
        <f>IFERROR(__xludf.DUMMYFUNCTION("""COMPUTED_VALUE"""),"ONE OK ROCK")</f>
        <v>ONE OK ROCK</v>
      </c>
      <c r="G52" s="11" t="str">
        <f>IFERROR(__xludf.DUMMYFUNCTION("""COMPUTED_VALUE"""),"Comprar
   - Cargando")</f>
        <v>Comprar
   - Cargando</v>
      </c>
      <c r="H52" s="11" t="str">
        <f>IFERROR(__xludf.DUMMYFUNCTION("""COMPUTED_VALUE"""),"Más
   - Ir al tema 
   - Ir al tema en la colección 
   - Ir al artista 
   - Ir al artista en la colección 
   - Establecer el tema como obsesión actual 
   - Obtener tema 
      - Cargando")</f>
        <v>Más
   - Ir al tema 
   - Ir al tema en la colección 
   - Ir al artista 
   - Ir al artista en la colección 
   - Establecer el tema como obsesión actual 
   - Obtener tema 
      - Cargando</v>
      </c>
      <c r="I52" s="11" t="str">
        <f>IFERROR(__xludf.DUMMYFUNCTION("""COMPUTED_VALUE"""),"96 scrobblings")</f>
        <v>96 scrobblings</v>
      </c>
    </row>
    <row r="53">
      <c r="E53" s="20"/>
    </row>
  </sheetData>
  <hyperlinks>
    <hyperlink r:id="rId1" ref="O3"/>
    <hyperlink r:id="rId2" ref="F8"/>
  </hyperlinks>
  <drawing r:id="rId3"/>
</worksheet>
</file>