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s" sheetId="1" r:id="rId4"/>
    <sheet state="visible" name="SQL query" sheetId="2" r:id="rId5"/>
    <sheet state="visible" name="i18n" sheetId="3" r:id="rId6"/>
    <sheet state="visible" name="i18n selects" sheetId="4" r:id="rId7"/>
  </sheets>
  <definedNames/>
  <calcPr/>
</workbook>
</file>

<file path=xl/sharedStrings.xml><?xml version="1.0" encoding="utf-8"?>
<sst xmlns="http://schemas.openxmlformats.org/spreadsheetml/2006/main" count="303" uniqueCount="237">
  <si>
    <t>index</t>
  </si>
  <si>
    <t>type</t>
  </si>
  <si>
    <t>column</t>
  </si>
  <si>
    <t>data type</t>
  </si>
  <si>
    <t>comment</t>
  </si>
  <si>
    <t>A00</t>
  </si>
  <si>
    <t>START</t>
  </si>
  <si>
    <t>A01</t>
  </si>
  <si>
    <t>dataForm</t>
  </si>
  <si>
    <t>A02</t>
  </si>
  <si>
    <t>primaryKey</t>
  </si>
  <si>
    <t>A03</t>
  </si>
  <si>
    <t>dateOfApplication</t>
  </si>
  <si>
    <t>date</t>
  </si>
  <si>
    <t>申請日期</t>
  </si>
  <si>
    <t>B01</t>
  </si>
  <si>
    <t>applyFor</t>
  </si>
  <si>
    <t>purpose</t>
  </si>
  <si>
    <t>choice</t>
  </si>
  <si>
    <t>申請項目</t>
  </si>
  <si>
    <t>C01</t>
  </si>
  <si>
    <t>applicant</t>
  </si>
  <si>
    <t>form</t>
  </si>
  <si>
    <t>text</t>
  </si>
  <si>
    <t>申請人</t>
  </si>
  <si>
    <t>C02</t>
  </si>
  <si>
    <t>identityCardNumber</t>
  </si>
  <si>
    <t>身分證字號</t>
  </si>
  <si>
    <t>C03</t>
  </si>
  <si>
    <t>contactNumber</t>
  </si>
  <si>
    <t>連絡電話</t>
  </si>
  <si>
    <t>C04</t>
  </si>
  <si>
    <t>phoneNumber</t>
  </si>
  <si>
    <t>手機號碼</t>
  </si>
  <si>
    <t>C05</t>
  </si>
  <si>
    <t>residence</t>
  </si>
  <si>
    <t>居住縣市</t>
  </si>
  <si>
    <t>C06</t>
  </si>
  <si>
    <t>address</t>
  </si>
  <si>
    <t>通訊地址</t>
  </si>
  <si>
    <t>N00</t>
  </si>
  <si>
    <t>END</t>
  </si>
  <si>
    <t>P00</t>
  </si>
  <si>
    <t>P01</t>
  </si>
  <si>
    <t>dataMember</t>
  </si>
  <si>
    <t>P02</t>
  </si>
  <si>
    <t>P03</t>
  </si>
  <si>
    <t>accountCreationDate</t>
  </si>
  <si>
    <t>帳號創建日期</t>
  </si>
  <si>
    <t>Q01</t>
  </si>
  <si>
    <t>username</t>
  </si>
  <si>
    <t>member</t>
  </si>
  <si>
    <t>使用者名稱</t>
  </si>
  <si>
    <t>Q02</t>
  </si>
  <si>
    <t>password</t>
  </si>
  <si>
    <t>密碼</t>
  </si>
  <si>
    <t>Q03</t>
  </si>
  <si>
    <t>email</t>
  </si>
  <si>
    <t>電子郵件</t>
  </si>
  <si>
    <t>Z00</t>
  </si>
  <si>
    <t>Chinese</t>
  </si>
  <si>
    <t>English</t>
  </si>
  <si>
    <t>i18n</t>
  </si>
  <si>
    <t>front</t>
  </si>
  <si>
    <t>back</t>
  </si>
  <si>
    <t>front auto-trans</t>
  </si>
  <si>
    <t>front trans</t>
  </si>
  <si>
    <t>header</t>
  </si>
  <si>
    <t>請領（補發、換發）記帳士證書申請書</t>
  </si>
  <si>
    <t>Application Form for The Issuance (Reissuance, Replacement) of Certificate of Public Bookkeeper</t>
  </si>
  <si>
    <t>申請日期：</t>
  </si>
  <si>
    <t xml:space="preserve">Date of Application: </t>
  </si>
  <si>
    <t>recipient</t>
  </si>
  <si>
    <t>受文者：</t>
  </si>
  <si>
    <t>Recipient:</t>
  </si>
  <si>
    <t>ministryOfFinance</t>
  </si>
  <si>
    <t>財政部</t>
  </si>
  <si>
    <t>Ministry of Finance</t>
  </si>
  <si>
    <t>主旨：</t>
  </si>
  <si>
    <t>Purpose:</t>
  </si>
  <si>
    <t>toApplyFor</t>
  </si>
  <si>
    <t>申請</t>
  </si>
  <si>
    <t>To apply for</t>
  </si>
  <si>
    <t>description</t>
  </si>
  <si>
    <t>說明：</t>
  </si>
  <si>
    <t>Description:</t>
  </si>
  <si>
    <t>descriptionA</t>
  </si>
  <si>
    <t>一、依記帳士法第 5 條暨記帳士證書核發辦法規定辦理。</t>
  </si>
  <si>
    <t>1. Handled in accordance with Article 5 of the Certified Public Bookkeepers Act and Rules Governing Issuance of Certificate of Public Bookkeeper.</t>
  </si>
  <si>
    <t>descriptionB</t>
  </si>
  <si>
    <t>二、茲檢具下列文件：（請勾選檢附項目，詳註二）。</t>
  </si>
  <si>
    <t>2. The following documents are hereby inspected: (Please tick the attached items, see Note 2).</t>
  </si>
  <si>
    <t>descriptionBA</t>
  </si>
  <si>
    <t>（一）記帳士考試及格證書正本及影本各 1 份；記帳士考試及格證書為電子證書型式者，為其列印本 1 份。</t>
  </si>
  <si>
    <t>a. The original and a photocopy of the certificate for passing the certified public bookkeepers examination; if the certificate for passing the certified public bookkeepers examination is of the electronic certificate type, the applicant shall attach a printout of the certificate.</t>
  </si>
  <si>
    <t>descriptionBB</t>
  </si>
  <si>
    <t>（二）履歷表一份。</t>
  </si>
  <si>
    <t>b. A curriculum vitae of the applicant.</t>
  </si>
  <si>
    <t>descriptionBC</t>
  </si>
  <si>
    <t>（三）國民身分證正反面影本 1 份（如範例），外國人為護照、外僑居留證或永久居留證影本。</t>
  </si>
  <si>
    <t>c. A photocopy of the front and back of the identification card of the applicant (See example), a photocopy of the passport, Alien Resident Certificate, or Alien Permanent Resident Certificate of the foreign applicant.</t>
  </si>
  <si>
    <t>descriptionBD</t>
  </si>
  <si>
    <t>（四）最近 1 年內 2 吋半身相片 2 張（詳註三）。</t>
  </si>
  <si>
    <t>d. Two 2-inch photographs of the applicant taken within the year (Note 3).</t>
  </si>
  <si>
    <t>descriptionBE</t>
  </si>
  <si>
    <t>（五）證書費新臺幣壹仟伍佰元整（詳註四）。</t>
  </si>
  <si>
    <t>e. The amount of the certification fee payable is NT$1,500 (Note 4).</t>
  </si>
  <si>
    <t>descriptionBF</t>
  </si>
  <si>
    <t>（六）原撤銷或廢止原因消滅之證明文件。</t>
  </si>
  <si>
    <t>f. Documentary evidence that the reason for the revocation or cancellation of the original certificate has ceased to exist.</t>
  </si>
  <si>
    <t>descriptionBG</t>
  </si>
  <si>
    <t>（七）記帳士證書遺失或滅失登報 3 天聲明作廢之整張報紙。</t>
  </si>
  <si>
    <t>g. The whole page of the newspaper in which the notice of nullification of certificate of public bookkeeper due to loss or destruction thereof is published for three (3) days.</t>
  </si>
  <si>
    <t>descriptionBH</t>
  </si>
  <si>
    <t>（八）污損、破損或更名前之記帳士證書。</t>
  </si>
  <si>
    <t>h. The stained, damaged or pre-name Certified Public bookkeeper’s certificate.</t>
  </si>
  <si>
    <t>descriptionBI</t>
  </si>
  <si>
    <t>（九）中文版記帳士證書及有效護照影本各 1  份。</t>
  </si>
  <si>
    <t>i. The Chinese Version of the Certificate of Public Bookkeeper and the valid passport of the applicant, with a photocopy of each.</t>
  </si>
  <si>
    <t>descriptionC</t>
  </si>
  <si>
    <t>三、聲明事項：</t>
  </si>
  <si>
    <t>3. Disclaimer:</t>
  </si>
  <si>
    <t>descriptionCA</t>
  </si>
  <si>
    <t>（一）申請人確無記帳士法第 4 條第 1 項各款不得充任記帳士情事。</t>
  </si>
  <si>
    <t>a. The applicant does not have the conditions under Subparagraph 1, Article 4 of the Certified Public Bookkeepers Act that he/she shall not act as a certified public bookkeeper.</t>
  </si>
  <si>
    <t>descriptionCB</t>
  </si>
  <si>
    <t>（二）申請人所填資料及附繳文件均為真實，如有不實願負法律責任。</t>
  </si>
  <si>
    <t>b. The information filled in by the applicant and the attached documents are all true; if there is any untrue statement, the applicant accepts the legal responsibility.</t>
  </si>
  <si>
    <t>applicantInformation</t>
  </si>
  <si>
    <t>申請人資料：</t>
  </si>
  <si>
    <t>Applicant information:</t>
  </si>
  <si>
    <t>dataFormApplyForPurposeChoice</t>
  </si>
  <si>
    <t>Apply for</t>
  </si>
  <si>
    <t>dataFormApplicantFormText</t>
  </si>
  <si>
    <t>Applicant</t>
  </si>
  <si>
    <t>dataFormIdentityCardNumberFormText</t>
  </si>
  <si>
    <t>ID number</t>
  </si>
  <si>
    <t>dataFormContactNumberFormText</t>
  </si>
  <si>
    <t>Contact number</t>
  </si>
  <si>
    <t>dataFormPhoneNumberFormText</t>
  </si>
  <si>
    <t>Phone number</t>
  </si>
  <si>
    <t>dataFormResidenceFormChoice</t>
  </si>
  <si>
    <t>City/County of residence</t>
  </si>
  <si>
    <t>dataFormAddressFormText</t>
  </si>
  <si>
    <t>Address</t>
  </si>
  <si>
    <t>dataMemberUsernameMemberText</t>
  </si>
  <si>
    <t>Username</t>
  </si>
  <si>
    <t>dataMemberPasswordMemberText</t>
  </si>
  <si>
    <t>Password</t>
  </si>
  <si>
    <t>dataMemberEmailMemberText</t>
  </si>
  <si>
    <t>Email</t>
  </si>
  <si>
    <t>firstTime</t>
  </si>
  <si>
    <t>dataFormFirstTime</t>
  </si>
  <si>
    <t>第1次請領</t>
  </si>
  <si>
    <t>Issuance for the first time</t>
  </si>
  <si>
    <t>certificateHasCeased</t>
  </si>
  <si>
    <t>dataFormCertificateHasCeased</t>
  </si>
  <si>
    <t>撤銷原因消滅補發</t>
  </si>
  <si>
    <t>Reissuance due to the reason for the revocation or cancellation of the original certificate has ceased to exist</t>
  </si>
  <si>
    <t>lost</t>
  </si>
  <si>
    <t>dataFormLost</t>
  </si>
  <si>
    <t>遺失補發</t>
  </si>
  <si>
    <t>Reissuance for lost certificate</t>
  </si>
  <si>
    <t>replacement</t>
  </si>
  <si>
    <t>dataFormReplacement</t>
  </si>
  <si>
    <t>換發記帳士證書</t>
  </si>
  <si>
    <t>Replacement of the Certificate of Public Bookkeeper</t>
  </si>
  <si>
    <t>englishVersion</t>
  </si>
  <si>
    <t>dataFormEnglishVersion</t>
  </si>
  <si>
    <t>英文版記帳士證書</t>
  </si>
  <si>
    <t>The English Version of the Certificate of Public Bookkeeper</t>
  </si>
  <si>
    <t>taipeiCity</t>
  </si>
  <si>
    <t>台北市</t>
  </si>
  <si>
    <t>Taipei City</t>
  </si>
  <si>
    <t>keelungCity</t>
  </si>
  <si>
    <t>基隆市</t>
  </si>
  <si>
    <t>Keelung City</t>
  </si>
  <si>
    <t>newTaipeiCity</t>
  </si>
  <si>
    <t>新北市</t>
  </si>
  <si>
    <t>New Taipei City</t>
  </si>
  <si>
    <t>lienchiangCounty</t>
  </si>
  <si>
    <t>連江縣</t>
  </si>
  <si>
    <t>Lienchiang County</t>
  </si>
  <si>
    <t>yilanCounty</t>
  </si>
  <si>
    <t>宜蘭縣</t>
  </si>
  <si>
    <t>Yilan County</t>
  </si>
  <si>
    <t>hsinchuCity</t>
  </si>
  <si>
    <t>新竹市</t>
  </si>
  <si>
    <t>Hsinchu City</t>
  </si>
  <si>
    <t>hsinchuCounty</t>
  </si>
  <si>
    <t>新竹縣</t>
  </si>
  <si>
    <t>Hsinchu County</t>
  </si>
  <si>
    <t>taoyuanCity</t>
  </si>
  <si>
    <t>桃園市</t>
  </si>
  <si>
    <t>Taoyuan City</t>
  </si>
  <si>
    <t>miaoliCounty</t>
  </si>
  <si>
    <t>苗栗縣</t>
  </si>
  <si>
    <t>Miaoli County</t>
  </si>
  <si>
    <t>taichungCity</t>
  </si>
  <si>
    <t>台中市</t>
  </si>
  <si>
    <t>Taichung City</t>
  </si>
  <si>
    <t>changhuaCounty</t>
  </si>
  <si>
    <t>彰化縣</t>
  </si>
  <si>
    <t>Changhua County</t>
  </si>
  <si>
    <t>nantouCounty</t>
  </si>
  <si>
    <t>南投縣</t>
  </si>
  <si>
    <t>Nantou County</t>
  </si>
  <si>
    <t>chiayiCity</t>
  </si>
  <si>
    <t>嘉義市</t>
  </si>
  <si>
    <t>Chiayi City</t>
  </si>
  <si>
    <t>chiayiCounty</t>
  </si>
  <si>
    <t>嘉義縣</t>
  </si>
  <si>
    <t>Chiayi County</t>
  </si>
  <si>
    <t>yunlinCounty</t>
  </si>
  <si>
    <t>雲林縣</t>
  </si>
  <si>
    <t>Yunlin County</t>
  </si>
  <si>
    <t>tainanCity</t>
  </si>
  <si>
    <t>台南市</t>
  </si>
  <si>
    <t>Tainan City</t>
  </si>
  <si>
    <t>kaohsiungCity</t>
  </si>
  <si>
    <t>高雄市</t>
  </si>
  <si>
    <t>Kaohsiung City</t>
  </si>
  <si>
    <t>penghuCounty</t>
  </si>
  <si>
    <t>澎湖縣</t>
  </si>
  <si>
    <t>Penghu County</t>
  </si>
  <si>
    <t>kinmenCounty</t>
  </si>
  <si>
    <t>金門縣</t>
  </si>
  <si>
    <t>Kinmen County</t>
  </si>
  <si>
    <t>pingtungCounty</t>
  </si>
  <si>
    <t>屏東縣</t>
  </si>
  <si>
    <t>Pingtung County</t>
  </si>
  <si>
    <t>taitungCounty</t>
  </si>
  <si>
    <t>台東縣</t>
  </si>
  <si>
    <t>Taitung County</t>
  </si>
  <si>
    <t>hualienCounty</t>
  </si>
  <si>
    <t>花蓮縣</t>
  </si>
  <si>
    <t>Hualien County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</si>
</sst>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1" numFmtId="0" xfId="0" applyFont="1"/>
    <xf borderId="0" fillId="0" fontId="2" numFmtId="0" xfId="0" applyAlignment="1" applyFont="1">
      <alignment shrinkToFit="0" wrapText="0"/>
    </xf>
    <xf borderId="0" fillId="2" fontId="2" numFmtId="0" xfId="0" applyAlignment="1" applyFont="1">
      <alignment shrinkToFit="0" wrapText="0"/>
    </xf>
    <xf borderId="0" fillId="2" fontId="2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3" max="3" width="10.38"/>
    <col customWidth="1" min="4" max="4" width="16.63"/>
    <col customWidth="1" min="5" max="5" width="7.13"/>
    <col customWidth="1" min="6" max="6" width="7.75"/>
  </cols>
  <sheetData>
    <row r="1">
      <c r="A1" s="1"/>
      <c r="B1" s="2"/>
      <c r="D1" s="2"/>
      <c r="E1" s="2"/>
      <c r="F1" s="2"/>
    </row>
    <row r="2">
      <c r="A2" s="1"/>
      <c r="B2" s="2"/>
      <c r="D2" s="2"/>
      <c r="E2" s="2"/>
      <c r="F2" s="2"/>
    </row>
    <row r="3">
      <c r="A3" s="1" t="str">
        <f t="shared" ref="A3:A25" si="1"> if(C3 &lt;&gt; "", C3 &amp; replace(D3,1,1, UPPER(LEFT(D3,1))) &amp; replace(E3,1,1, UPPER(LEFT(E3,1))) &amp; replace(F3,1,1, UPPER(LEFT(F3,1))), C3)</f>
        <v/>
      </c>
      <c r="B3" s="2" t="s">
        <v>0</v>
      </c>
      <c r="D3" s="2" t="s">
        <v>1</v>
      </c>
      <c r="E3" s="2" t="s">
        <v>2</v>
      </c>
      <c r="F3" s="2" t="s">
        <v>3</v>
      </c>
      <c r="G3" s="2" t="s">
        <v>4</v>
      </c>
    </row>
    <row r="4">
      <c r="A4" s="1" t="str">
        <f t="shared" si="1"/>
        <v>START</v>
      </c>
      <c r="B4" s="2" t="s">
        <v>5</v>
      </c>
      <c r="C4" s="2" t="s">
        <v>6</v>
      </c>
      <c r="D4" s="2"/>
    </row>
    <row r="5">
      <c r="A5" s="1" t="str">
        <f t="shared" si="1"/>
        <v>dataForm</v>
      </c>
      <c r="B5" s="2" t="s">
        <v>7</v>
      </c>
      <c r="C5" s="2" t="s">
        <v>8</v>
      </c>
      <c r="D5" s="2"/>
    </row>
    <row r="6">
      <c r="A6" s="1" t="str">
        <f t="shared" si="1"/>
        <v>dataFormPrimaryKey</v>
      </c>
      <c r="B6" s="2" t="s">
        <v>9</v>
      </c>
      <c r="C6" s="2" t="s">
        <v>8</v>
      </c>
      <c r="D6" s="2" t="s">
        <v>10</v>
      </c>
    </row>
    <row r="7">
      <c r="A7" s="1" t="str">
        <f t="shared" si="1"/>
        <v>dataFormDateOfApplicationDate</v>
      </c>
      <c r="B7" s="2" t="s">
        <v>11</v>
      </c>
      <c r="C7" s="2" t="s">
        <v>8</v>
      </c>
      <c r="D7" s="2" t="s">
        <v>12</v>
      </c>
      <c r="F7" s="2" t="s">
        <v>13</v>
      </c>
      <c r="G7" s="2" t="s">
        <v>14</v>
      </c>
    </row>
    <row r="8">
      <c r="A8" s="1" t="str">
        <f t="shared" si="1"/>
        <v>dataFormApplyForPurposeChoice</v>
      </c>
      <c r="B8" s="2" t="s">
        <v>15</v>
      </c>
      <c r="C8" s="2" t="s">
        <v>8</v>
      </c>
      <c r="D8" s="3" t="s">
        <v>16</v>
      </c>
      <c r="E8" s="2" t="s">
        <v>17</v>
      </c>
      <c r="F8" s="2" t="s">
        <v>18</v>
      </c>
      <c r="G8" s="2" t="s">
        <v>19</v>
      </c>
    </row>
    <row r="9">
      <c r="A9" s="1" t="str">
        <f t="shared" si="1"/>
        <v>dataFormApplicantFormText</v>
      </c>
      <c r="B9" s="2" t="s">
        <v>20</v>
      </c>
      <c r="C9" s="2" t="s">
        <v>8</v>
      </c>
      <c r="D9" s="2" t="s">
        <v>21</v>
      </c>
      <c r="E9" s="2" t="s">
        <v>22</v>
      </c>
      <c r="F9" s="2" t="s">
        <v>23</v>
      </c>
      <c r="G9" s="2" t="s">
        <v>24</v>
      </c>
    </row>
    <row r="10">
      <c r="A10" s="1" t="str">
        <f t="shared" si="1"/>
        <v>dataFormIdentityCardNumberFormText</v>
      </c>
      <c r="B10" s="2" t="s">
        <v>25</v>
      </c>
      <c r="C10" s="2" t="s">
        <v>8</v>
      </c>
      <c r="D10" s="2" t="s">
        <v>26</v>
      </c>
      <c r="E10" s="2" t="s">
        <v>22</v>
      </c>
      <c r="F10" s="2" t="s">
        <v>23</v>
      </c>
      <c r="G10" s="2" t="s">
        <v>27</v>
      </c>
    </row>
    <row r="11">
      <c r="A11" s="1" t="str">
        <f t="shared" si="1"/>
        <v>dataFormContactNumberFormText</v>
      </c>
      <c r="B11" s="2" t="s">
        <v>28</v>
      </c>
      <c r="C11" s="2" t="s">
        <v>8</v>
      </c>
      <c r="D11" s="2" t="s">
        <v>29</v>
      </c>
      <c r="E11" s="2" t="s">
        <v>22</v>
      </c>
      <c r="F11" s="2" t="s">
        <v>23</v>
      </c>
      <c r="G11" s="2" t="s">
        <v>30</v>
      </c>
    </row>
    <row r="12">
      <c r="A12" s="1" t="str">
        <f t="shared" si="1"/>
        <v>dataFormPhoneNumberFormText</v>
      </c>
      <c r="B12" s="2" t="s">
        <v>31</v>
      </c>
      <c r="C12" s="2" t="s">
        <v>8</v>
      </c>
      <c r="D12" s="2" t="s">
        <v>32</v>
      </c>
      <c r="E12" s="2" t="s">
        <v>22</v>
      </c>
      <c r="F12" s="2" t="s">
        <v>23</v>
      </c>
      <c r="G12" s="2" t="s">
        <v>33</v>
      </c>
    </row>
    <row r="13">
      <c r="A13" s="1" t="str">
        <f t="shared" si="1"/>
        <v>dataFormResidenceFormChoice</v>
      </c>
      <c r="B13" s="2" t="s">
        <v>34</v>
      </c>
      <c r="C13" s="2" t="s">
        <v>8</v>
      </c>
      <c r="D13" s="2" t="s">
        <v>35</v>
      </c>
      <c r="E13" s="2" t="s">
        <v>22</v>
      </c>
      <c r="F13" s="2" t="s">
        <v>18</v>
      </c>
      <c r="G13" s="2" t="s">
        <v>36</v>
      </c>
    </row>
    <row r="14">
      <c r="A14" s="1" t="str">
        <f t="shared" si="1"/>
        <v>dataFormAddressFormText</v>
      </c>
      <c r="B14" s="2" t="s">
        <v>37</v>
      </c>
      <c r="C14" s="2" t="s">
        <v>8</v>
      </c>
      <c r="D14" s="2" t="s">
        <v>38</v>
      </c>
      <c r="E14" s="2" t="s">
        <v>22</v>
      </c>
      <c r="F14" s="2" t="s">
        <v>23</v>
      </c>
      <c r="G14" s="2" t="s">
        <v>39</v>
      </c>
    </row>
    <row r="15">
      <c r="A15" s="1" t="str">
        <f t="shared" si="1"/>
        <v>END</v>
      </c>
      <c r="B15" s="2" t="s">
        <v>40</v>
      </c>
      <c r="C15" s="2" t="s">
        <v>41</v>
      </c>
      <c r="D15" s="2"/>
      <c r="E15" s="2"/>
      <c r="F15" s="2"/>
      <c r="G15" s="2"/>
    </row>
    <row r="16">
      <c r="A16" s="1" t="str">
        <f t="shared" si="1"/>
        <v/>
      </c>
      <c r="B16" s="2"/>
      <c r="C16" s="2"/>
      <c r="D16" s="2"/>
      <c r="E16" s="2"/>
      <c r="F16" s="2"/>
      <c r="G16" s="2"/>
    </row>
    <row r="17">
      <c r="A17" s="1" t="str">
        <f t="shared" si="1"/>
        <v>START</v>
      </c>
      <c r="B17" s="2" t="s">
        <v>42</v>
      </c>
      <c r="C17" s="2" t="s">
        <v>6</v>
      </c>
      <c r="D17" s="2"/>
      <c r="E17" s="2"/>
      <c r="F17" s="2"/>
      <c r="G17" s="2"/>
    </row>
    <row r="18">
      <c r="A18" s="1" t="str">
        <f t="shared" si="1"/>
        <v>dataMember</v>
      </c>
      <c r="B18" s="2" t="s">
        <v>43</v>
      </c>
      <c r="C18" s="2" t="s">
        <v>44</v>
      </c>
      <c r="D18" s="2"/>
      <c r="E18" s="2"/>
      <c r="F18" s="2"/>
      <c r="G18" s="2"/>
    </row>
    <row r="19">
      <c r="A19" s="1" t="str">
        <f t="shared" si="1"/>
        <v>dataMemberPrimaryKey</v>
      </c>
      <c r="B19" s="2" t="s">
        <v>45</v>
      </c>
      <c r="C19" s="2" t="s">
        <v>44</v>
      </c>
      <c r="D19" s="2" t="s">
        <v>10</v>
      </c>
      <c r="E19" s="2"/>
      <c r="F19" s="2"/>
      <c r="G19" s="2"/>
    </row>
    <row r="20">
      <c r="A20" s="1" t="str">
        <f t="shared" si="1"/>
        <v>dataMemberAccountCreationDateDate</v>
      </c>
      <c r="B20" s="2" t="s">
        <v>46</v>
      </c>
      <c r="C20" s="2" t="s">
        <v>44</v>
      </c>
      <c r="D20" s="2" t="s">
        <v>47</v>
      </c>
      <c r="E20" s="2"/>
      <c r="F20" s="2" t="s">
        <v>13</v>
      </c>
      <c r="G20" s="2" t="s">
        <v>48</v>
      </c>
    </row>
    <row r="21">
      <c r="A21" s="1" t="str">
        <f t="shared" si="1"/>
        <v>dataMemberUsernameMemberText</v>
      </c>
      <c r="B21" s="2" t="s">
        <v>49</v>
      </c>
      <c r="C21" s="2" t="s">
        <v>44</v>
      </c>
      <c r="D21" s="2" t="s">
        <v>50</v>
      </c>
      <c r="E21" s="2" t="s">
        <v>51</v>
      </c>
      <c r="F21" s="2" t="s">
        <v>23</v>
      </c>
      <c r="G21" s="2" t="s">
        <v>52</v>
      </c>
    </row>
    <row r="22">
      <c r="A22" s="1" t="str">
        <f t="shared" si="1"/>
        <v>dataMemberPasswordMemberText</v>
      </c>
      <c r="B22" s="2" t="s">
        <v>53</v>
      </c>
      <c r="C22" s="2" t="s">
        <v>44</v>
      </c>
      <c r="D22" s="2" t="s">
        <v>54</v>
      </c>
      <c r="E22" s="2" t="s">
        <v>51</v>
      </c>
      <c r="F22" s="2" t="s">
        <v>23</v>
      </c>
      <c r="G22" s="2" t="s">
        <v>55</v>
      </c>
    </row>
    <row r="23">
      <c r="A23" s="1" t="str">
        <f t="shared" si="1"/>
        <v>dataMemberEmailMemberText</v>
      </c>
      <c r="B23" s="2" t="s">
        <v>56</v>
      </c>
      <c r="C23" s="2" t="s">
        <v>44</v>
      </c>
      <c r="D23" s="2" t="s">
        <v>57</v>
      </c>
      <c r="E23" s="2" t="s">
        <v>51</v>
      </c>
      <c r="F23" s="2" t="s">
        <v>23</v>
      </c>
      <c r="G23" s="2" t="s">
        <v>58</v>
      </c>
    </row>
    <row r="24">
      <c r="A24" s="1" t="str">
        <f t="shared" si="1"/>
        <v>END</v>
      </c>
      <c r="B24" s="2" t="s">
        <v>59</v>
      </c>
      <c r="C24" s="2" t="s">
        <v>41</v>
      </c>
    </row>
    <row r="25">
      <c r="A25" s="1" t="str">
        <f t="shared" si="1"/>
        <v/>
      </c>
    </row>
    <row r="26">
      <c r="A26" s="1" t="str">
        <f t="shared" ref="A26:A29" si="2"> if(C26 = "dataForm", C26 &amp; replace(D26,1,1, UPPER(LEFT(D26,1))) &amp; replace(E26,1,1, UPPER(LEFT(E26,1))) &amp; replace(F26,1,1, UPPER(LEFT(F26,1))), C26)</f>
        <v/>
      </c>
    </row>
    <row r="27">
      <c r="A27" s="1" t="str">
        <f t="shared" si="2"/>
        <v/>
      </c>
    </row>
    <row r="28">
      <c r="A28" s="1" t="str">
        <f t="shared" si="2"/>
        <v/>
      </c>
    </row>
    <row r="29">
      <c r="A29" s="1" t="str">
        <f t="shared" si="2"/>
        <v/>
      </c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8.0"/>
    <col customWidth="1" min="2" max="2" width="28.88"/>
  </cols>
  <sheetData>
    <row r="1">
      <c r="A1" s="1"/>
    </row>
    <row r="2">
      <c r="A2" s="1"/>
    </row>
    <row r="3">
      <c r="A3" s="1" t="str">
        <f t="shared" ref="A3:A26" si="1"> if(C3 = "index", "&lt;?php $tableQuery = &lt;&lt;&lt;EOD", 
  if(or(C3 = "A00", C3 = "P00"), ""&amp;REPT(char(32), 4)&amp;"DROP TABLE IF EXISTS `"&amp;LOWER($B4)&amp;"`;",
  if(or(C3 = "A01", C3 = "P01"), ""&amp;REPT(char(32), 4)&amp;"CREATE TABLE IF NOT EXISTS `"&amp;LOWER($B3)&amp;"` (",
  if(or(C3 = "N00", C3 = "Z00"), ""&amp;REPT(char(32), 4)&amp;") ENGINE=InnoDB DEFAULT CHARSET=utf8 COLLATE=utf8_general_ci;",
  if(E3 = "primaryKey", ""&amp;REPT(char(32), 8)&amp;"`"&amp;B3&amp;"` int(64) NOT NULL,",
  if(or(E3 = "dateOfApplication", E3 = "accountCreationDate"),  ""&amp;REPT(char(32), 8)&amp;"`"&amp;B3&amp;"` timestamp NOT NULL DEFAULT current_timestamp() ON UPDATE current_timestamp() COMMENT '"&amp;H3&amp;"',",
  if(and(or(G3 = "choice", G3 = "text"), or(C4 = "N00", C4 = "Z00")), ""&amp;REPT(char(32), 8)&amp;"`"&amp;B3&amp;"` tinytext NOT NULL COMMENT '"&amp;H3&amp;"'",
  if(or(G3 = "choice", G3 = "text"), ""&amp;REPT(char(32), 8)&amp;"`"&amp;B3&amp;"` tinytext NOT NULL COMMENT '"&amp;H3&amp;"',",
  if(and(or(C2 = "N00", C2 = "Z00"), C4 = ""), "EOD ?&gt;", "")))))))))</f>
        <v>&lt;?php $tableQuery = &lt;&lt;&lt;EOD</v>
      </c>
      <c r="B3" s="4" t="str">
        <f>columns!A3</f>
        <v/>
      </c>
      <c r="C3" s="4" t="str">
        <f>columns!B3</f>
        <v>index</v>
      </c>
      <c r="D3" s="4" t="str">
        <f>columns!C3</f>
        <v/>
      </c>
      <c r="E3" s="4" t="str">
        <f>columns!D3</f>
        <v>type</v>
      </c>
      <c r="F3" s="4" t="str">
        <f>columns!E3</f>
        <v>column</v>
      </c>
      <c r="G3" s="4" t="str">
        <f>columns!F3</f>
        <v>data type</v>
      </c>
      <c r="H3" s="4" t="str">
        <f>columns!G3</f>
        <v>comment</v>
      </c>
    </row>
    <row r="4">
      <c r="A4" s="1" t="str">
        <f t="shared" si="1"/>
        <v>    DROP TABLE IF EXISTS `dataform`;</v>
      </c>
      <c r="B4" s="4" t="str">
        <f>columns!A4</f>
        <v>START</v>
      </c>
      <c r="C4" s="4" t="str">
        <f>columns!B4</f>
        <v>A00</v>
      </c>
      <c r="D4" s="4" t="str">
        <f>columns!C4</f>
        <v>START</v>
      </c>
      <c r="E4" s="4" t="str">
        <f>columns!D4</f>
        <v/>
      </c>
      <c r="F4" s="4" t="str">
        <f>columns!E4</f>
        <v/>
      </c>
      <c r="G4" s="4" t="str">
        <f>columns!F4</f>
        <v/>
      </c>
      <c r="H4" s="4" t="str">
        <f>columns!G4</f>
        <v/>
      </c>
    </row>
    <row r="5">
      <c r="A5" s="1" t="str">
        <f t="shared" si="1"/>
        <v>    CREATE TABLE IF NOT EXISTS `dataform` (</v>
      </c>
      <c r="B5" s="4" t="str">
        <f>columns!A5</f>
        <v>dataForm</v>
      </c>
      <c r="C5" s="4" t="str">
        <f>columns!B5</f>
        <v>A01</v>
      </c>
      <c r="D5" s="4" t="str">
        <f>columns!C5</f>
        <v>dataForm</v>
      </c>
      <c r="E5" s="4" t="str">
        <f>columns!D5</f>
        <v/>
      </c>
      <c r="F5" s="4" t="str">
        <f>columns!E5</f>
        <v/>
      </c>
      <c r="G5" s="4" t="str">
        <f>columns!F5</f>
        <v/>
      </c>
      <c r="H5" s="4" t="str">
        <f>columns!G5</f>
        <v/>
      </c>
    </row>
    <row r="6">
      <c r="A6" s="1" t="str">
        <f t="shared" si="1"/>
        <v>        `dataFormPrimaryKey` int(64) NOT NULL,</v>
      </c>
      <c r="B6" s="4" t="str">
        <f>columns!A6</f>
        <v>dataFormPrimaryKey</v>
      </c>
      <c r="C6" s="4" t="str">
        <f>columns!B6</f>
        <v>A02</v>
      </c>
      <c r="D6" s="4" t="str">
        <f>columns!C6</f>
        <v>dataForm</v>
      </c>
      <c r="E6" s="4" t="str">
        <f>columns!D6</f>
        <v>primaryKey</v>
      </c>
      <c r="F6" s="4" t="str">
        <f>columns!E6</f>
        <v/>
      </c>
      <c r="G6" s="4" t="str">
        <f>columns!F6</f>
        <v/>
      </c>
      <c r="H6" s="4" t="str">
        <f>columns!G6</f>
        <v/>
      </c>
    </row>
    <row r="7">
      <c r="A7" s="1" t="str">
        <f t="shared" si="1"/>
        <v>        `dataFormDateOfApplicationDate` timestamp NOT NULL DEFAULT current_timestamp() ON UPDATE current_timestamp() COMMENT '申請日期',</v>
      </c>
      <c r="B7" s="4" t="str">
        <f>columns!A7</f>
        <v>dataFormDateOfApplicationDate</v>
      </c>
      <c r="C7" s="4" t="str">
        <f>columns!B7</f>
        <v>A03</v>
      </c>
      <c r="D7" s="4" t="str">
        <f>columns!C7</f>
        <v>dataForm</v>
      </c>
      <c r="E7" s="4" t="str">
        <f>columns!D7</f>
        <v>dateOfApplication</v>
      </c>
      <c r="F7" s="4" t="str">
        <f>columns!E7</f>
        <v/>
      </c>
      <c r="G7" s="4" t="str">
        <f>columns!F7</f>
        <v>date</v>
      </c>
      <c r="H7" s="4" t="str">
        <f>columns!G7</f>
        <v>申請日期</v>
      </c>
    </row>
    <row r="8">
      <c r="A8" s="1" t="str">
        <f t="shared" si="1"/>
        <v>        `dataFormApplyForPurposeChoice` tinytext NOT NULL COMMENT '申請項目',</v>
      </c>
      <c r="B8" s="4" t="str">
        <f>columns!A8</f>
        <v>dataFormApplyForPurposeChoice</v>
      </c>
      <c r="C8" s="4" t="str">
        <f>columns!B8</f>
        <v>B01</v>
      </c>
      <c r="D8" s="4" t="str">
        <f>columns!C8</f>
        <v>dataForm</v>
      </c>
      <c r="E8" s="4" t="str">
        <f>columns!D8</f>
        <v>applyFor</v>
      </c>
      <c r="F8" s="4" t="str">
        <f>columns!E8</f>
        <v>purpose</v>
      </c>
      <c r="G8" s="4" t="str">
        <f>columns!F8</f>
        <v>choice</v>
      </c>
      <c r="H8" s="4" t="str">
        <f>columns!G8</f>
        <v>申請項目</v>
      </c>
    </row>
    <row r="9">
      <c r="A9" s="1" t="str">
        <f t="shared" si="1"/>
        <v>        `dataFormApplicantFormText` tinytext NOT NULL COMMENT '申請人',</v>
      </c>
      <c r="B9" s="4" t="str">
        <f>columns!A9</f>
        <v>dataFormApplicantFormText</v>
      </c>
      <c r="C9" s="4" t="str">
        <f>columns!B9</f>
        <v>C01</v>
      </c>
      <c r="D9" s="4" t="str">
        <f>columns!C9</f>
        <v>dataForm</v>
      </c>
      <c r="E9" s="4" t="str">
        <f>columns!D9</f>
        <v>applicant</v>
      </c>
      <c r="F9" s="4" t="str">
        <f>columns!E9</f>
        <v>form</v>
      </c>
      <c r="G9" s="4" t="str">
        <f>columns!F9</f>
        <v>text</v>
      </c>
      <c r="H9" s="4" t="str">
        <f>columns!G9</f>
        <v>申請人</v>
      </c>
    </row>
    <row r="10">
      <c r="A10" s="1" t="str">
        <f t="shared" si="1"/>
        <v>        `dataFormIdentityCardNumberFormText` tinytext NOT NULL COMMENT '身分證字號',</v>
      </c>
      <c r="B10" s="4" t="str">
        <f>columns!A10</f>
        <v>dataFormIdentityCardNumberFormText</v>
      </c>
      <c r="C10" s="4" t="str">
        <f>columns!B10</f>
        <v>C02</v>
      </c>
      <c r="D10" s="4" t="str">
        <f>columns!C10</f>
        <v>dataForm</v>
      </c>
      <c r="E10" s="4" t="str">
        <f>columns!D10</f>
        <v>identityCardNumber</v>
      </c>
      <c r="F10" s="4" t="str">
        <f>columns!E10</f>
        <v>form</v>
      </c>
      <c r="G10" s="4" t="str">
        <f>columns!F10</f>
        <v>text</v>
      </c>
      <c r="H10" s="4" t="str">
        <f>columns!G10</f>
        <v>身分證字號</v>
      </c>
    </row>
    <row r="11">
      <c r="A11" s="1" t="str">
        <f t="shared" si="1"/>
        <v>        `dataFormContactNumberFormText` tinytext NOT NULL COMMENT '連絡電話',</v>
      </c>
      <c r="B11" s="4" t="str">
        <f>columns!A11</f>
        <v>dataFormContactNumberFormText</v>
      </c>
      <c r="C11" s="4" t="str">
        <f>columns!B11</f>
        <v>C03</v>
      </c>
      <c r="D11" s="4" t="str">
        <f>columns!C11</f>
        <v>dataForm</v>
      </c>
      <c r="E11" s="4" t="str">
        <f>columns!D11</f>
        <v>contactNumber</v>
      </c>
      <c r="F11" s="4" t="str">
        <f>columns!E11</f>
        <v>form</v>
      </c>
      <c r="G11" s="4" t="str">
        <f>columns!F11</f>
        <v>text</v>
      </c>
      <c r="H11" s="4" t="str">
        <f>columns!G11</f>
        <v>連絡電話</v>
      </c>
    </row>
    <row r="12">
      <c r="A12" s="1" t="str">
        <f t="shared" si="1"/>
        <v>        `dataFormPhoneNumberFormText` tinytext NOT NULL COMMENT '手機號碼',</v>
      </c>
      <c r="B12" s="4" t="str">
        <f>columns!A12</f>
        <v>dataFormPhoneNumberFormText</v>
      </c>
      <c r="C12" s="4" t="str">
        <f>columns!B12</f>
        <v>C04</v>
      </c>
      <c r="D12" s="4" t="str">
        <f>columns!C12</f>
        <v>dataForm</v>
      </c>
      <c r="E12" s="4" t="str">
        <f>columns!D12</f>
        <v>phoneNumber</v>
      </c>
      <c r="F12" s="4" t="str">
        <f>columns!E12</f>
        <v>form</v>
      </c>
      <c r="G12" s="4" t="str">
        <f>columns!F12</f>
        <v>text</v>
      </c>
      <c r="H12" s="4" t="str">
        <f>columns!G12</f>
        <v>手機號碼</v>
      </c>
    </row>
    <row r="13">
      <c r="A13" s="1" t="str">
        <f t="shared" si="1"/>
        <v>        `dataFormResidenceFormChoice` tinytext NOT NULL COMMENT '居住縣市',</v>
      </c>
      <c r="B13" s="4" t="str">
        <f>columns!A13</f>
        <v>dataFormResidenceFormChoice</v>
      </c>
      <c r="C13" s="4" t="str">
        <f>columns!B13</f>
        <v>C05</v>
      </c>
      <c r="D13" s="4" t="str">
        <f>columns!C13</f>
        <v>dataForm</v>
      </c>
      <c r="E13" s="4" t="str">
        <f>columns!D13</f>
        <v>residence</v>
      </c>
      <c r="F13" s="4" t="str">
        <f>columns!E13</f>
        <v>form</v>
      </c>
      <c r="G13" s="4" t="str">
        <f>columns!F13</f>
        <v>choice</v>
      </c>
      <c r="H13" s="4" t="str">
        <f>columns!G13</f>
        <v>居住縣市</v>
      </c>
    </row>
    <row r="14">
      <c r="A14" s="1" t="str">
        <f t="shared" si="1"/>
        <v>        `dataFormAddressFormText` tinytext NOT NULL COMMENT '通訊地址'</v>
      </c>
      <c r="B14" s="4" t="str">
        <f>columns!A14</f>
        <v>dataFormAddressFormText</v>
      </c>
      <c r="C14" s="4" t="str">
        <f>columns!B14</f>
        <v>C06</v>
      </c>
      <c r="D14" s="4" t="str">
        <f>columns!C14</f>
        <v>dataForm</v>
      </c>
      <c r="E14" s="4" t="str">
        <f>columns!D14</f>
        <v>address</v>
      </c>
      <c r="F14" s="4" t="str">
        <f>columns!E14</f>
        <v>form</v>
      </c>
      <c r="G14" s="4" t="str">
        <f>columns!F14</f>
        <v>text</v>
      </c>
      <c r="H14" s="4" t="str">
        <f>columns!G14</f>
        <v>通訊地址</v>
      </c>
    </row>
    <row r="15">
      <c r="A15" s="1" t="str">
        <f t="shared" si="1"/>
        <v>    ) ENGINE=InnoDB DEFAULT CHARSET=utf8 COLLATE=utf8_general_ci;</v>
      </c>
      <c r="B15" s="4" t="str">
        <f>columns!A15</f>
        <v>END</v>
      </c>
      <c r="C15" s="4" t="str">
        <f>columns!B15</f>
        <v>N00</v>
      </c>
      <c r="D15" s="4" t="str">
        <f>columns!C15</f>
        <v>END</v>
      </c>
      <c r="E15" s="4" t="str">
        <f>columns!D15</f>
        <v/>
      </c>
      <c r="F15" s="4" t="str">
        <f>columns!E15</f>
        <v/>
      </c>
      <c r="G15" s="4" t="str">
        <f>columns!F15</f>
        <v/>
      </c>
      <c r="H15" s="4" t="str">
        <f>columns!G15</f>
        <v/>
      </c>
    </row>
    <row r="16">
      <c r="A16" s="1" t="str">
        <f t="shared" si="1"/>
        <v/>
      </c>
      <c r="B16" s="4" t="str">
        <f>columns!A16</f>
        <v/>
      </c>
      <c r="C16" s="4" t="str">
        <f>columns!B16</f>
        <v/>
      </c>
      <c r="D16" s="4" t="str">
        <f>columns!C16</f>
        <v/>
      </c>
      <c r="E16" s="4" t="str">
        <f>columns!D16</f>
        <v/>
      </c>
      <c r="F16" s="4" t="str">
        <f>columns!E16</f>
        <v/>
      </c>
      <c r="G16" s="4" t="str">
        <f>columns!F16</f>
        <v/>
      </c>
      <c r="H16" s="4" t="str">
        <f>columns!G16</f>
        <v/>
      </c>
    </row>
    <row r="17">
      <c r="A17" s="1" t="str">
        <f t="shared" si="1"/>
        <v>    DROP TABLE IF EXISTS `datamember`;</v>
      </c>
      <c r="B17" s="4" t="str">
        <f>columns!A17</f>
        <v>START</v>
      </c>
      <c r="C17" s="4" t="str">
        <f>columns!B17</f>
        <v>P00</v>
      </c>
      <c r="D17" s="4" t="str">
        <f>columns!C17</f>
        <v>START</v>
      </c>
      <c r="E17" s="4" t="str">
        <f>columns!D17</f>
        <v/>
      </c>
      <c r="F17" s="4" t="str">
        <f>columns!E17</f>
        <v/>
      </c>
      <c r="G17" s="4" t="str">
        <f>columns!F17</f>
        <v/>
      </c>
      <c r="H17" s="4" t="str">
        <f>columns!G17</f>
        <v/>
      </c>
    </row>
    <row r="18">
      <c r="A18" s="1" t="str">
        <f t="shared" si="1"/>
        <v>    CREATE TABLE IF NOT EXISTS `datamember` (</v>
      </c>
      <c r="B18" s="4" t="str">
        <f>columns!A18</f>
        <v>dataMember</v>
      </c>
      <c r="C18" s="4" t="str">
        <f>columns!B18</f>
        <v>P01</v>
      </c>
      <c r="D18" s="4" t="str">
        <f>columns!C18</f>
        <v>dataMember</v>
      </c>
      <c r="E18" s="4" t="str">
        <f>columns!D18</f>
        <v/>
      </c>
      <c r="F18" s="4" t="str">
        <f>columns!E18</f>
        <v/>
      </c>
      <c r="G18" s="4" t="str">
        <f>columns!F18</f>
        <v/>
      </c>
      <c r="H18" s="4" t="str">
        <f>columns!G18</f>
        <v/>
      </c>
    </row>
    <row r="19">
      <c r="A19" s="1" t="str">
        <f t="shared" si="1"/>
        <v>        `dataMemberPrimaryKey` int(64) NOT NULL,</v>
      </c>
      <c r="B19" s="4" t="str">
        <f>columns!A19</f>
        <v>dataMemberPrimaryKey</v>
      </c>
      <c r="C19" s="4" t="str">
        <f>columns!B19</f>
        <v>P02</v>
      </c>
      <c r="D19" s="4" t="str">
        <f>columns!C19</f>
        <v>dataMember</v>
      </c>
      <c r="E19" s="4" t="str">
        <f>columns!D19</f>
        <v>primaryKey</v>
      </c>
      <c r="F19" s="4" t="str">
        <f>columns!E19</f>
        <v/>
      </c>
      <c r="G19" s="4" t="str">
        <f>columns!F19</f>
        <v/>
      </c>
      <c r="H19" s="4" t="str">
        <f>columns!G19</f>
        <v/>
      </c>
    </row>
    <row r="20">
      <c r="A20" s="1" t="str">
        <f t="shared" si="1"/>
        <v>        `dataMemberAccountCreationDateDate` timestamp NOT NULL DEFAULT current_timestamp() ON UPDATE current_timestamp() COMMENT '帳號創建日期',</v>
      </c>
      <c r="B20" s="4" t="str">
        <f>columns!A20</f>
        <v>dataMemberAccountCreationDateDate</v>
      </c>
      <c r="C20" s="4" t="str">
        <f>columns!B20</f>
        <v>P03</v>
      </c>
      <c r="D20" s="4" t="str">
        <f>columns!C20</f>
        <v>dataMember</v>
      </c>
      <c r="E20" s="4" t="str">
        <f>columns!D20</f>
        <v>accountCreationDate</v>
      </c>
      <c r="F20" s="4" t="str">
        <f>columns!E20</f>
        <v/>
      </c>
      <c r="G20" s="4" t="str">
        <f>columns!F20</f>
        <v>date</v>
      </c>
      <c r="H20" s="4" t="str">
        <f>columns!G20</f>
        <v>帳號創建日期</v>
      </c>
    </row>
    <row r="21">
      <c r="A21" s="1" t="str">
        <f t="shared" si="1"/>
        <v>        `dataMemberUsernameMemberText` tinytext NOT NULL COMMENT '使用者名稱',</v>
      </c>
      <c r="B21" s="4" t="str">
        <f>columns!A21</f>
        <v>dataMemberUsernameMemberText</v>
      </c>
      <c r="C21" s="4" t="str">
        <f>columns!B21</f>
        <v>Q01</v>
      </c>
      <c r="D21" s="4" t="str">
        <f>columns!C21</f>
        <v>dataMember</v>
      </c>
      <c r="E21" s="4" t="str">
        <f>columns!D21</f>
        <v>username</v>
      </c>
      <c r="F21" s="4" t="str">
        <f>columns!E21</f>
        <v>member</v>
      </c>
      <c r="G21" s="4" t="str">
        <f>columns!F21</f>
        <v>text</v>
      </c>
      <c r="H21" s="4" t="str">
        <f>columns!G21</f>
        <v>使用者名稱</v>
      </c>
    </row>
    <row r="22">
      <c r="A22" s="1" t="str">
        <f t="shared" si="1"/>
        <v>        `dataMemberPasswordMemberText` tinytext NOT NULL COMMENT '密碼',</v>
      </c>
      <c r="B22" s="4" t="str">
        <f>columns!A22</f>
        <v>dataMemberPasswordMemberText</v>
      </c>
      <c r="C22" s="4" t="str">
        <f>columns!B22</f>
        <v>Q02</v>
      </c>
      <c r="D22" s="4" t="str">
        <f>columns!C22</f>
        <v>dataMember</v>
      </c>
      <c r="E22" s="4" t="str">
        <f>columns!D22</f>
        <v>password</v>
      </c>
      <c r="F22" s="4" t="str">
        <f>columns!E22</f>
        <v>member</v>
      </c>
      <c r="G22" s="4" t="str">
        <f>columns!F22</f>
        <v>text</v>
      </c>
      <c r="H22" s="4" t="str">
        <f>columns!G22</f>
        <v>密碼</v>
      </c>
    </row>
    <row r="23">
      <c r="A23" s="1" t="str">
        <f t="shared" si="1"/>
        <v>        `dataMemberEmailMemberText` tinytext NOT NULL COMMENT '電子郵件'</v>
      </c>
      <c r="B23" s="4" t="str">
        <f>columns!A23</f>
        <v>dataMemberEmailMemberText</v>
      </c>
      <c r="C23" s="4" t="str">
        <f>columns!B23</f>
        <v>Q03</v>
      </c>
      <c r="D23" s="4" t="str">
        <f>columns!C23</f>
        <v>dataMember</v>
      </c>
      <c r="E23" s="4" t="str">
        <f>columns!D23</f>
        <v>email</v>
      </c>
      <c r="F23" s="4" t="str">
        <f>columns!E23</f>
        <v>member</v>
      </c>
      <c r="G23" s="4" t="str">
        <f>columns!F23</f>
        <v>text</v>
      </c>
      <c r="H23" s="4" t="str">
        <f>columns!G23</f>
        <v>電子郵件</v>
      </c>
    </row>
    <row r="24">
      <c r="A24" s="1" t="str">
        <f t="shared" si="1"/>
        <v>    ) ENGINE=InnoDB DEFAULT CHARSET=utf8 COLLATE=utf8_general_ci;</v>
      </c>
      <c r="B24" s="4" t="str">
        <f>columns!A24</f>
        <v>END</v>
      </c>
      <c r="C24" s="4" t="str">
        <f>columns!B24</f>
        <v>Z00</v>
      </c>
      <c r="D24" s="4" t="str">
        <f>columns!C24</f>
        <v>END</v>
      </c>
      <c r="E24" s="4" t="str">
        <f>columns!D24</f>
        <v/>
      </c>
      <c r="F24" s="4" t="str">
        <f>columns!E24</f>
        <v/>
      </c>
      <c r="G24" s="4" t="str">
        <f>columns!F24</f>
        <v/>
      </c>
      <c r="H24" s="4" t="str">
        <f>columns!G24</f>
        <v/>
      </c>
    </row>
    <row r="25">
      <c r="A25" s="1" t="str">
        <f t="shared" si="1"/>
        <v>EOD ?&gt;</v>
      </c>
      <c r="B25" s="4" t="str">
        <f>columns!A25</f>
        <v/>
      </c>
      <c r="C25" s="4" t="str">
        <f>columns!B25</f>
        <v/>
      </c>
      <c r="D25" s="4" t="str">
        <f>columns!C25</f>
        <v/>
      </c>
      <c r="E25" s="4" t="str">
        <f>columns!D25</f>
        <v/>
      </c>
      <c r="F25" s="4" t="str">
        <f>columns!E25</f>
        <v/>
      </c>
      <c r="G25" s="4" t="str">
        <f>columns!F25</f>
        <v/>
      </c>
      <c r="H25" s="4" t="str">
        <f>columns!G25</f>
        <v/>
      </c>
    </row>
    <row r="26">
      <c r="A26" s="1" t="str">
        <f t="shared" si="1"/>
        <v/>
      </c>
      <c r="B26" s="4" t="str">
        <f>columns!A26</f>
        <v/>
      </c>
      <c r="C26" s="4" t="str">
        <f>columns!B26</f>
        <v/>
      </c>
      <c r="D26" s="4" t="str">
        <f>columns!C26</f>
        <v/>
      </c>
      <c r="E26" s="4" t="str">
        <f>columns!D26</f>
        <v/>
      </c>
      <c r="F26" s="4" t="str">
        <f>columns!E26</f>
        <v/>
      </c>
      <c r="G26" s="4" t="str">
        <f>columns!F26</f>
        <v/>
      </c>
      <c r="H26" s="4" t="str">
        <f>columns!G26</f>
        <v/>
      </c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38"/>
  </cols>
  <sheetData>
    <row r="1">
      <c r="A1" s="5"/>
      <c r="B1" s="6"/>
      <c r="C1" s="5"/>
      <c r="D1" s="5"/>
      <c r="E1" s="3" t="s">
        <v>60</v>
      </c>
      <c r="F1" s="5"/>
      <c r="G1" s="7" t="s">
        <v>61</v>
      </c>
      <c r="H1" s="7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5"/>
      <c r="B2" s="6"/>
      <c r="C2" s="3" t="s">
        <v>62</v>
      </c>
      <c r="D2" s="3" t="s">
        <v>8</v>
      </c>
      <c r="E2" s="3" t="s">
        <v>63</v>
      </c>
      <c r="F2" s="3" t="s">
        <v>64</v>
      </c>
      <c r="G2" s="7" t="s">
        <v>63</v>
      </c>
      <c r="H2" s="7" t="s">
        <v>65</v>
      </c>
      <c r="I2" s="3" t="s">
        <v>66</v>
      </c>
      <c r="J2" s="3" t="s">
        <v>64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5"/>
      <c r="B3" s="7" t="str">
        <f t="shared" ref="B3:B31" si="1">if(C3="", "",
"[language=Chinese] [i18n="&amp;C3&amp;"]:before{content:"""&amp;E3&amp;"""}"
&amp;"[language=Chinese] [i18n="&amp;C3&amp;"]:after{content:"""&amp;F3&amp;"""}"
&amp;"[language=English] [i18n="&amp;C3&amp;"]:before{content:"""&amp;G3&amp;"""}"
&amp;"[language=English] [i18n="&amp;C3&amp;"]:after{content:"""&amp;J3&amp;"""}"
)</f>
        <v>[language=Chinese] [i18n=header]:before{content:"請領（補發、換發）記帳士證書申請書"}[language=Chinese] [i18n=header]:after{content:""}[language=English] [i18n=header]:before{content:"Application Form for The Issuance (Reissuance, Replacement) of Certificate of Public Bookkeeper"}[language=English] [i18n=header]:after{content:""}</v>
      </c>
      <c r="C3" s="3" t="s">
        <v>67</v>
      </c>
      <c r="D3" s="3"/>
      <c r="E3" s="8" t="s">
        <v>68</v>
      </c>
      <c r="F3" s="5"/>
      <c r="G3" s="7" t="str">
        <f t="shared" ref="G3:G34" si="2">if(H3="", ""
,if(I3&lt;&gt;"", I3, H3))</f>
        <v>Application Form for The Issuance (Reissuance, Replacement) of Certificate of Public Bookkeeper</v>
      </c>
      <c r="H3" s="7" t="str">
        <f>IFERROR(__xludf.DUMMYFUNCTION("iferror(GOOGLETRANSLATE(E3,""zh-tw"",""en""),"""")"),"Please lead (replenishment, renewal) bookkeeper certificate application")</f>
        <v>Please lead (replenishment, renewal) bookkeeper certificate application</v>
      </c>
      <c r="I3" s="8" t="s">
        <v>69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5"/>
      <c r="B4" s="7" t="str">
        <f t="shared" si="1"/>
        <v>[language=Chinese] [i18n=dateOfApplication]:before{content:"申請日期："}[language=Chinese] [i18n=dateOfApplication]:after{content:""}[language=English] [i18n=dateOfApplication]:before{content:"Date of Application: "}[language=English] [i18n=dateOfApplication]:after{content:""}</v>
      </c>
      <c r="C4" s="3" t="s">
        <v>12</v>
      </c>
      <c r="D4" s="3"/>
      <c r="E4" s="8" t="s">
        <v>70</v>
      </c>
      <c r="F4" s="5"/>
      <c r="G4" s="7" t="str">
        <f t="shared" si="2"/>
        <v>Date of Application: </v>
      </c>
      <c r="H4" s="7" t="str">
        <f>IFERROR(__xludf.DUMMYFUNCTION("iferror(GOOGLETRANSLATE(E4,""zh-tw"",""en""),"""")"),"Date of Application:")</f>
        <v>Date of Application:</v>
      </c>
      <c r="I4" s="8" t="s">
        <v>71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5"/>
      <c r="B5" s="7" t="str">
        <f t="shared" si="1"/>
        <v>[language=Chinese] [i18n=recipient]:before{content:"受文者："}[language=Chinese] [i18n=recipient]:after{content:""}[language=English] [i18n=recipient]:before{content:"Recipient:"}[language=English] [i18n=recipient]:after{content:""}</v>
      </c>
      <c r="C5" s="3" t="s">
        <v>72</v>
      </c>
      <c r="D5" s="3"/>
      <c r="E5" s="8" t="s">
        <v>73</v>
      </c>
      <c r="F5" s="5"/>
      <c r="G5" s="7" t="str">
        <f t="shared" si="2"/>
        <v>Recipient:</v>
      </c>
      <c r="H5" s="7" t="str">
        <f>IFERROR(__xludf.DUMMYFUNCTION("iferror(GOOGLETRANSLATE(E5,""zh-tw"",""en""),"""")"),"Writer:")</f>
        <v>Writer:</v>
      </c>
      <c r="I5" s="8" t="s">
        <v>74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5"/>
      <c r="B6" s="7" t="str">
        <f t="shared" si="1"/>
        <v>[language=Chinese] [i18n=ministryOfFinance]:before{content:"財政部"}[language=Chinese] [i18n=ministryOfFinance]:after{content:""}[language=English] [i18n=ministryOfFinance]:before{content:"Ministry of Finance"}[language=English] [i18n=ministryOfFinance]:after{content:""}</v>
      </c>
      <c r="C6" s="3" t="s">
        <v>75</v>
      </c>
      <c r="D6" s="3"/>
      <c r="E6" s="8" t="s">
        <v>76</v>
      </c>
      <c r="F6" s="5"/>
      <c r="G6" s="7" t="str">
        <f t="shared" si="2"/>
        <v>Ministry of Finance</v>
      </c>
      <c r="H6" s="7" t="str">
        <f>IFERROR(__xludf.DUMMYFUNCTION("iferror(GOOGLETRANSLATE(E6,""zh-tw"",""en""),"""")"),"Ministry of Finance")</f>
        <v>Ministry of Finance</v>
      </c>
      <c r="I6" s="8" t="s">
        <v>77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5"/>
      <c r="B7" s="7" t="str">
        <f t="shared" si="1"/>
        <v>[language=Chinese] [i18n=purpose]:before{content:"主旨："}[language=Chinese] [i18n=purpose]:after{content:""}[language=English] [i18n=purpose]:before{content:"Purpose:"}[language=English] [i18n=purpose]:after{content:""}</v>
      </c>
      <c r="C7" s="3" t="s">
        <v>17</v>
      </c>
      <c r="D7" s="3"/>
      <c r="E7" s="8" t="s">
        <v>78</v>
      </c>
      <c r="F7" s="3"/>
      <c r="G7" s="7" t="str">
        <f t="shared" si="2"/>
        <v>Purpose:</v>
      </c>
      <c r="H7" s="7" t="str">
        <f>IFERROR(__xludf.DUMMYFUNCTION("iferror(GOOGLETRANSLATE(E7,""zh-tw"",""en""),"""")"),"Theme:")</f>
        <v>Theme:</v>
      </c>
      <c r="I7" s="8" t="s">
        <v>79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5"/>
      <c r="B8" s="7" t="str">
        <f t="shared" si="1"/>
        <v>[language=Chinese] [i18n=toApplyFor]:before{content:"申請"}[language=Chinese] [i18n=toApplyFor]:after{content:""}[language=English] [i18n=toApplyFor]:before{content:"To apply for"}[language=English] [i18n=toApplyFor]:after{content:""}</v>
      </c>
      <c r="C8" s="3" t="s">
        <v>80</v>
      </c>
      <c r="D8" s="3"/>
      <c r="E8" s="3" t="s">
        <v>81</v>
      </c>
      <c r="F8" s="5"/>
      <c r="G8" s="7" t="str">
        <f t="shared" si="2"/>
        <v>To apply for</v>
      </c>
      <c r="H8" s="7" t="str">
        <f>IFERROR(__xludf.DUMMYFUNCTION("iferror(GOOGLETRANSLATE(E8,""zh-tw"",""en""),"""")"),"Apply")</f>
        <v>Apply</v>
      </c>
      <c r="I8" s="8" t="s">
        <v>82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5"/>
      <c r="B9" s="7" t="str">
        <f t="shared" si="1"/>
        <v>[language=Chinese] [i18n=description]:before{content:"說明："}[language=Chinese] [i18n=description]:after{content:""}[language=English] [i18n=description]:before{content:"Description:"}[language=English] [i18n=description]:after{content:""}</v>
      </c>
      <c r="C9" s="3" t="s">
        <v>83</v>
      </c>
      <c r="D9" s="3"/>
      <c r="E9" s="3" t="s">
        <v>84</v>
      </c>
      <c r="F9" s="5"/>
      <c r="G9" s="7" t="str">
        <f t="shared" si="2"/>
        <v>Description:</v>
      </c>
      <c r="H9" s="7" t="str">
        <f>IFERROR(__xludf.DUMMYFUNCTION("iferror(GOOGLETRANSLATE(E9,""zh-tw"",""en""),"""")"),"illustrate:")</f>
        <v>illustrate:</v>
      </c>
      <c r="I9" s="8" t="s">
        <v>85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5"/>
      <c r="B10" s="7" t="str">
        <f t="shared" si="1"/>
        <v>[language=Chinese] [i18n=descriptionA]:before{content:"一、依記帳士法第 5 條暨記帳士證書核發辦法規定辦理。"}[language=Chinese] [i18n=descriptionA]:after{content:""}[language=English] [i18n=descriptionA]:before{content:"1. Handled in accordance with Article 5 of the Certified Public Bookkeepers Act and Rules Governing Issuance of Certificate of Public Bookkeeper."}[language=English] [i18n=descriptionA]:after{content:""}</v>
      </c>
      <c r="C10" s="3" t="s">
        <v>86</v>
      </c>
      <c r="D10" s="3"/>
      <c r="E10" s="3" t="s">
        <v>87</v>
      </c>
      <c r="F10" s="5"/>
      <c r="G10" s="7" t="str">
        <f t="shared" si="2"/>
        <v>1. Handled in accordance with Article 5 of the Certified Public Bookkeepers Act and Rules Governing Issuance of Certificate of Public Bookkeeper.</v>
      </c>
      <c r="H10" s="7" t="str">
        <f>IFERROR(__xludf.DUMMYFUNCTION("iferror(GOOGLETRANSLATE(E10,""zh-tw"",""en""),"""")"),"1. According to Article 5 of the Account Law and the Account Certificate, the method of issuance of the accounting certificate shall be handled.")</f>
        <v>1. According to Article 5 of the Account Law and the Account Certificate, the method of issuance of the accounting certificate shall be handled.</v>
      </c>
      <c r="I10" s="8" t="s">
        <v>88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5"/>
      <c r="B11" s="7" t="str">
        <f t="shared" si="1"/>
        <v>[language=Chinese] [i18n=descriptionB]:before{content:"二、茲檢具下列文件：（請勾選檢附項目，詳註二）。"}[language=Chinese] [i18n=descriptionB]:after{content:""}[language=English] [i18n=descriptionB]:before{content:"2. The following documents are hereby inspected: (Please tick the attached items, see Note 2)."}[language=English] [i18n=descriptionB]:after{content:""}</v>
      </c>
      <c r="C11" s="3" t="s">
        <v>89</v>
      </c>
      <c r="D11" s="3"/>
      <c r="E11" s="3" t="s">
        <v>90</v>
      </c>
      <c r="F11" s="5"/>
      <c r="G11" s="7" t="str">
        <f t="shared" si="2"/>
        <v>2. The following documents are hereby inspected: (Please tick the attached items, see Note 2).</v>
      </c>
      <c r="H11" s="7" t="str">
        <f>IFERROR(__xludf.DUMMYFUNCTION("iferror(GOOGLETRANSLATE(E11,""zh-tw"",""en""),"""")"),"Second, the following documents: (Please check the attachment project, detailed note 2).")</f>
        <v>Second, the following documents: (Please check the attachment project, detailed note 2).</v>
      </c>
      <c r="I11" s="8" t="s">
        <v>91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5"/>
      <c r="B12" s="7" t="str">
        <f t="shared" si="1"/>
        <v>[language=Chinese] [i18n=descriptionBA]:before{content:"（一）記帳士考試及格證書正本及影本各 1 份；記帳士考試及格證書為電子證書型式者，為其列印本 1 份。"}[language=Chinese] [i18n=descriptionBA]:after{content:""}[language=English] [i18n=descriptionBA]:before{content:"a. The original and a photocopy of the certificate for passing the certified public bookkeepers examination; if the certificate for passing the certified public bookkeepers examination is of the electronic certificate type, the applicant shall attach a printout of the certificate."}[language=English] [i18n=descriptionBA]:after{content:""}</v>
      </c>
      <c r="C12" s="3" t="s">
        <v>92</v>
      </c>
      <c r="D12" s="3"/>
      <c r="E12" s="3" t="s">
        <v>93</v>
      </c>
      <c r="F12" s="5"/>
      <c r="G12" s="7" t="str">
        <f t="shared" si="2"/>
        <v>a. The original and a photocopy of the certificate for passing the certified public bookkeepers examination; if the certificate for passing the certified public bookkeepers examination is of the electronic certificate type, the applicant shall attach a printout of the certificate.</v>
      </c>
      <c r="H12" s="7" t="str">
        <f>IFERROR(__xludf.DUMMYFUNCTION("iferror(GOOGLETRANSLATE(E12,""zh-tw"",""en""),"""")"),"(1) The original and one copy of the book test and a certificate; the bookkeeper test and the certificate of the certificate are the electronic certificate type, and one copy of them.")</f>
        <v>(1) The original and one copy of the book test and a certificate; the bookkeeper test and the certificate of the certificate are the electronic certificate type, and one copy of them.</v>
      </c>
      <c r="I12" s="8" t="s">
        <v>94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5"/>
      <c r="B13" s="7" t="str">
        <f t="shared" si="1"/>
        <v>[language=Chinese] [i18n=descriptionBB]:before{content:"（二）履歷表一份。"}[language=Chinese] [i18n=descriptionBB]:after{content:""}[language=English] [i18n=descriptionBB]:before{content:"b. A curriculum vitae of the applicant."}[language=English] [i18n=descriptionBB]:after{content:""}</v>
      </c>
      <c r="C13" s="3" t="s">
        <v>95</v>
      </c>
      <c r="D13" s="3"/>
      <c r="E13" s="3" t="s">
        <v>96</v>
      </c>
      <c r="F13" s="5"/>
      <c r="G13" s="7" t="str">
        <f t="shared" si="2"/>
        <v>b. A curriculum vitae of the applicant.</v>
      </c>
      <c r="H13" s="7" t="str">
        <f>IFERROR(__xludf.DUMMYFUNCTION("iferror(GOOGLETRANSLATE(E13,""zh-tw"",""en""),"""")"),"(2) A resume.")</f>
        <v>(2) A resume.</v>
      </c>
      <c r="I13" s="8" t="s">
        <v>97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5"/>
      <c r="B14" s="7" t="str">
        <f t="shared" si="1"/>
        <v>[language=Chinese] [i18n=descriptionBC]:before{content:"（三）國民身分證正反面影本 1 份（如範例），外國人為護照、外僑居留證或永久居留證影本。"}[language=Chinese] [i18n=descriptionBC]:after{content:""}[language=English] [i18n=descriptionBC]:before{content:"c. A photocopy of the front and back of the identification card of the applicant (See example), a photocopy of the passport, Alien Resident Certificate, or Alien Permanent Resident Certificate of the foreign applicant."}[language=English] [i18n=descriptionBC]:after{content:""}</v>
      </c>
      <c r="C14" s="3" t="s">
        <v>98</v>
      </c>
      <c r="D14" s="3"/>
      <c r="E14" s="3" t="s">
        <v>99</v>
      </c>
      <c r="F14" s="5"/>
      <c r="G14" s="7" t="str">
        <f t="shared" si="2"/>
        <v>c. A photocopy of the front and back of the identification card of the applicant (See example), a photocopy of the passport, Alien Resident Certificate, or Alien Permanent Resident Certificate of the foreign applicant.</v>
      </c>
      <c r="H14" s="7" t="str">
        <f>IFERROR(__xludf.DUMMYFUNCTION("iferror(GOOGLETRANSLATE(E14,""zh-tw"",""en""),"""")"),"(3) One copy of the national identity card (such as examples), foreigners are passports, foreigners' residence permits or permanent residence permits.")</f>
        <v>(3) One copy of the national identity card (such as examples), foreigners are passports, foreigners' residence permits or permanent residence permits.</v>
      </c>
      <c r="I14" s="8" t="s">
        <v>100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5"/>
      <c r="B15" s="7" t="str">
        <f t="shared" si="1"/>
        <v>[language=Chinese] [i18n=descriptionBD]:before{content:"（四）最近 1 年內 2 吋半身相片 2 張（詳註三）。"}[language=Chinese] [i18n=descriptionBD]:after{content:""}[language=English] [i18n=descriptionBD]:before{content:"d. Two 2-inch photographs of the applicant taken within the year (Note 3)."}[language=English] [i18n=descriptionBD]:after{content:""}</v>
      </c>
      <c r="C15" s="3" t="s">
        <v>101</v>
      </c>
      <c r="D15" s="3"/>
      <c r="E15" s="3" t="s">
        <v>102</v>
      </c>
      <c r="F15" s="5"/>
      <c r="G15" s="7" t="str">
        <f t="shared" si="2"/>
        <v>d. Two 2-inch photographs of the applicant taken within the year (Note 3).</v>
      </c>
      <c r="H15" s="7" t="str">
        <f>IFERROR(__xludf.DUMMYFUNCTION("iferror(GOOGLETRANSLATE(E15,""zh-tw"",""en""),"""")"),"(4) Two 2 -inch half -body photos in the past year (details 3).")</f>
        <v>(4) Two 2 -inch half -body photos in the past year (details 3).</v>
      </c>
      <c r="I15" s="8" t="s">
        <v>103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5"/>
      <c r="B16" s="7" t="str">
        <f t="shared" si="1"/>
        <v>[language=Chinese] [i18n=descriptionBE]:before{content:"（五）證書費新臺幣壹仟伍佰元整（詳註四）。"}[language=Chinese] [i18n=descriptionBE]:after{content:""}[language=English] [i18n=descriptionBE]:before{content:"e. The amount of the certification fee payable is NT$1,500 (Note 4)."}[language=English] [i18n=descriptionBE]:after{content:""}</v>
      </c>
      <c r="C16" s="3" t="s">
        <v>104</v>
      </c>
      <c r="D16" s="3"/>
      <c r="E16" s="3" t="s">
        <v>105</v>
      </c>
      <c r="F16" s="5"/>
      <c r="G16" s="7" t="str">
        <f t="shared" si="2"/>
        <v>e. The amount of the certification fee payable is NT$1,500 (Note 4).</v>
      </c>
      <c r="H16" s="7" t="str">
        <f>IFERROR(__xludf.DUMMYFUNCTION("iferror(GOOGLETRANSLATE(E16,""zh-tw"",""en""),"""")"),"(5) NT $ 1 of Certificate Fee Tong (Detailed Note 4).")</f>
        <v>(5) NT $ 1 of Certificate Fee Tong (Detailed Note 4).</v>
      </c>
      <c r="I16" s="8" t="s">
        <v>106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5"/>
      <c r="B17" s="7" t="str">
        <f t="shared" si="1"/>
        <v>[language=Chinese] [i18n=descriptionBF]:before{content:"（六）原撤銷或廢止原因消滅之證明文件。"}[language=Chinese] [i18n=descriptionBF]:after{content:""}[language=English] [i18n=descriptionBF]:before{content:"f. Documentary evidence that the reason for the revocation or cancellation of the original certificate has ceased to exist."}[language=English] [i18n=descriptionBF]:after{content:""}</v>
      </c>
      <c r="C17" s="3" t="s">
        <v>107</v>
      </c>
      <c r="D17" s="3"/>
      <c r="E17" s="3" t="s">
        <v>108</v>
      </c>
      <c r="F17" s="5"/>
      <c r="G17" s="7" t="str">
        <f t="shared" si="2"/>
        <v>f. Documentary evidence that the reason for the revocation or cancellation of the original certificate has ceased to exist.</v>
      </c>
      <c r="H17" s="7" t="str">
        <f>IFERROR(__xludf.DUMMYFUNCTION("iferror(GOOGLETRANSLATE(E17,""zh-tw"",""en""),"""")"),"(6) The document of the destruction of the cause of the reasons for dismissal.")</f>
        <v>(6) The document of the destruction of the cause of the reasons for dismissal.</v>
      </c>
      <c r="I17" s="8" t="s">
        <v>109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5"/>
      <c r="B18" s="7" t="str">
        <f t="shared" si="1"/>
        <v>[language=Chinese] [i18n=descriptionBG]:before{content:"（七）記帳士證書遺失或滅失登報 3 天聲明作廢之整張報紙。"}[language=Chinese] [i18n=descriptionBG]:after{content:""}[language=English] [i18n=descriptionBG]:before{content:"g. The whole page of the newspaper in which the notice of nullification of certificate of public bookkeeper due to loss or destruction thereof is published for three (3) days."}[language=English] [i18n=descriptionBG]:after{content:""}</v>
      </c>
      <c r="C18" s="3" t="s">
        <v>110</v>
      </c>
      <c r="D18" s="3"/>
      <c r="E18" s="3" t="s">
        <v>111</v>
      </c>
      <c r="F18" s="5"/>
      <c r="G18" s="7" t="str">
        <f t="shared" si="2"/>
        <v>g. The whole page of the newspaper in which the notice of nullification of certificate of public bookkeeper due to loss or destruction thereof is published for three (3) days.</v>
      </c>
      <c r="H18" s="7" t="str">
        <f>IFERROR(__xludf.DUMMYFUNCTION("iferror(GOOGLETRANSLATE(E18,""zh-tw"",""en""),"""")"),"(7) The entire newspaper of the losses or loss of the bookkeeper's certificate is lost for 3 days.")</f>
        <v>(7) The entire newspaper of the losses or loss of the bookkeeper's certificate is lost for 3 days.</v>
      </c>
      <c r="I18" s="8" t="s">
        <v>112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5"/>
      <c r="B19" s="7" t="str">
        <f t="shared" si="1"/>
        <v>[language=Chinese] [i18n=descriptionBH]:before{content:"（八）污損、破損或更名前之記帳士證書。"}[language=Chinese] [i18n=descriptionBH]:after{content:""}[language=English] [i18n=descriptionBH]:before{content:"h. The stained, damaged or pre-name Certified Public bookkeeper’s certificate."}[language=English] [i18n=descriptionBH]:after{content:""}</v>
      </c>
      <c r="C19" s="3" t="s">
        <v>113</v>
      </c>
      <c r="D19" s="3"/>
      <c r="E19" s="3" t="s">
        <v>114</v>
      </c>
      <c r="F19" s="5"/>
      <c r="G19" s="7" t="str">
        <f t="shared" si="2"/>
        <v>h. The stained, damaged or pre-name Certified Public bookkeeper’s certificate.</v>
      </c>
      <c r="H19" s="7" t="str">
        <f>IFERROR(__xludf.DUMMYFUNCTION("iferror(GOOGLETRANSLATE(E19,""zh-tw"",""en""),"""")"),"(8) Discovery, damage, or renamed account certificate certificate.")</f>
        <v>(8) Discovery, damage, or renamed account certificate certificate.</v>
      </c>
      <c r="I19" s="8" t="s">
        <v>115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5"/>
      <c r="B20" s="7" t="str">
        <f t="shared" si="1"/>
        <v>[language=Chinese] [i18n=descriptionBI]:before{content:"（九）中文版記帳士證書及有效護照影本各 1  份。"}[language=Chinese] [i18n=descriptionBI]:after{content:""}[language=English] [i18n=descriptionBI]:before{content:"i. The Chinese Version of the Certificate of Public Bookkeeper and the valid passport of the applicant, with a photocopy of each."}[language=English] [i18n=descriptionBI]:after{content:""}</v>
      </c>
      <c r="C20" s="3" t="s">
        <v>116</v>
      </c>
      <c r="D20" s="3"/>
      <c r="E20" s="3" t="s">
        <v>117</v>
      </c>
      <c r="F20" s="5"/>
      <c r="G20" s="7" t="str">
        <f t="shared" si="2"/>
        <v>i. The Chinese Version of the Certificate of Public Bookkeeper and the valid passport of the applicant, with a photocopy of each.</v>
      </c>
      <c r="H20" s="7" t="str">
        <f>IFERROR(__xludf.DUMMYFUNCTION("iferror(GOOGLETRANSLATE(E20,""zh-tw"",""en""),"""")"),"(9) The Chinese version of the bookkeeping certificate and the valid passport shadow.")</f>
        <v>(9) The Chinese version of the bookkeeping certificate and the valid passport shadow.</v>
      </c>
      <c r="I20" s="8" t="s">
        <v>118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5"/>
      <c r="B21" s="7" t="str">
        <f t="shared" si="1"/>
        <v>[language=Chinese] [i18n=descriptionC]:before{content:"三、聲明事項："}[language=Chinese] [i18n=descriptionC]:after{content:""}[language=English] [i18n=descriptionC]:before{content:"3. Disclaimer:"}[language=English] [i18n=descriptionC]:after{content:""}</v>
      </c>
      <c r="C21" s="3" t="s">
        <v>119</v>
      </c>
      <c r="D21" s="3"/>
      <c r="E21" s="3" t="s">
        <v>120</v>
      </c>
      <c r="F21" s="5"/>
      <c r="G21" s="7" t="str">
        <f t="shared" si="2"/>
        <v>3. Disclaimer:</v>
      </c>
      <c r="H21" s="7" t="str">
        <f>IFERROR(__xludf.DUMMYFUNCTION("iferror(GOOGLETRANSLATE(E21,""zh-tw"",""en""),"""")"),"3. Declaration matters:")</f>
        <v>3. Declaration matters:</v>
      </c>
      <c r="I21" s="8" t="s">
        <v>121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5"/>
      <c r="B22" s="7" t="str">
        <f t="shared" si="1"/>
        <v>[language=Chinese] [i18n=descriptionCA]:before{content:"（一）申請人確無記帳士法第 4 條第 1 項各款不得充任記帳士情事。"}[language=Chinese] [i18n=descriptionCA]:after{content:""}[language=English] [i18n=descriptionCA]:before{content:"a. The applicant does not have the conditions under Subparagraph 1, Article 4 of the Certified Public Bookkeepers Act that he/she shall not act as a certified public bookkeeper."}[language=English] [i18n=descriptionCA]:after{content:""}</v>
      </c>
      <c r="C22" s="3" t="s">
        <v>122</v>
      </c>
      <c r="D22" s="3"/>
      <c r="E22" s="3" t="s">
        <v>123</v>
      </c>
      <c r="F22" s="5"/>
      <c r="G22" s="7" t="str">
        <f t="shared" si="2"/>
        <v>a. The applicant does not have the conditions under Subparagraph 1, Article 4 of the Certified Public Bookkeepers Act that he/she shall not act as a certified public bookkeeper.</v>
      </c>
      <c r="H22" s="7" t="str">
        <f>IFERROR(__xludf.DUMMYFUNCTION("iferror(GOOGLETRANSLATE(E22,""zh-tw"",""en""),"""")"),"(1) The applicant does not have the book 4 (1), paragraph 1, paragraph 1 of each account.")</f>
        <v>(1) The applicant does not have the book 4 (1), paragraph 1, paragraph 1 of each account.</v>
      </c>
      <c r="I22" s="8" t="s">
        <v>124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5"/>
      <c r="B23" s="7" t="str">
        <f t="shared" si="1"/>
        <v>[language=Chinese] [i18n=descriptionCB]:before{content:"（二）申請人所填資料及附繳文件均為真實，如有不實願負法律責任。"}[language=Chinese] [i18n=descriptionCB]:after{content:""}[language=English] [i18n=descriptionCB]:before{content:"b. The information filled in by the applicant and the attached documents are all true; if there is any untrue statement, the applicant accepts the legal responsibility."}[language=English] [i18n=descriptionCB]:after{content:""}</v>
      </c>
      <c r="C23" s="3" t="s">
        <v>125</v>
      </c>
      <c r="D23" s="3"/>
      <c r="E23" s="3" t="s">
        <v>126</v>
      </c>
      <c r="F23" s="5"/>
      <c r="G23" s="7" t="str">
        <f t="shared" si="2"/>
        <v>b. The information filled in by the applicant and the attached documents are all true; if there is any untrue statement, the applicant accepts the legal responsibility.</v>
      </c>
      <c r="H23" s="7" t="str">
        <f>IFERROR(__xludf.DUMMYFUNCTION("iferror(GOOGLETRANSLATE(E23,""zh-tw"",""en""),"""")"),"(2) The information filled by the applicant and the attachment documents are true, and if they are unreasonable, they are unwilling to bear legal responsibility.")</f>
        <v>(2) The information filled by the applicant and the attachment documents are true, and if they are unreasonable, they are unwilling to bear legal responsibility.</v>
      </c>
      <c r="I23" s="8" t="s">
        <v>127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5"/>
      <c r="B24" s="7" t="str">
        <f t="shared" si="1"/>
        <v>[language=Chinese] [i18n=applicantInformation]:before{content:"申請人資料："}[language=Chinese] [i18n=applicantInformation]:after{content:""}[language=English] [i18n=applicantInformation]:before{content:"Applicant information:"}[language=English] [i18n=applicantInformation]:after{content:""}</v>
      </c>
      <c r="C24" s="3" t="s">
        <v>128</v>
      </c>
      <c r="D24" s="3"/>
      <c r="E24" s="3" t="s">
        <v>129</v>
      </c>
      <c r="F24" s="5"/>
      <c r="G24" s="7" t="str">
        <f t="shared" si="2"/>
        <v>Applicant information:</v>
      </c>
      <c r="H24" s="7" t="str">
        <f>IFERROR(__xludf.DUMMYFUNCTION("iferror(GOOGLETRANSLATE(E24,""zh-tw"",""en""),"""")"),"Applicant information:")</f>
        <v>Applicant information:</v>
      </c>
      <c r="I24" s="8" t="s">
        <v>130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5"/>
      <c r="B25" s="7" t="str">
        <f t="shared" si="1"/>
        <v>[language=Chinese] [i18n=applyFor]:before{content:"申請項目"}[language=Chinese] [i18n=applyFor]:after{content:""}[language=English] [i18n=applyFor]:before{content:"Apply for"}[language=English] [i18n=applyFor]:after{content:""}</v>
      </c>
      <c r="C25" s="3" t="s">
        <v>16</v>
      </c>
      <c r="D25" s="5" t="s">
        <v>131</v>
      </c>
      <c r="E25" s="3" t="s">
        <v>19</v>
      </c>
      <c r="F25" s="5"/>
      <c r="G25" s="7" t="str">
        <f t="shared" si="2"/>
        <v>Apply for</v>
      </c>
      <c r="H25" s="7" t="str">
        <f>IFERROR(__xludf.DUMMYFUNCTION("iferror(GOOGLETRANSLATE(E25,""zh-tw"",""en""),"""")"),"Application Project")</f>
        <v>Application Project</v>
      </c>
      <c r="I25" s="8" t="s">
        <v>132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5"/>
      <c r="B26" s="7" t="str">
        <f t="shared" si="1"/>
        <v>[language=Chinese] [i18n=applicant]:before{content:"申請人"}[language=Chinese] [i18n=applicant]:after{content:""}[language=English] [i18n=applicant]:before{content:"Applicant"}[language=English] [i18n=applicant]:after{content:""}</v>
      </c>
      <c r="C26" s="3" t="s">
        <v>21</v>
      </c>
      <c r="D26" s="5" t="s">
        <v>133</v>
      </c>
      <c r="E26" s="3" t="s">
        <v>24</v>
      </c>
      <c r="F26" s="5"/>
      <c r="G26" s="7" t="str">
        <f t="shared" si="2"/>
        <v>Applicant</v>
      </c>
      <c r="H26" s="7" t="str">
        <f>IFERROR(__xludf.DUMMYFUNCTION("iferror(GOOGLETRANSLATE(E26,""zh-tw"",""en""),"""")"),"applicant")</f>
        <v>applicant</v>
      </c>
      <c r="I26" s="8" t="s">
        <v>134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5"/>
      <c r="B27" s="7" t="str">
        <f t="shared" si="1"/>
        <v>[language=Chinese] [i18n=identityCardNumber]:before{content:"身分證字號"}[language=Chinese] [i18n=identityCardNumber]:after{content:""}[language=English] [i18n=identityCardNumber]:before{content:"ID number"}[language=English] [i18n=identityCardNumber]:after{content:""}</v>
      </c>
      <c r="C27" s="3" t="s">
        <v>26</v>
      </c>
      <c r="D27" s="5" t="s">
        <v>135</v>
      </c>
      <c r="E27" s="3" t="s">
        <v>27</v>
      </c>
      <c r="F27" s="5"/>
      <c r="G27" s="7" t="str">
        <f t="shared" si="2"/>
        <v>ID number</v>
      </c>
      <c r="H27" s="7" t="str">
        <f>IFERROR(__xludf.DUMMYFUNCTION("iferror(GOOGLETRANSLATE(E27,""zh-tw"",""en""),"""")"),"ID number")</f>
        <v>ID number</v>
      </c>
      <c r="I27" s="8" t="s">
        <v>136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5"/>
      <c r="B28" s="7" t="str">
        <f t="shared" si="1"/>
        <v>[language=Chinese] [i18n=contactNumber]:before{content:"連絡電話"}[language=Chinese] [i18n=contactNumber]:after{content:""}[language=English] [i18n=contactNumber]:before{content:"Contact number"}[language=English] [i18n=contactNumber]:after{content:""}</v>
      </c>
      <c r="C28" s="3" t="s">
        <v>29</v>
      </c>
      <c r="D28" s="5" t="s">
        <v>137</v>
      </c>
      <c r="E28" s="3" t="s">
        <v>30</v>
      </c>
      <c r="F28" s="5"/>
      <c r="G28" s="7" t="str">
        <f t="shared" si="2"/>
        <v>Contact number</v>
      </c>
      <c r="H28" s="7" t="str">
        <f>IFERROR(__xludf.DUMMYFUNCTION("iferror(GOOGLETRANSLATE(E28,""zh-tw"",""en""),"""")"),"Connection")</f>
        <v>Connection</v>
      </c>
      <c r="I28" s="8" t="s">
        <v>138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5"/>
      <c r="B29" s="7" t="str">
        <f t="shared" si="1"/>
        <v>[language=Chinese] [i18n=phoneNumber]:before{content:"手機號碼"}[language=Chinese] [i18n=phoneNumber]:after{content:""}[language=English] [i18n=phoneNumber]:before{content:"Phone number"}[language=English] [i18n=phoneNumber]:after{content:""}</v>
      </c>
      <c r="C29" s="3" t="s">
        <v>32</v>
      </c>
      <c r="D29" s="5" t="s">
        <v>139</v>
      </c>
      <c r="E29" s="3" t="s">
        <v>33</v>
      </c>
      <c r="F29" s="5"/>
      <c r="G29" s="7" t="str">
        <f t="shared" si="2"/>
        <v>Phone number</v>
      </c>
      <c r="H29" s="7" t="str">
        <f>IFERROR(__xludf.DUMMYFUNCTION("iferror(GOOGLETRANSLATE(E29,""zh-tw"",""en""),"""")"),"phone number")</f>
        <v>phone number</v>
      </c>
      <c r="I29" s="8" t="s">
        <v>140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5"/>
      <c r="B30" s="7" t="str">
        <f t="shared" si="1"/>
        <v>[language=Chinese] [i18n=residence]:before{content:"居住縣市"}[language=Chinese] [i18n=residence]:after{content:""}[language=English] [i18n=residence]:before{content:"City/County of residence"}[language=English] [i18n=residence]:after{content:""}</v>
      </c>
      <c r="C30" s="3" t="s">
        <v>35</v>
      </c>
      <c r="D30" s="5" t="s">
        <v>141</v>
      </c>
      <c r="E30" s="3" t="s">
        <v>36</v>
      </c>
      <c r="F30" s="5"/>
      <c r="G30" s="7" t="str">
        <f t="shared" si="2"/>
        <v>City/County of residence</v>
      </c>
      <c r="H30" s="7" t="str">
        <f>IFERROR(__xludf.DUMMYFUNCTION("iferror(GOOGLETRANSLATE(E30,""zh-tw"",""en""),"""")"),"Residential county")</f>
        <v>Residential county</v>
      </c>
      <c r="I30" s="8" t="s">
        <v>142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5"/>
      <c r="B31" s="7" t="str">
        <f t="shared" si="1"/>
        <v>[language=Chinese] [i18n=address]:before{content:"通訊地址"}[language=Chinese] [i18n=address]:after{content:""}[language=English] [i18n=address]:before{content:"Address"}[language=English] [i18n=address]:after{content:""}</v>
      </c>
      <c r="C31" s="3" t="s">
        <v>38</v>
      </c>
      <c r="D31" s="5" t="s">
        <v>143</v>
      </c>
      <c r="E31" s="3" t="s">
        <v>39</v>
      </c>
      <c r="F31" s="5"/>
      <c r="G31" s="7" t="str">
        <f t="shared" si="2"/>
        <v>Address</v>
      </c>
      <c r="H31" s="7" t="str">
        <f>IFERROR(__xludf.DUMMYFUNCTION("iferror(GOOGLETRANSLATE(E31,""zh-tw"",""en""),"""")"),"mailing address")</f>
        <v>mailing address</v>
      </c>
      <c r="I31" s="8" t="s">
        <v>144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5"/>
      <c r="B32" s="7" t="str">
        <f t="shared" ref="B32:B34" si="3">if(C32="", "",
"[lang=Chinese] [i18n="&amp;C32&amp;"]:before{content:"""&amp;E32&amp;"""}"
&amp;"[lang=Chinese] [i18n="&amp;C32&amp;"]:after{content:"""&amp;F32&amp;"""}"
&amp;"[lang=English] [i18n="&amp;C32&amp;"]:before{content:"""&amp;G32&amp;"""}"
&amp;"[lang=English] [i18n="&amp;C32&amp;"]:after{content:"""&amp;J32&amp;"""}"
)</f>
        <v>[lang=Chinese] [i18n=username]:before{content:"使用者名稱"}[lang=Chinese] [i18n=username]:after{content:""}[lang=English] [i18n=username]:before{content:"Username"}[lang=English] [i18n=username]:after{content:""}</v>
      </c>
      <c r="C32" s="3" t="s">
        <v>50</v>
      </c>
      <c r="D32" s="9" t="s">
        <v>145</v>
      </c>
      <c r="E32" s="5" t="s">
        <v>52</v>
      </c>
      <c r="F32" s="5"/>
      <c r="G32" s="7" t="str">
        <f t="shared" si="2"/>
        <v>Username</v>
      </c>
      <c r="H32" s="7" t="str">
        <f>IFERROR(__xludf.DUMMYFUNCTION("iferror(GOOGLETRANSLATE(E32,""zh-tw"",""en""),"""")"),"username")</f>
        <v>username</v>
      </c>
      <c r="I32" s="8" t="s">
        <v>146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5"/>
      <c r="B33" s="7" t="str">
        <f t="shared" si="3"/>
        <v>[lang=Chinese] [i18n=password]:before{content:"密碼"}[lang=Chinese] [i18n=password]:after{content:""}[lang=English] [i18n=password]:before{content:"Password"}[lang=English] [i18n=password]:after{content:""}</v>
      </c>
      <c r="C33" s="3" t="s">
        <v>54</v>
      </c>
      <c r="D33" s="9" t="s">
        <v>147</v>
      </c>
      <c r="E33" s="5" t="s">
        <v>55</v>
      </c>
      <c r="F33" s="5"/>
      <c r="G33" s="7" t="str">
        <f t="shared" si="2"/>
        <v>Password</v>
      </c>
      <c r="H33" s="7" t="str">
        <f>IFERROR(__xludf.DUMMYFUNCTION("iferror(GOOGLETRANSLATE(E33,""zh-tw"",""en""),"""")"),"password")</f>
        <v>password</v>
      </c>
      <c r="I33" s="8" t="s">
        <v>148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5"/>
      <c r="B34" s="7" t="str">
        <f t="shared" si="3"/>
        <v>[lang=Chinese] [i18n=email]:before{content:"電子郵件"}[lang=Chinese] [i18n=email]:after{content:""}[lang=English] [i18n=email]:before{content:"Email"}[lang=English] [i18n=email]:after{content:""}</v>
      </c>
      <c r="C34" s="3" t="s">
        <v>57</v>
      </c>
      <c r="D34" s="9" t="s">
        <v>149</v>
      </c>
      <c r="E34" s="5" t="s">
        <v>58</v>
      </c>
      <c r="F34" s="5"/>
      <c r="G34" s="7" t="str">
        <f t="shared" si="2"/>
        <v>Email</v>
      </c>
      <c r="H34" s="7" t="str">
        <f>IFERROR(__xludf.DUMMYFUNCTION("iferror(GOOGLETRANSLATE(E34,""zh-tw"",""en""),"""")"),"e-mail")</f>
        <v>e-mail</v>
      </c>
      <c r="I34" s="8" t="s">
        <v>150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5"/>
      <c r="B35" s="6"/>
      <c r="C35" s="5"/>
      <c r="D35" s="5"/>
      <c r="E35" s="5"/>
      <c r="F35" s="5"/>
      <c r="G35" s="6"/>
      <c r="H35" s="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5"/>
      <c r="B36" s="6"/>
      <c r="C36" s="5"/>
      <c r="D36" s="5"/>
      <c r="E36" s="5"/>
      <c r="F36" s="5"/>
      <c r="G36" s="6"/>
      <c r="H36" s="6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5"/>
      <c r="B37" s="6"/>
      <c r="C37" s="5"/>
      <c r="D37" s="5"/>
      <c r="E37" s="5"/>
      <c r="F37" s="5"/>
      <c r="G37" s="6"/>
      <c r="H37" s="6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5"/>
      <c r="B38" s="6"/>
      <c r="C38" s="5"/>
      <c r="D38" s="5"/>
      <c r="E38" s="5"/>
      <c r="F38" s="5"/>
      <c r="G38" s="6"/>
      <c r="H38" s="6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5"/>
      <c r="B39" s="6"/>
      <c r="C39" s="5"/>
      <c r="D39" s="5"/>
      <c r="E39" s="5"/>
      <c r="F39" s="5"/>
      <c r="G39" s="6"/>
      <c r="H39" s="6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5"/>
      <c r="B40" s="6"/>
      <c r="C40" s="5"/>
      <c r="D40" s="5"/>
      <c r="E40" s="5"/>
      <c r="F40" s="5"/>
      <c r="G40" s="6"/>
      <c r="H40" s="6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5"/>
      <c r="B41" s="6"/>
      <c r="C41" s="5"/>
      <c r="D41" s="5"/>
      <c r="E41" s="5"/>
      <c r="F41" s="5"/>
      <c r="G41" s="6"/>
      <c r="H41" s="6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5"/>
      <c r="B42" s="6"/>
      <c r="C42" s="5"/>
      <c r="D42" s="5"/>
      <c r="E42" s="5"/>
      <c r="F42" s="5"/>
      <c r="G42" s="6"/>
      <c r="H42" s="6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5"/>
      <c r="B43" s="6"/>
      <c r="C43" s="5"/>
      <c r="D43" s="5"/>
      <c r="E43" s="5"/>
      <c r="F43" s="5"/>
      <c r="G43" s="6"/>
      <c r="H43" s="6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"/>
      <c r="B44" s="6"/>
      <c r="C44" s="5"/>
      <c r="D44" s="5"/>
      <c r="E44" s="5"/>
      <c r="F44" s="5"/>
      <c r="G44" s="6"/>
      <c r="H44" s="6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"/>
      <c r="B45" s="6"/>
      <c r="C45" s="5"/>
      <c r="D45" s="5"/>
      <c r="E45" s="5"/>
      <c r="F45" s="5"/>
      <c r="G45" s="6"/>
      <c r="H45" s="6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5"/>
      <c r="B46" s="6"/>
      <c r="C46" s="5"/>
      <c r="D46" s="5"/>
      <c r="E46" s="5"/>
      <c r="F46" s="5"/>
      <c r="G46" s="6"/>
      <c r="H46" s="6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5"/>
      <c r="B47" s="6"/>
      <c r="C47" s="5"/>
      <c r="D47" s="5"/>
      <c r="E47" s="5"/>
      <c r="F47" s="5"/>
      <c r="G47" s="6"/>
      <c r="H47" s="6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5"/>
      <c r="B48" s="6"/>
      <c r="C48" s="5"/>
      <c r="D48" s="5"/>
      <c r="E48" s="5"/>
      <c r="F48" s="5"/>
      <c r="G48" s="6"/>
      <c r="H48" s="6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5"/>
      <c r="B49" s="6"/>
      <c r="C49" s="5"/>
      <c r="D49" s="5"/>
      <c r="E49" s="5"/>
      <c r="F49" s="5"/>
      <c r="G49" s="6"/>
      <c r="H49" s="6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"/>
      <c r="B50" s="6"/>
      <c r="C50" s="5"/>
      <c r="D50" s="5"/>
      <c r="E50" s="5"/>
      <c r="F50" s="5"/>
      <c r="G50" s="6"/>
      <c r="H50" s="6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5"/>
      <c r="B51" s="6"/>
      <c r="C51" s="5"/>
      <c r="D51" s="5"/>
      <c r="E51" s="5"/>
      <c r="F51" s="5"/>
      <c r="G51" s="6"/>
      <c r="H51" s="6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6"/>
      <c r="C52" s="5"/>
      <c r="D52" s="5"/>
      <c r="E52" s="5"/>
      <c r="F52" s="5"/>
      <c r="G52" s="6"/>
      <c r="H52" s="6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6"/>
      <c r="C53" s="5"/>
      <c r="D53" s="5"/>
      <c r="E53" s="5"/>
      <c r="F53" s="5"/>
      <c r="G53" s="6"/>
      <c r="H53" s="6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6"/>
      <c r="C54" s="5"/>
      <c r="D54" s="5"/>
      <c r="E54" s="5"/>
      <c r="F54" s="5"/>
      <c r="G54" s="6"/>
      <c r="H54" s="6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6"/>
      <c r="C55" s="5"/>
      <c r="D55" s="5"/>
      <c r="E55" s="5"/>
      <c r="F55" s="5"/>
      <c r="G55" s="6"/>
      <c r="H55" s="6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6"/>
      <c r="C56" s="5"/>
      <c r="D56" s="5"/>
      <c r="E56" s="5"/>
      <c r="F56" s="5"/>
      <c r="G56" s="6"/>
      <c r="H56" s="6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6"/>
      <c r="C57" s="5"/>
      <c r="D57" s="5"/>
      <c r="E57" s="5"/>
      <c r="F57" s="5"/>
      <c r="G57" s="6"/>
      <c r="H57" s="6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6"/>
      <c r="C58" s="5"/>
      <c r="D58" s="5"/>
      <c r="E58" s="5"/>
      <c r="F58" s="5"/>
      <c r="G58" s="6"/>
      <c r="H58" s="6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6"/>
      <c r="C59" s="5"/>
      <c r="D59" s="5"/>
      <c r="E59" s="5"/>
      <c r="F59" s="5"/>
      <c r="G59" s="6"/>
      <c r="H59" s="6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6"/>
      <c r="C60" s="5"/>
      <c r="D60" s="5"/>
      <c r="E60" s="5"/>
      <c r="F60" s="5"/>
      <c r="G60" s="6"/>
      <c r="H60" s="6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6"/>
      <c r="C61" s="5"/>
      <c r="D61" s="5"/>
      <c r="E61" s="5"/>
      <c r="F61" s="5"/>
      <c r="G61" s="6"/>
      <c r="H61" s="6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6"/>
      <c r="C62" s="5"/>
      <c r="D62" s="5"/>
      <c r="E62" s="5"/>
      <c r="F62" s="5"/>
      <c r="G62" s="6"/>
      <c r="H62" s="6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6"/>
      <c r="C63" s="5"/>
      <c r="D63" s="5"/>
      <c r="E63" s="5"/>
      <c r="F63" s="5"/>
      <c r="G63" s="6"/>
      <c r="H63" s="6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6"/>
      <c r="C64" s="5"/>
      <c r="D64" s="5"/>
      <c r="E64" s="5"/>
      <c r="F64" s="5"/>
      <c r="G64" s="6"/>
      <c r="H64" s="6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6"/>
      <c r="C65" s="5"/>
      <c r="D65" s="5"/>
      <c r="E65" s="5"/>
      <c r="F65" s="5"/>
      <c r="G65" s="6"/>
      <c r="H65" s="6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6"/>
      <c r="C66" s="5"/>
      <c r="D66" s="5"/>
      <c r="E66" s="5"/>
      <c r="F66" s="5"/>
      <c r="G66" s="6"/>
      <c r="H66" s="6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6"/>
      <c r="C67" s="5"/>
      <c r="D67" s="5"/>
      <c r="E67" s="5"/>
      <c r="F67" s="5"/>
      <c r="G67" s="6"/>
      <c r="H67" s="6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6"/>
      <c r="C68" s="5"/>
      <c r="D68" s="5"/>
      <c r="E68" s="5"/>
      <c r="F68" s="5"/>
      <c r="G68" s="6"/>
      <c r="H68" s="6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6"/>
      <c r="C69" s="5"/>
      <c r="D69" s="5"/>
      <c r="E69" s="5"/>
      <c r="F69" s="5"/>
      <c r="G69" s="6"/>
      <c r="H69" s="6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6"/>
      <c r="C70" s="5"/>
      <c r="D70" s="5"/>
      <c r="E70" s="5"/>
      <c r="F70" s="5"/>
      <c r="G70" s="6"/>
      <c r="H70" s="6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6"/>
      <c r="C71" s="5"/>
      <c r="D71" s="5"/>
      <c r="E71" s="5"/>
      <c r="F71" s="5"/>
      <c r="G71" s="6"/>
      <c r="H71" s="6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6"/>
      <c r="C72" s="5"/>
      <c r="D72" s="5"/>
      <c r="E72" s="5"/>
      <c r="F72" s="5"/>
      <c r="G72" s="6"/>
      <c r="H72" s="6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6"/>
      <c r="C73" s="5"/>
      <c r="D73" s="5"/>
      <c r="E73" s="5"/>
      <c r="F73" s="5"/>
      <c r="G73" s="6"/>
      <c r="H73" s="6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6"/>
      <c r="C74" s="5"/>
      <c r="D74" s="5"/>
      <c r="E74" s="5"/>
      <c r="F74" s="5"/>
      <c r="G74" s="6"/>
      <c r="H74" s="6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6"/>
      <c r="C75" s="5"/>
      <c r="D75" s="5"/>
      <c r="E75" s="5"/>
      <c r="F75" s="5"/>
      <c r="G75" s="6"/>
      <c r="H75" s="6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6"/>
      <c r="C76" s="5"/>
      <c r="D76" s="5"/>
      <c r="E76" s="5"/>
      <c r="F76" s="5"/>
      <c r="G76" s="6"/>
      <c r="H76" s="6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6"/>
      <c r="C77" s="5"/>
      <c r="D77" s="5"/>
      <c r="E77" s="5"/>
      <c r="F77" s="5"/>
      <c r="G77" s="6"/>
      <c r="H77" s="6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6"/>
      <c r="C78" s="5"/>
      <c r="D78" s="5"/>
      <c r="E78" s="5"/>
      <c r="F78" s="5"/>
      <c r="G78" s="6"/>
      <c r="H78" s="6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6"/>
      <c r="C79" s="5"/>
      <c r="D79" s="5"/>
      <c r="E79" s="5"/>
      <c r="F79" s="5"/>
      <c r="G79" s="6"/>
      <c r="H79" s="6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6"/>
      <c r="C80" s="5"/>
      <c r="D80" s="5"/>
      <c r="E80" s="5"/>
      <c r="F80" s="5"/>
      <c r="G80" s="6"/>
      <c r="H80" s="6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6"/>
      <c r="C81" s="5"/>
      <c r="D81" s="5"/>
      <c r="E81" s="5"/>
      <c r="F81" s="5"/>
      <c r="G81" s="6"/>
      <c r="H81" s="6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6"/>
      <c r="C82" s="5"/>
      <c r="D82" s="5"/>
      <c r="E82" s="5"/>
      <c r="F82" s="5"/>
      <c r="G82" s="6"/>
      <c r="H82" s="6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6"/>
      <c r="C83" s="5"/>
      <c r="D83" s="5"/>
      <c r="E83" s="5"/>
      <c r="F83" s="5"/>
      <c r="G83" s="6"/>
      <c r="H83" s="6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6"/>
      <c r="C84" s="5"/>
      <c r="D84" s="5"/>
      <c r="E84" s="5"/>
      <c r="F84" s="5"/>
      <c r="G84" s="6"/>
      <c r="H84" s="6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6"/>
      <c r="C85" s="5"/>
      <c r="D85" s="5"/>
      <c r="E85" s="5"/>
      <c r="F85" s="5"/>
      <c r="G85" s="6"/>
      <c r="H85" s="6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6"/>
      <c r="C86" s="5"/>
      <c r="D86" s="5"/>
      <c r="E86" s="5"/>
      <c r="F86" s="5"/>
      <c r="G86" s="6"/>
      <c r="H86" s="6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6"/>
      <c r="C87" s="5"/>
      <c r="D87" s="5"/>
      <c r="E87" s="5"/>
      <c r="F87" s="5"/>
      <c r="G87" s="6"/>
      <c r="H87" s="6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6"/>
      <c r="C88" s="5"/>
      <c r="D88" s="5"/>
      <c r="E88" s="5"/>
      <c r="F88" s="5"/>
      <c r="G88" s="6"/>
      <c r="H88" s="6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6"/>
      <c r="C89" s="5"/>
      <c r="D89" s="5"/>
      <c r="E89" s="5"/>
      <c r="F89" s="5"/>
      <c r="G89" s="6"/>
      <c r="H89" s="6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6"/>
      <c r="C90" s="5"/>
      <c r="D90" s="5"/>
      <c r="E90" s="5"/>
      <c r="F90" s="5"/>
      <c r="G90" s="6"/>
      <c r="H90" s="6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6"/>
      <c r="C91" s="5"/>
      <c r="D91" s="5"/>
      <c r="E91" s="5"/>
      <c r="F91" s="5"/>
      <c r="G91" s="6"/>
      <c r="H91" s="6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6"/>
      <c r="C92" s="5"/>
      <c r="D92" s="5"/>
      <c r="E92" s="5"/>
      <c r="F92" s="5"/>
      <c r="G92" s="6"/>
      <c r="H92" s="6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6"/>
      <c r="C93" s="5"/>
      <c r="D93" s="5"/>
      <c r="E93" s="5"/>
      <c r="F93" s="5"/>
      <c r="G93" s="6"/>
      <c r="H93" s="6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6"/>
      <c r="C94" s="5"/>
      <c r="D94" s="5"/>
      <c r="E94" s="5"/>
      <c r="F94" s="5"/>
      <c r="G94" s="6"/>
      <c r="H94" s="6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6"/>
      <c r="C95" s="5"/>
      <c r="D95" s="5"/>
      <c r="E95" s="5"/>
      <c r="F95" s="5"/>
      <c r="G95" s="6"/>
      <c r="H95" s="6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6"/>
      <c r="C96" s="5"/>
      <c r="D96" s="5"/>
      <c r="E96" s="5"/>
      <c r="F96" s="5"/>
      <c r="G96" s="6"/>
      <c r="H96" s="6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6"/>
      <c r="C97" s="5"/>
      <c r="D97" s="5"/>
      <c r="E97" s="5"/>
      <c r="F97" s="5"/>
      <c r="G97" s="6"/>
      <c r="H97" s="6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6"/>
      <c r="C98" s="5"/>
      <c r="D98" s="5"/>
      <c r="E98" s="5"/>
      <c r="F98" s="5"/>
      <c r="G98" s="6"/>
      <c r="H98" s="6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6"/>
      <c r="C99" s="5"/>
      <c r="D99" s="5"/>
      <c r="E99" s="5"/>
      <c r="F99" s="5"/>
      <c r="G99" s="6"/>
      <c r="H99" s="6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6"/>
      <c r="C100" s="5"/>
      <c r="D100" s="5"/>
      <c r="E100" s="5"/>
      <c r="F100" s="5"/>
      <c r="G100" s="6"/>
      <c r="H100" s="6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6"/>
      <c r="C101" s="5"/>
      <c r="D101" s="5"/>
      <c r="E101" s="5"/>
      <c r="F101" s="5"/>
      <c r="G101" s="6"/>
      <c r="H101" s="6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6"/>
      <c r="C102" s="5"/>
      <c r="D102" s="5"/>
      <c r="E102" s="5"/>
      <c r="F102" s="5"/>
      <c r="G102" s="6"/>
      <c r="H102" s="6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6"/>
      <c r="C103" s="5"/>
      <c r="D103" s="5"/>
      <c r="E103" s="5"/>
      <c r="F103" s="5"/>
      <c r="G103" s="6"/>
      <c r="H103" s="6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6"/>
      <c r="C104" s="5"/>
      <c r="D104" s="5"/>
      <c r="E104" s="5"/>
      <c r="F104" s="5"/>
      <c r="G104" s="6"/>
      <c r="H104" s="6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6"/>
      <c r="C105" s="5"/>
      <c r="D105" s="5"/>
      <c r="E105" s="5"/>
      <c r="F105" s="5"/>
      <c r="G105" s="6"/>
      <c r="H105" s="6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6"/>
      <c r="C106" s="5"/>
      <c r="D106" s="5"/>
      <c r="E106" s="5"/>
      <c r="F106" s="5"/>
      <c r="G106" s="6"/>
      <c r="H106" s="6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6"/>
      <c r="C107" s="5"/>
      <c r="D107" s="5"/>
      <c r="E107" s="5"/>
      <c r="F107" s="5"/>
      <c r="G107" s="6"/>
      <c r="H107" s="6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6"/>
      <c r="C108" s="5"/>
      <c r="D108" s="5"/>
      <c r="E108" s="5"/>
      <c r="F108" s="5"/>
      <c r="G108" s="6"/>
      <c r="H108" s="6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6"/>
      <c r="C109" s="5"/>
      <c r="D109" s="5"/>
      <c r="E109" s="5"/>
      <c r="F109" s="5"/>
      <c r="G109" s="6"/>
      <c r="H109" s="6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6"/>
      <c r="C110" s="5"/>
      <c r="D110" s="5"/>
      <c r="E110" s="5"/>
      <c r="F110" s="5"/>
      <c r="G110" s="6"/>
      <c r="H110" s="6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6"/>
      <c r="C111" s="5"/>
      <c r="D111" s="5"/>
      <c r="E111" s="5"/>
      <c r="F111" s="5"/>
      <c r="G111" s="6"/>
      <c r="H111" s="6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6"/>
      <c r="C112" s="5"/>
      <c r="D112" s="5"/>
      <c r="E112" s="5"/>
      <c r="F112" s="5"/>
      <c r="G112" s="6"/>
      <c r="H112" s="6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6"/>
      <c r="C113" s="5"/>
      <c r="D113" s="5"/>
      <c r="E113" s="5"/>
      <c r="F113" s="5"/>
      <c r="G113" s="6"/>
      <c r="H113" s="6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6"/>
      <c r="C114" s="5"/>
      <c r="D114" s="5"/>
      <c r="E114" s="5"/>
      <c r="F114" s="5"/>
      <c r="G114" s="6"/>
      <c r="H114" s="6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6"/>
      <c r="C115" s="5"/>
      <c r="D115" s="5"/>
      <c r="E115" s="5"/>
      <c r="F115" s="5"/>
      <c r="G115" s="6"/>
      <c r="H115" s="6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6"/>
      <c r="C116" s="5"/>
      <c r="D116" s="5"/>
      <c r="E116" s="5"/>
      <c r="F116" s="5"/>
      <c r="G116" s="6"/>
      <c r="H116" s="6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6"/>
      <c r="C117" s="5"/>
      <c r="D117" s="5"/>
      <c r="E117" s="5"/>
      <c r="F117" s="5"/>
      <c r="G117" s="6"/>
      <c r="H117" s="6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6"/>
      <c r="C118" s="5"/>
      <c r="D118" s="5"/>
      <c r="E118" s="5"/>
      <c r="F118" s="5"/>
      <c r="G118" s="6"/>
      <c r="H118" s="6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6"/>
      <c r="C119" s="5"/>
      <c r="D119" s="5"/>
      <c r="E119" s="5"/>
      <c r="F119" s="5"/>
      <c r="G119" s="6"/>
      <c r="H119" s="6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6"/>
      <c r="C120" s="5"/>
      <c r="D120" s="5"/>
      <c r="E120" s="5"/>
      <c r="F120" s="5"/>
      <c r="G120" s="6"/>
      <c r="H120" s="6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6"/>
      <c r="C121" s="5"/>
      <c r="D121" s="5"/>
      <c r="E121" s="5"/>
      <c r="F121" s="5"/>
      <c r="G121" s="6"/>
      <c r="H121" s="6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6"/>
      <c r="C122" s="5"/>
      <c r="D122" s="5"/>
      <c r="E122" s="5"/>
      <c r="F122" s="5"/>
      <c r="G122" s="6"/>
      <c r="H122" s="6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6"/>
      <c r="C123" s="5"/>
      <c r="D123" s="5"/>
      <c r="E123" s="5"/>
      <c r="F123" s="5"/>
      <c r="G123" s="6"/>
      <c r="H123" s="6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6"/>
      <c r="C124" s="5"/>
      <c r="D124" s="5"/>
      <c r="E124" s="5"/>
      <c r="F124" s="5"/>
      <c r="G124" s="6"/>
      <c r="H124" s="6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6"/>
      <c r="C125" s="5"/>
      <c r="D125" s="5"/>
      <c r="E125" s="5"/>
      <c r="F125" s="5"/>
      <c r="G125" s="6"/>
      <c r="H125" s="6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6"/>
      <c r="C126" s="5"/>
      <c r="D126" s="5"/>
      <c r="E126" s="5"/>
      <c r="F126" s="5"/>
      <c r="G126" s="6"/>
      <c r="H126" s="6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6"/>
      <c r="C127" s="5"/>
      <c r="D127" s="5"/>
      <c r="E127" s="5"/>
      <c r="F127" s="5"/>
      <c r="G127" s="6"/>
      <c r="H127" s="6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6"/>
      <c r="C128" s="5"/>
      <c r="D128" s="5"/>
      <c r="E128" s="5"/>
      <c r="F128" s="5"/>
      <c r="G128" s="6"/>
      <c r="H128" s="6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6"/>
      <c r="C129" s="5"/>
      <c r="D129" s="5"/>
      <c r="E129" s="5"/>
      <c r="F129" s="5"/>
      <c r="G129" s="6"/>
      <c r="H129" s="6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6"/>
      <c r="C130" s="5"/>
      <c r="D130" s="5"/>
      <c r="E130" s="5"/>
      <c r="F130" s="5"/>
      <c r="G130" s="6"/>
      <c r="H130" s="6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6"/>
      <c r="C131" s="5"/>
      <c r="D131" s="5"/>
      <c r="E131" s="5"/>
      <c r="F131" s="5"/>
      <c r="G131" s="6"/>
      <c r="H131" s="6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6"/>
      <c r="C132" s="5"/>
      <c r="D132" s="5"/>
      <c r="E132" s="5"/>
      <c r="F132" s="5"/>
      <c r="G132" s="6"/>
      <c r="H132" s="6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6"/>
      <c r="C133" s="5"/>
      <c r="D133" s="5"/>
      <c r="E133" s="5"/>
      <c r="F133" s="5"/>
      <c r="G133" s="6"/>
      <c r="H133" s="6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6"/>
      <c r="C134" s="5"/>
      <c r="D134" s="5"/>
      <c r="E134" s="5"/>
      <c r="F134" s="5"/>
      <c r="G134" s="6"/>
      <c r="H134" s="6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6"/>
      <c r="C135" s="5"/>
      <c r="D135" s="5"/>
      <c r="E135" s="5"/>
      <c r="F135" s="5"/>
      <c r="G135" s="6"/>
      <c r="H135" s="6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6"/>
      <c r="C136" s="5"/>
      <c r="D136" s="5"/>
      <c r="E136" s="5"/>
      <c r="F136" s="5"/>
      <c r="G136" s="6"/>
      <c r="H136" s="6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6"/>
      <c r="C137" s="5"/>
      <c r="D137" s="5"/>
      <c r="E137" s="5"/>
      <c r="F137" s="5"/>
      <c r="G137" s="6"/>
      <c r="H137" s="6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6"/>
      <c r="C138" s="5"/>
      <c r="D138" s="5"/>
      <c r="E138" s="5"/>
      <c r="F138" s="5"/>
      <c r="G138" s="6"/>
      <c r="H138" s="6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6"/>
      <c r="C139" s="5"/>
      <c r="D139" s="5"/>
      <c r="E139" s="5"/>
      <c r="F139" s="5"/>
      <c r="G139" s="6"/>
      <c r="H139" s="6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6"/>
      <c r="C140" s="5"/>
      <c r="D140" s="5"/>
      <c r="E140" s="5"/>
      <c r="F140" s="5"/>
      <c r="G140" s="6"/>
      <c r="H140" s="6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6"/>
      <c r="C141" s="5"/>
      <c r="D141" s="5"/>
      <c r="E141" s="5"/>
      <c r="F141" s="5"/>
      <c r="G141" s="6"/>
      <c r="H141" s="6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6"/>
      <c r="C142" s="5"/>
      <c r="D142" s="5"/>
      <c r="E142" s="5"/>
      <c r="F142" s="5"/>
      <c r="G142" s="6"/>
      <c r="H142" s="6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6"/>
      <c r="C143" s="5"/>
      <c r="D143" s="5"/>
      <c r="E143" s="5"/>
      <c r="F143" s="5"/>
      <c r="G143" s="6"/>
      <c r="H143" s="6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6"/>
      <c r="C144" s="5"/>
      <c r="D144" s="5"/>
      <c r="E144" s="5"/>
      <c r="F144" s="5"/>
      <c r="G144" s="6"/>
      <c r="H144" s="6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6"/>
      <c r="C145" s="5"/>
      <c r="D145" s="5"/>
      <c r="E145" s="5"/>
      <c r="F145" s="5"/>
      <c r="G145" s="6"/>
      <c r="H145" s="6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6"/>
      <c r="C146" s="5"/>
      <c r="D146" s="5"/>
      <c r="E146" s="5"/>
      <c r="F146" s="5"/>
      <c r="G146" s="6"/>
      <c r="H146" s="6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6"/>
      <c r="C147" s="5"/>
      <c r="D147" s="5"/>
      <c r="E147" s="5"/>
      <c r="F147" s="5"/>
      <c r="G147" s="6"/>
      <c r="H147" s="6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6"/>
      <c r="C148" s="5"/>
      <c r="D148" s="5"/>
      <c r="E148" s="5"/>
      <c r="F148" s="5"/>
      <c r="G148" s="6"/>
      <c r="H148" s="6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6"/>
      <c r="C149" s="5"/>
      <c r="D149" s="5"/>
      <c r="E149" s="5"/>
      <c r="F149" s="5"/>
      <c r="G149" s="6"/>
      <c r="H149" s="6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6"/>
      <c r="C150" s="5"/>
      <c r="D150" s="5"/>
      <c r="E150" s="5"/>
      <c r="F150" s="5"/>
      <c r="G150" s="6"/>
      <c r="H150" s="6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6"/>
      <c r="C151" s="5"/>
      <c r="D151" s="5"/>
      <c r="E151" s="5"/>
      <c r="F151" s="5"/>
      <c r="G151" s="6"/>
      <c r="H151" s="6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6"/>
      <c r="C152" s="5"/>
      <c r="D152" s="5"/>
      <c r="E152" s="5"/>
      <c r="F152" s="5"/>
      <c r="G152" s="6"/>
      <c r="H152" s="6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6"/>
      <c r="C153" s="5"/>
      <c r="D153" s="5"/>
      <c r="E153" s="5"/>
      <c r="F153" s="5"/>
      <c r="G153" s="6"/>
      <c r="H153" s="6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6"/>
      <c r="C154" s="5"/>
      <c r="D154" s="5"/>
      <c r="E154" s="5"/>
      <c r="F154" s="5"/>
      <c r="G154" s="6"/>
      <c r="H154" s="6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6"/>
      <c r="C155" s="5"/>
      <c r="D155" s="5"/>
      <c r="E155" s="5"/>
      <c r="F155" s="5"/>
      <c r="G155" s="6"/>
      <c r="H155" s="6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6"/>
      <c r="C156" s="5"/>
      <c r="D156" s="5"/>
      <c r="E156" s="5"/>
      <c r="F156" s="5"/>
      <c r="G156" s="6"/>
      <c r="H156" s="6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6"/>
      <c r="C157" s="5"/>
      <c r="D157" s="5"/>
      <c r="E157" s="5"/>
      <c r="F157" s="5"/>
      <c r="G157" s="6"/>
      <c r="H157" s="6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6"/>
      <c r="C158" s="5"/>
      <c r="D158" s="5"/>
      <c r="E158" s="5"/>
      <c r="F158" s="5"/>
      <c r="G158" s="6"/>
      <c r="H158" s="6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6"/>
      <c r="C159" s="5"/>
      <c r="D159" s="5"/>
      <c r="E159" s="5"/>
      <c r="F159" s="5"/>
      <c r="G159" s="6"/>
      <c r="H159" s="6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6"/>
      <c r="C160" s="5"/>
      <c r="D160" s="5"/>
      <c r="E160" s="5"/>
      <c r="F160" s="5"/>
      <c r="G160" s="6"/>
      <c r="H160" s="6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6"/>
      <c r="C161" s="5"/>
      <c r="D161" s="5"/>
      <c r="E161" s="5"/>
      <c r="F161" s="5"/>
      <c r="G161" s="6"/>
      <c r="H161" s="6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6"/>
      <c r="C162" s="5"/>
      <c r="D162" s="5"/>
      <c r="E162" s="5"/>
      <c r="F162" s="5"/>
      <c r="G162" s="6"/>
      <c r="H162" s="6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6"/>
      <c r="C163" s="5"/>
      <c r="D163" s="5"/>
      <c r="E163" s="5"/>
      <c r="F163" s="5"/>
      <c r="G163" s="6"/>
      <c r="H163" s="6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6"/>
      <c r="C164" s="5"/>
      <c r="D164" s="5"/>
      <c r="E164" s="5"/>
      <c r="F164" s="5"/>
      <c r="G164" s="6"/>
      <c r="H164" s="6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6"/>
      <c r="C165" s="5"/>
      <c r="D165" s="5"/>
      <c r="E165" s="5"/>
      <c r="F165" s="5"/>
      <c r="G165" s="6"/>
      <c r="H165" s="6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6"/>
      <c r="C166" s="5"/>
      <c r="D166" s="5"/>
      <c r="E166" s="5"/>
      <c r="F166" s="5"/>
      <c r="G166" s="6"/>
      <c r="H166" s="6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6"/>
      <c r="C167" s="5"/>
      <c r="D167" s="5"/>
      <c r="E167" s="5"/>
      <c r="F167" s="5"/>
      <c r="G167" s="6"/>
      <c r="H167" s="6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6"/>
      <c r="C168" s="5"/>
      <c r="D168" s="5"/>
      <c r="E168" s="5"/>
      <c r="F168" s="5"/>
      <c r="G168" s="6"/>
      <c r="H168" s="6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6"/>
      <c r="C169" s="5"/>
      <c r="D169" s="5"/>
      <c r="E169" s="5"/>
      <c r="F169" s="5"/>
      <c r="G169" s="6"/>
      <c r="H169" s="6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6"/>
      <c r="C170" s="5"/>
      <c r="D170" s="5"/>
      <c r="E170" s="5"/>
      <c r="F170" s="5"/>
      <c r="G170" s="6"/>
      <c r="H170" s="6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6"/>
      <c r="C171" s="5"/>
      <c r="D171" s="5"/>
      <c r="E171" s="5"/>
      <c r="F171" s="5"/>
      <c r="G171" s="6"/>
      <c r="H171" s="6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6"/>
      <c r="C172" s="5"/>
      <c r="D172" s="5"/>
      <c r="E172" s="5"/>
      <c r="F172" s="5"/>
      <c r="G172" s="6"/>
      <c r="H172" s="6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6"/>
      <c r="C173" s="5"/>
      <c r="D173" s="5"/>
      <c r="E173" s="5"/>
      <c r="F173" s="5"/>
      <c r="G173" s="6"/>
      <c r="H173" s="6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6"/>
      <c r="C174" s="5"/>
      <c r="D174" s="5"/>
      <c r="E174" s="5"/>
      <c r="F174" s="5"/>
      <c r="G174" s="6"/>
      <c r="H174" s="6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6"/>
      <c r="C175" s="5"/>
      <c r="D175" s="5"/>
      <c r="E175" s="5"/>
      <c r="F175" s="5"/>
      <c r="G175" s="6"/>
      <c r="H175" s="6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6"/>
      <c r="C176" s="5"/>
      <c r="D176" s="5"/>
      <c r="E176" s="5"/>
      <c r="F176" s="5"/>
      <c r="G176" s="6"/>
      <c r="H176" s="6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6"/>
      <c r="C177" s="5"/>
      <c r="D177" s="5"/>
      <c r="E177" s="5"/>
      <c r="F177" s="5"/>
      <c r="G177" s="6"/>
      <c r="H177" s="6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6"/>
      <c r="C178" s="5"/>
      <c r="D178" s="5"/>
      <c r="E178" s="5"/>
      <c r="F178" s="5"/>
      <c r="G178" s="6"/>
      <c r="H178" s="6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6"/>
      <c r="C179" s="5"/>
      <c r="D179" s="5"/>
      <c r="E179" s="5"/>
      <c r="F179" s="5"/>
      <c r="G179" s="6"/>
      <c r="H179" s="6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6"/>
      <c r="C180" s="5"/>
      <c r="D180" s="5"/>
      <c r="E180" s="5"/>
      <c r="F180" s="5"/>
      <c r="G180" s="6"/>
      <c r="H180" s="6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6"/>
      <c r="C181" s="5"/>
      <c r="D181" s="5"/>
      <c r="E181" s="5"/>
      <c r="F181" s="5"/>
      <c r="G181" s="6"/>
      <c r="H181" s="6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6"/>
      <c r="C182" s="5"/>
      <c r="D182" s="5"/>
      <c r="E182" s="5"/>
      <c r="F182" s="5"/>
      <c r="G182" s="6"/>
      <c r="H182" s="6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6"/>
      <c r="C183" s="5"/>
      <c r="D183" s="5"/>
      <c r="E183" s="5"/>
      <c r="F183" s="5"/>
      <c r="G183" s="6"/>
      <c r="H183" s="6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6"/>
      <c r="C184" s="5"/>
      <c r="D184" s="5"/>
      <c r="E184" s="5"/>
      <c r="F184" s="5"/>
      <c r="G184" s="6"/>
      <c r="H184" s="6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6"/>
      <c r="C185" s="5"/>
      <c r="D185" s="5"/>
      <c r="E185" s="5"/>
      <c r="F185" s="5"/>
      <c r="G185" s="6"/>
      <c r="H185" s="6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6"/>
      <c r="C186" s="5"/>
      <c r="D186" s="5"/>
      <c r="E186" s="5"/>
      <c r="F186" s="5"/>
      <c r="G186" s="6"/>
      <c r="H186" s="6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6"/>
      <c r="C187" s="5"/>
      <c r="D187" s="5"/>
      <c r="E187" s="5"/>
      <c r="F187" s="5"/>
      <c r="G187" s="6"/>
      <c r="H187" s="6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6"/>
      <c r="C188" s="5"/>
      <c r="D188" s="5"/>
      <c r="E188" s="5"/>
      <c r="F188" s="5"/>
      <c r="G188" s="6"/>
      <c r="H188" s="6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6"/>
      <c r="C189" s="5"/>
      <c r="D189" s="5"/>
      <c r="E189" s="5"/>
      <c r="F189" s="5"/>
      <c r="G189" s="6"/>
      <c r="H189" s="6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6"/>
      <c r="C190" s="5"/>
      <c r="D190" s="5"/>
      <c r="E190" s="5"/>
      <c r="F190" s="5"/>
      <c r="G190" s="6"/>
      <c r="H190" s="6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6"/>
      <c r="C191" s="5"/>
      <c r="D191" s="5"/>
      <c r="E191" s="5"/>
      <c r="F191" s="5"/>
      <c r="G191" s="6"/>
      <c r="H191" s="6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6"/>
      <c r="C192" s="5"/>
      <c r="D192" s="5"/>
      <c r="E192" s="5"/>
      <c r="F192" s="5"/>
      <c r="G192" s="6"/>
      <c r="H192" s="6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6"/>
      <c r="C193" s="5"/>
      <c r="D193" s="5"/>
      <c r="E193" s="5"/>
      <c r="F193" s="5"/>
      <c r="G193" s="6"/>
      <c r="H193" s="6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6"/>
      <c r="C194" s="5"/>
      <c r="D194" s="5"/>
      <c r="E194" s="5"/>
      <c r="F194" s="5"/>
      <c r="G194" s="6"/>
      <c r="H194" s="6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6"/>
      <c r="C195" s="5"/>
      <c r="D195" s="5"/>
      <c r="E195" s="5"/>
      <c r="F195" s="5"/>
      <c r="G195" s="6"/>
      <c r="H195" s="6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6"/>
      <c r="C196" s="5"/>
      <c r="D196" s="5"/>
      <c r="E196" s="5"/>
      <c r="F196" s="5"/>
      <c r="G196" s="6"/>
      <c r="H196" s="6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6"/>
      <c r="C197" s="5"/>
      <c r="D197" s="5"/>
      <c r="E197" s="5"/>
      <c r="F197" s="5"/>
      <c r="G197" s="6"/>
      <c r="H197" s="6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38"/>
  </cols>
  <sheetData>
    <row r="1">
      <c r="A1" s="5"/>
      <c r="B1" s="6"/>
      <c r="C1" s="5"/>
      <c r="D1" s="5"/>
      <c r="E1" s="3" t="s">
        <v>60</v>
      </c>
      <c r="F1" s="7" t="s">
        <v>61</v>
      </c>
      <c r="G1" s="7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6"/>
      <c r="C2" s="3" t="s">
        <v>62</v>
      </c>
      <c r="D2" s="3" t="s">
        <v>8</v>
      </c>
      <c r="E2" s="3" t="s">
        <v>63</v>
      </c>
      <c r="F2" s="7" t="s">
        <v>63</v>
      </c>
      <c r="G2" s="7" t="s">
        <v>65</v>
      </c>
      <c r="H2" s="3" t="s">
        <v>66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7" t="str">
        <f t="shared" ref="B3:B29" si="1">"[language=Chinese] [select=true][i18n="&amp;C3&amp;"]:before{content:"""&amp;char(9745)&amp;E3&amp;"""}"
&amp;"[language=Chinese] [select=false][i18n="&amp;C3&amp;"]:before{content:"""&amp;char(9744)&amp;E3&amp;"""}"
&amp;"[language=English] [select=true][i18n="&amp;C3&amp;"]:before{content:"""&amp;char(9745)&amp;F3&amp;"""}"
&amp;"[language=English] [select=false][i18n="&amp;C3&amp;"]:before{content:"""&amp;char(9744)&amp;F3&amp;"""}"
</f>
        <v>[language=Chinese] [select=true][i18n=firstTime]:before{content:"☑第1次請領"}[language=Chinese] [select=false][i18n=firstTime]:before{content:"☐第1次請領"}[language=English] [select=true][i18n=firstTime]:before{content:"☑Issuance for the first time"}[language=English] [select=false][i18n=firstTime]:before{content:"☐Issuance for the first time"}</v>
      </c>
      <c r="C3" s="3" t="s">
        <v>151</v>
      </c>
      <c r="D3" s="3" t="s">
        <v>152</v>
      </c>
      <c r="E3" s="8" t="s">
        <v>153</v>
      </c>
      <c r="F3" s="7" t="str">
        <f t="shared" ref="F3:F29" si="2">if(H3&lt;&gt;"",H3,G3)</f>
        <v>Issuance for the first time</v>
      </c>
      <c r="G3" s="7" t="str">
        <f>IFERROR(__xludf.DUMMYFUNCTION("iferror(GOOGLETRANSLATE(E3,""zh-tw"",""en""),"""")"),"The first time, please lead")</f>
        <v>The first time, please lead</v>
      </c>
      <c r="H3" s="8" t="s">
        <v>154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7" t="str">
        <f t="shared" si="1"/>
        <v>[language=Chinese] [select=true][i18n=certificateHasCeased]:before{content:"☑撤銷原因消滅補發"}[language=Chinese] [select=false][i18n=certificateHasCeased]:before{content:"☐撤銷原因消滅補發"}[language=English] [select=true][i18n=certificateHasCeased]:before{content:"☑Reissuance due to the reason for the revocation or cancellation of the original certificate has ceased to exist"}[language=English] [select=false][i18n=certificateHasCeased]:before{content:"☐Reissuance due to the reason for the revocation or cancellation of the original certificate has ceased to exist"}</v>
      </c>
      <c r="C4" s="3" t="s">
        <v>155</v>
      </c>
      <c r="D4" s="3" t="s">
        <v>156</v>
      </c>
      <c r="E4" s="8" t="s">
        <v>157</v>
      </c>
      <c r="F4" s="7" t="str">
        <f t="shared" si="2"/>
        <v>Reissuance due to the reason for the revocation or cancellation of the original certificate has ceased to exist</v>
      </c>
      <c r="G4" s="7" t="str">
        <f>IFERROR(__xludf.DUMMYFUNCTION("iferror(GOOGLETRANSLATE(E4,""zh-tw"",""en""),"""")"),"Rejuvenation reasons to eliminate replenishment")</f>
        <v>Rejuvenation reasons to eliminate replenishment</v>
      </c>
      <c r="H4" s="8" t="s">
        <v>158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7" t="str">
        <f t="shared" si="1"/>
        <v>[language=Chinese] [select=true][i18n=lost]:before{content:"☑遺失補發"}[language=Chinese] [select=false][i18n=lost]:before{content:"☐遺失補發"}[language=English] [select=true][i18n=lost]:before{content:"☑Reissuance for lost certificate"}[language=English] [select=false][i18n=lost]:before{content:"☐Reissuance for lost certificate"}</v>
      </c>
      <c r="C5" s="3" t="s">
        <v>159</v>
      </c>
      <c r="D5" s="3" t="s">
        <v>160</v>
      </c>
      <c r="E5" s="8" t="s">
        <v>161</v>
      </c>
      <c r="F5" s="7" t="str">
        <f t="shared" si="2"/>
        <v>Reissuance for lost certificate</v>
      </c>
      <c r="G5" s="7" t="str">
        <f>IFERROR(__xludf.DUMMYFUNCTION("iferror(GOOGLETRANSLATE(E5,""zh-tw"",""en""),"""")"),"Loss of replenishment")</f>
        <v>Loss of replenishment</v>
      </c>
      <c r="H5" s="8" t="s">
        <v>162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7" t="str">
        <f t="shared" si="1"/>
        <v>[language=Chinese] [select=true][i18n=replacement]:before{content:"☑換發記帳士證書"}[language=Chinese] [select=false][i18n=replacement]:before{content:"☐換發記帳士證書"}[language=English] [select=true][i18n=replacement]:before{content:"☑Replacement of the Certificate of Public Bookkeeper"}[language=English] [select=false][i18n=replacement]:before{content:"☐Replacement of the Certificate of Public Bookkeeper"}</v>
      </c>
      <c r="C6" s="3" t="s">
        <v>163</v>
      </c>
      <c r="D6" s="3" t="s">
        <v>164</v>
      </c>
      <c r="E6" s="8" t="s">
        <v>165</v>
      </c>
      <c r="F6" s="7" t="str">
        <f t="shared" si="2"/>
        <v>Replacement of the Certificate of Public Bookkeeper</v>
      </c>
      <c r="G6" s="7" t="str">
        <f>IFERROR(__xludf.DUMMYFUNCTION("iferror(GOOGLETRANSLATE(E6,""zh-tw"",""en""),"""")"),"Removal account certificate certificate")</f>
        <v>Removal account certificate certificate</v>
      </c>
      <c r="H6" s="8" t="s">
        <v>166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7" t="str">
        <f t="shared" si="1"/>
        <v>[language=Chinese] [select=true][i18n=englishVersion]:before{content:"☑英文版記帳士證書"}[language=Chinese] [select=false][i18n=englishVersion]:before{content:"☐英文版記帳士證書"}[language=English] [select=true][i18n=englishVersion]:before{content:"☑The English Version of the Certificate of Public Bookkeeper"}[language=English] [select=false][i18n=englishVersion]:before{content:"☐The English Version of the Certificate of Public Bookkeeper"}</v>
      </c>
      <c r="C7" s="3" t="s">
        <v>167</v>
      </c>
      <c r="D7" s="3" t="s">
        <v>168</v>
      </c>
      <c r="E7" s="3" t="s">
        <v>169</v>
      </c>
      <c r="F7" s="7" t="str">
        <f t="shared" si="2"/>
        <v>The English Version of the Certificate of Public Bookkeeper</v>
      </c>
      <c r="G7" s="7" t="str">
        <f>IFERROR(__xludf.DUMMYFUNCTION("iferror(GOOGLETRANSLATE(E7,""zh-tw"",""en""),"""")"),"English version of the bookkeeper certificate")</f>
        <v>English version of the bookkeeper certificate</v>
      </c>
      <c r="H7" s="8" t="s">
        <v>170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7" t="str">
        <f t="shared" si="1"/>
        <v>[language=Chinese] [select=true][i18n=taipeiCity]:before{content:"☑台北市"}[language=Chinese] [select=false][i18n=taipeiCity]:before{content:"☐台北市"}[language=English] [select=true][i18n=taipeiCity]:before{content:"☑Taipei City"}[language=English] [select=false][i18n=taipeiCity]:before{content:"☐Taipei City"}</v>
      </c>
      <c r="C8" s="3" t="s">
        <v>171</v>
      </c>
      <c r="D8" s="3" t="str">
        <f t="shared" ref="D8:D29" si="3">"dataForm" &amp; replace(C8,1,1, UPPER(LEFT(C8,1)))</f>
        <v>dataFormTaipeiCity</v>
      </c>
      <c r="E8" s="3" t="s">
        <v>172</v>
      </c>
      <c r="F8" s="7" t="str">
        <f t="shared" si="2"/>
        <v>Taipei City</v>
      </c>
      <c r="G8" s="7" t="str">
        <f>IFERROR(__xludf.DUMMYFUNCTION("iferror(GOOGLETRANSLATE(E8,""zh-tw"",""en""),"""")"),"Taipei City")</f>
        <v>Taipei City</v>
      </c>
      <c r="H8" s="3" t="s">
        <v>173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7" t="str">
        <f t="shared" si="1"/>
        <v>[language=Chinese] [select=true][i18n=keelungCity]:before{content:"☑基隆市"}[language=Chinese] [select=false][i18n=keelungCity]:before{content:"☐基隆市"}[language=English] [select=true][i18n=keelungCity]:before{content:"☑Keelung City"}[language=English] [select=false][i18n=keelungCity]:before{content:"☐Keelung City"}</v>
      </c>
      <c r="C9" s="3" t="s">
        <v>174</v>
      </c>
      <c r="D9" s="3" t="str">
        <f t="shared" si="3"/>
        <v>dataFormKeelungCity</v>
      </c>
      <c r="E9" s="3" t="s">
        <v>175</v>
      </c>
      <c r="F9" s="7" t="str">
        <f t="shared" si="2"/>
        <v>Keelung City</v>
      </c>
      <c r="G9" s="7" t="str">
        <f>IFERROR(__xludf.DUMMYFUNCTION("iferror(GOOGLETRANSLATE(E9,""zh-tw"",""en""),"""")"),"Keelung City")</f>
        <v>Keelung City</v>
      </c>
      <c r="H9" s="3" t="s">
        <v>176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7" t="str">
        <f t="shared" si="1"/>
        <v>[language=Chinese] [select=true][i18n=newTaipeiCity]:before{content:"☑新北市"}[language=Chinese] [select=false][i18n=newTaipeiCity]:before{content:"☐新北市"}[language=English] [select=true][i18n=newTaipeiCity]:before{content:"☑New Taipei City"}[language=English] [select=false][i18n=newTaipeiCity]:before{content:"☐New Taipei City"}</v>
      </c>
      <c r="C10" s="3" t="s">
        <v>177</v>
      </c>
      <c r="D10" s="3" t="str">
        <f t="shared" si="3"/>
        <v>dataFormNewTaipeiCity</v>
      </c>
      <c r="E10" s="3" t="s">
        <v>178</v>
      </c>
      <c r="F10" s="7" t="str">
        <f t="shared" si="2"/>
        <v>New Taipei City</v>
      </c>
      <c r="G10" s="7" t="str">
        <f>IFERROR(__xludf.DUMMYFUNCTION("iferror(GOOGLETRANSLATE(E10,""zh-tw"",""en""),"""")"),"New Taipei City")</f>
        <v>New Taipei City</v>
      </c>
      <c r="H10" s="3" t="s">
        <v>179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7" t="str">
        <f t="shared" si="1"/>
        <v>[language=Chinese] [select=true][i18n=lienchiangCounty]:before{content:"☑連江縣"}[language=Chinese] [select=false][i18n=lienchiangCounty]:before{content:"☐連江縣"}[language=English] [select=true][i18n=lienchiangCounty]:before{content:"☑Lienchiang County"}[language=English] [select=false][i18n=lienchiangCounty]:before{content:"☐Lienchiang County"}</v>
      </c>
      <c r="C11" s="3" t="s">
        <v>180</v>
      </c>
      <c r="D11" s="3" t="str">
        <f t="shared" si="3"/>
        <v>dataFormLienchiangCounty</v>
      </c>
      <c r="E11" s="3" t="s">
        <v>181</v>
      </c>
      <c r="F11" s="7" t="str">
        <f t="shared" si="2"/>
        <v>Lienchiang County</v>
      </c>
      <c r="G11" s="7" t="str">
        <f>IFERROR(__xludf.DUMMYFUNCTION("iferror(GOOGLETRANSLATE(E11,""zh-tw"",""en""),"""")"),"Lianjiang County")</f>
        <v>Lianjiang County</v>
      </c>
      <c r="H11" s="3" t="s">
        <v>182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7" t="str">
        <f t="shared" si="1"/>
        <v>[language=Chinese] [select=true][i18n=yilanCounty]:before{content:"☑宜蘭縣"}[language=Chinese] [select=false][i18n=yilanCounty]:before{content:"☐宜蘭縣"}[language=English] [select=true][i18n=yilanCounty]:before{content:"☑Yilan County"}[language=English] [select=false][i18n=yilanCounty]:before{content:"☐Yilan County"}</v>
      </c>
      <c r="C12" s="3" t="s">
        <v>183</v>
      </c>
      <c r="D12" s="3" t="str">
        <f t="shared" si="3"/>
        <v>dataFormYilanCounty</v>
      </c>
      <c r="E12" s="3" t="s">
        <v>184</v>
      </c>
      <c r="F12" s="7" t="str">
        <f t="shared" si="2"/>
        <v>Yilan County</v>
      </c>
      <c r="G12" s="7" t="str">
        <f>IFERROR(__xludf.DUMMYFUNCTION("iferror(GOOGLETRANSLATE(E12,""zh-tw"",""en""),"""")"),"Yilan County")</f>
        <v>Yilan County</v>
      </c>
      <c r="H12" s="3" t="s">
        <v>185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7" t="str">
        <f t="shared" si="1"/>
        <v>[language=Chinese] [select=true][i18n=hsinchuCity]:before{content:"☑新竹市"}[language=Chinese] [select=false][i18n=hsinchuCity]:before{content:"☐新竹市"}[language=English] [select=true][i18n=hsinchuCity]:before{content:"☑Hsinchu City"}[language=English] [select=false][i18n=hsinchuCity]:before{content:"☐Hsinchu City"}</v>
      </c>
      <c r="C13" s="3" t="s">
        <v>186</v>
      </c>
      <c r="D13" s="3" t="str">
        <f t="shared" si="3"/>
        <v>dataFormHsinchuCity</v>
      </c>
      <c r="E13" s="3" t="s">
        <v>187</v>
      </c>
      <c r="F13" s="7" t="str">
        <f t="shared" si="2"/>
        <v>Hsinchu City</v>
      </c>
      <c r="G13" s="7" t="str">
        <f>IFERROR(__xludf.DUMMYFUNCTION("iferror(GOOGLETRANSLATE(E13,""zh-tw"",""en""),"""")"),"Hsinchu City")</f>
        <v>Hsinchu City</v>
      </c>
      <c r="H13" s="3" t="s">
        <v>188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7" t="str">
        <f t="shared" si="1"/>
        <v>[language=Chinese] [select=true][i18n=hsinchuCounty]:before{content:"☑新竹縣"}[language=Chinese] [select=false][i18n=hsinchuCounty]:before{content:"☐新竹縣"}[language=English] [select=true][i18n=hsinchuCounty]:before{content:"☑Hsinchu County"}[language=English] [select=false][i18n=hsinchuCounty]:before{content:"☐Hsinchu County"}</v>
      </c>
      <c r="C14" s="3" t="s">
        <v>189</v>
      </c>
      <c r="D14" s="3" t="str">
        <f t="shared" si="3"/>
        <v>dataFormHsinchuCounty</v>
      </c>
      <c r="E14" s="3" t="s">
        <v>190</v>
      </c>
      <c r="F14" s="7" t="str">
        <f t="shared" si="2"/>
        <v>Hsinchu County</v>
      </c>
      <c r="G14" s="7" t="str">
        <f>IFERROR(__xludf.DUMMYFUNCTION("iferror(GOOGLETRANSLATE(E14,""zh-tw"",""en""),"""")"),"Hsinchu County")</f>
        <v>Hsinchu County</v>
      </c>
      <c r="H14" s="3" t="s">
        <v>191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7" t="str">
        <f t="shared" si="1"/>
        <v>[language=Chinese] [select=true][i18n=taoyuanCity]:before{content:"☑桃園市"}[language=Chinese] [select=false][i18n=taoyuanCity]:before{content:"☐桃園市"}[language=English] [select=true][i18n=taoyuanCity]:before{content:"☑Taoyuan City"}[language=English] [select=false][i18n=taoyuanCity]:before{content:"☐Taoyuan City"}</v>
      </c>
      <c r="C15" s="3" t="s">
        <v>192</v>
      </c>
      <c r="D15" s="3" t="str">
        <f t="shared" si="3"/>
        <v>dataFormTaoyuanCity</v>
      </c>
      <c r="E15" s="3" t="s">
        <v>193</v>
      </c>
      <c r="F15" s="7" t="str">
        <f t="shared" si="2"/>
        <v>Taoyuan City</v>
      </c>
      <c r="G15" s="7" t="str">
        <f>IFERROR(__xludf.DUMMYFUNCTION("iferror(GOOGLETRANSLATE(E15,""zh-tw"",""en""),"""")"),"Taoyuan City")</f>
        <v>Taoyuan City</v>
      </c>
      <c r="H15" s="3" t="s">
        <v>194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7" t="str">
        <f t="shared" si="1"/>
        <v>[language=Chinese] [select=true][i18n=miaoliCounty]:before{content:"☑苗栗縣"}[language=Chinese] [select=false][i18n=miaoliCounty]:before{content:"☐苗栗縣"}[language=English] [select=true][i18n=miaoliCounty]:before{content:"☑Miaoli County"}[language=English] [select=false][i18n=miaoliCounty]:before{content:"☐Miaoli County"}</v>
      </c>
      <c r="C16" s="3" t="s">
        <v>195</v>
      </c>
      <c r="D16" s="3" t="str">
        <f t="shared" si="3"/>
        <v>dataFormMiaoliCounty</v>
      </c>
      <c r="E16" s="3" t="s">
        <v>196</v>
      </c>
      <c r="F16" s="7" t="str">
        <f t="shared" si="2"/>
        <v>Miaoli County</v>
      </c>
      <c r="G16" s="7" t="str">
        <f>IFERROR(__xludf.DUMMYFUNCTION("iferror(GOOGLETRANSLATE(E16,""zh-tw"",""en""),"""")"),"Miaoli County")</f>
        <v>Miaoli County</v>
      </c>
      <c r="H16" s="3" t="s">
        <v>197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7" t="str">
        <f t="shared" si="1"/>
        <v>[language=Chinese] [select=true][i18n=taichungCity]:before{content:"☑台中市"}[language=Chinese] [select=false][i18n=taichungCity]:before{content:"☐台中市"}[language=English] [select=true][i18n=taichungCity]:before{content:"☑Taichung City"}[language=English] [select=false][i18n=taichungCity]:before{content:"☐Taichung City"}</v>
      </c>
      <c r="C17" s="3" t="s">
        <v>198</v>
      </c>
      <c r="D17" s="3" t="str">
        <f t="shared" si="3"/>
        <v>dataFormTaichungCity</v>
      </c>
      <c r="E17" s="3" t="s">
        <v>199</v>
      </c>
      <c r="F17" s="7" t="str">
        <f t="shared" si="2"/>
        <v>Taichung City</v>
      </c>
      <c r="G17" s="7" t="str">
        <f>IFERROR(__xludf.DUMMYFUNCTION("iferror(GOOGLETRANSLATE(E17,""zh-tw"",""en""),"""")"),"Taichung City")</f>
        <v>Taichung City</v>
      </c>
      <c r="H17" s="3" t="s">
        <v>200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7" t="str">
        <f t="shared" si="1"/>
        <v>[language=Chinese] [select=true][i18n=changhuaCounty]:before{content:"☑彰化縣"}[language=Chinese] [select=false][i18n=changhuaCounty]:before{content:"☐彰化縣"}[language=English] [select=true][i18n=changhuaCounty]:before{content:"☑Changhua County"}[language=English] [select=false][i18n=changhuaCounty]:before{content:"☐Changhua County"}</v>
      </c>
      <c r="C18" s="3" t="s">
        <v>201</v>
      </c>
      <c r="D18" s="3" t="str">
        <f t="shared" si="3"/>
        <v>dataFormChanghuaCounty</v>
      </c>
      <c r="E18" s="3" t="s">
        <v>202</v>
      </c>
      <c r="F18" s="7" t="str">
        <f t="shared" si="2"/>
        <v>Changhua County</v>
      </c>
      <c r="G18" s="7" t="str">
        <f>IFERROR(__xludf.DUMMYFUNCTION("iferror(GOOGLETRANSLATE(E18,""zh-tw"",""en""),"""")"),"Changhua County")</f>
        <v>Changhua County</v>
      </c>
      <c r="H18" s="3" t="s">
        <v>203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7" t="str">
        <f t="shared" si="1"/>
        <v>[language=Chinese] [select=true][i18n=nantouCounty]:before{content:"☑南投縣"}[language=Chinese] [select=false][i18n=nantouCounty]:before{content:"☐南投縣"}[language=English] [select=true][i18n=nantouCounty]:before{content:"☑Nantou County"}[language=English] [select=false][i18n=nantouCounty]:before{content:"☐Nantou County"}</v>
      </c>
      <c r="C19" s="3" t="s">
        <v>204</v>
      </c>
      <c r="D19" s="3" t="str">
        <f t="shared" si="3"/>
        <v>dataFormNantouCounty</v>
      </c>
      <c r="E19" s="3" t="s">
        <v>205</v>
      </c>
      <c r="F19" s="7" t="str">
        <f t="shared" si="2"/>
        <v>Nantou County</v>
      </c>
      <c r="G19" s="7" t="str">
        <f>IFERROR(__xludf.DUMMYFUNCTION("iferror(GOOGLETRANSLATE(E19,""zh-tw"",""en""),"""")"),"Nantou County")</f>
        <v>Nantou County</v>
      </c>
      <c r="H19" s="3" t="s">
        <v>206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7" t="str">
        <f t="shared" si="1"/>
        <v>[language=Chinese] [select=true][i18n=chiayiCity]:before{content:"☑嘉義市"}[language=Chinese] [select=false][i18n=chiayiCity]:before{content:"☐嘉義市"}[language=English] [select=true][i18n=chiayiCity]:before{content:"☑Chiayi City"}[language=English] [select=false][i18n=chiayiCity]:before{content:"☐Chiayi City"}</v>
      </c>
      <c r="C20" s="3" t="s">
        <v>207</v>
      </c>
      <c r="D20" s="3" t="str">
        <f t="shared" si="3"/>
        <v>dataFormChiayiCity</v>
      </c>
      <c r="E20" s="3" t="s">
        <v>208</v>
      </c>
      <c r="F20" s="7" t="str">
        <f t="shared" si="2"/>
        <v>Chiayi City</v>
      </c>
      <c r="G20" s="7" t="str">
        <f>IFERROR(__xludf.DUMMYFUNCTION("iferror(GOOGLETRANSLATE(E20,""zh-tw"",""en""),"""")"),"Chiayi City")</f>
        <v>Chiayi City</v>
      </c>
      <c r="H20" s="3" t="s">
        <v>209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7" t="str">
        <f t="shared" si="1"/>
        <v>[language=Chinese] [select=true][i18n=chiayiCounty]:before{content:"☑嘉義縣"}[language=Chinese] [select=false][i18n=chiayiCounty]:before{content:"☐嘉義縣"}[language=English] [select=true][i18n=chiayiCounty]:before{content:"☑Chiayi County"}[language=English] [select=false][i18n=chiayiCounty]:before{content:"☐Chiayi County"}</v>
      </c>
      <c r="C21" s="3" t="s">
        <v>210</v>
      </c>
      <c r="D21" s="3" t="str">
        <f t="shared" si="3"/>
        <v>dataFormChiayiCounty</v>
      </c>
      <c r="E21" s="3" t="s">
        <v>211</v>
      </c>
      <c r="F21" s="7" t="str">
        <f t="shared" si="2"/>
        <v>Chiayi County</v>
      </c>
      <c r="G21" s="7" t="str">
        <f>IFERROR(__xludf.DUMMYFUNCTION("iferror(GOOGLETRANSLATE(E21,""zh-tw"",""en""),"""")"),"Chiayi County")</f>
        <v>Chiayi County</v>
      </c>
      <c r="H21" s="3" t="s">
        <v>212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7" t="str">
        <f t="shared" si="1"/>
        <v>[language=Chinese] [select=true][i18n=yunlinCounty]:before{content:"☑雲林縣"}[language=Chinese] [select=false][i18n=yunlinCounty]:before{content:"☐雲林縣"}[language=English] [select=true][i18n=yunlinCounty]:before{content:"☑Yunlin County"}[language=English] [select=false][i18n=yunlinCounty]:before{content:"☐Yunlin County"}</v>
      </c>
      <c r="C22" s="3" t="s">
        <v>213</v>
      </c>
      <c r="D22" s="3" t="str">
        <f t="shared" si="3"/>
        <v>dataFormYunlinCounty</v>
      </c>
      <c r="E22" s="3" t="s">
        <v>214</v>
      </c>
      <c r="F22" s="7" t="str">
        <f t="shared" si="2"/>
        <v>Yunlin County</v>
      </c>
      <c r="G22" s="7" t="str">
        <f>IFERROR(__xludf.DUMMYFUNCTION("iferror(GOOGLETRANSLATE(E22,""zh-tw"",""en""),"""")"),"Yunlin County")</f>
        <v>Yunlin County</v>
      </c>
      <c r="H22" s="3" t="s">
        <v>215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7" t="str">
        <f t="shared" si="1"/>
        <v>[language=Chinese] [select=true][i18n=tainanCity]:before{content:"☑台南市"}[language=Chinese] [select=false][i18n=tainanCity]:before{content:"☐台南市"}[language=English] [select=true][i18n=tainanCity]:before{content:"☑Tainan City"}[language=English] [select=false][i18n=tainanCity]:before{content:"☐Tainan City"}</v>
      </c>
      <c r="C23" s="3" t="s">
        <v>216</v>
      </c>
      <c r="D23" s="3" t="str">
        <f t="shared" si="3"/>
        <v>dataFormTainanCity</v>
      </c>
      <c r="E23" s="3" t="s">
        <v>217</v>
      </c>
      <c r="F23" s="7" t="str">
        <f t="shared" si="2"/>
        <v>Tainan City</v>
      </c>
      <c r="G23" s="7" t="str">
        <f>IFERROR(__xludf.DUMMYFUNCTION("iferror(GOOGLETRANSLATE(E23,""zh-tw"",""en""),"""")"),"Tainan City")</f>
        <v>Tainan City</v>
      </c>
      <c r="H23" s="3" t="s">
        <v>218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7" t="str">
        <f t="shared" si="1"/>
        <v>[language=Chinese] [select=true][i18n=kaohsiungCity]:before{content:"☑高雄市"}[language=Chinese] [select=false][i18n=kaohsiungCity]:before{content:"☐高雄市"}[language=English] [select=true][i18n=kaohsiungCity]:before{content:"☑Kaohsiung City"}[language=English] [select=false][i18n=kaohsiungCity]:before{content:"☐Kaohsiung City"}</v>
      </c>
      <c r="C24" s="3" t="s">
        <v>219</v>
      </c>
      <c r="D24" s="3" t="str">
        <f t="shared" si="3"/>
        <v>dataFormKaohsiungCity</v>
      </c>
      <c r="E24" s="3" t="s">
        <v>220</v>
      </c>
      <c r="F24" s="7" t="str">
        <f t="shared" si="2"/>
        <v>Kaohsiung City</v>
      </c>
      <c r="G24" s="7" t="str">
        <f>IFERROR(__xludf.DUMMYFUNCTION("iferror(GOOGLETRANSLATE(E24,""zh-tw"",""en""),"""")"),"Kaohsiung")</f>
        <v>Kaohsiung</v>
      </c>
      <c r="H24" s="3" t="s">
        <v>221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7" t="str">
        <f t="shared" si="1"/>
        <v>[language=Chinese] [select=true][i18n=penghuCounty]:before{content:"☑澎湖縣"}[language=Chinese] [select=false][i18n=penghuCounty]:before{content:"☐澎湖縣"}[language=English] [select=true][i18n=penghuCounty]:before{content:"☑Penghu County"}[language=English] [select=false][i18n=penghuCounty]:before{content:"☐Penghu County"}</v>
      </c>
      <c r="C25" s="3" t="s">
        <v>222</v>
      </c>
      <c r="D25" s="3" t="str">
        <f t="shared" si="3"/>
        <v>dataFormPenghuCounty</v>
      </c>
      <c r="E25" s="3" t="s">
        <v>223</v>
      </c>
      <c r="F25" s="7" t="str">
        <f t="shared" si="2"/>
        <v>Penghu County</v>
      </c>
      <c r="G25" s="7" t="str">
        <f>IFERROR(__xludf.DUMMYFUNCTION("iferror(GOOGLETRANSLATE(E25,""zh-tw"",""en""),"""")"),"Penghu County")</f>
        <v>Penghu County</v>
      </c>
      <c r="H25" s="3" t="s">
        <v>224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7" t="str">
        <f t="shared" si="1"/>
        <v>[language=Chinese] [select=true][i18n=kinmenCounty]:before{content:"☑金門縣"}[language=Chinese] [select=false][i18n=kinmenCounty]:before{content:"☐金門縣"}[language=English] [select=true][i18n=kinmenCounty]:before{content:"☑Kinmen County"}[language=English] [select=false][i18n=kinmenCounty]:before{content:"☐Kinmen County"}</v>
      </c>
      <c r="C26" s="3" t="s">
        <v>225</v>
      </c>
      <c r="D26" s="3" t="str">
        <f t="shared" si="3"/>
        <v>dataFormKinmenCounty</v>
      </c>
      <c r="E26" s="3" t="s">
        <v>226</v>
      </c>
      <c r="F26" s="7" t="str">
        <f t="shared" si="2"/>
        <v>Kinmen County</v>
      </c>
      <c r="G26" s="7" t="str">
        <f>IFERROR(__xludf.DUMMYFUNCTION("iferror(GOOGLETRANSLATE(E26,""zh-tw"",""en""),"""")"),"Kinmen County")</f>
        <v>Kinmen County</v>
      </c>
      <c r="H26" s="3" t="s">
        <v>227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7" t="str">
        <f t="shared" si="1"/>
        <v>[language=Chinese] [select=true][i18n=pingtungCounty]:before{content:"☑屏東縣"}[language=Chinese] [select=false][i18n=pingtungCounty]:before{content:"☐屏東縣"}[language=English] [select=true][i18n=pingtungCounty]:before{content:"☑Pingtung County"}[language=English] [select=false][i18n=pingtungCounty]:before{content:"☐Pingtung County"}</v>
      </c>
      <c r="C27" s="3" t="s">
        <v>228</v>
      </c>
      <c r="D27" s="3" t="str">
        <f t="shared" si="3"/>
        <v>dataFormPingtungCounty</v>
      </c>
      <c r="E27" s="3" t="s">
        <v>229</v>
      </c>
      <c r="F27" s="7" t="str">
        <f t="shared" si="2"/>
        <v>Pingtung County</v>
      </c>
      <c r="G27" s="7" t="str">
        <f>IFERROR(__xludf.DUMMYFUNCTION("iferror(GOOGLETRANSLATE(E27,""zh-tw"",""en""),"""")"),"Pingtung County")</f>
        <v>Pingtung County</v>
      </c>
      <c r="H27" s="3" t="s">
        <v>230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7" t="str">
        <f t="shared" si="1"/>
        <v>[language=Chinese] [select=true][i18n=taitungCounty]:before{content:"☑台東縣"}[language=Chinese] [select=false][i18n=taitungCounty]:before{content:"☐台東縣"}[language=English] [select=true][i18n=taitungCounty]:before{content:"☑Taitung County"}[language=English] [select=false][i18n=taitungCounty]:before{content:"☐Taitung County"}</v>
      </c>
      <c r="C28" s="3" t="s">
        <v>231</v>
      </c>
      <c r="D28" s="3" t="str">
        <f t="shared" si="3"/>
        <v>dataFormTaitungCounty</v>
      </c>
      <c r="E28" s="3" t="s">
        <v>232</v>
      </c>
      <c r="F28" s="7" t="str">
        <f t="shared" si="2"/>
        <v>Taitung County</v>
      </c>
      <c r="G28" s="7" t="str">
        <f>IFERROR(__xludf.DUMMYFUNCTION("iferror(GOOGLETRANSLATE(E28,""zh-tw"",""en""),"""")"),"Taitung County")</f>
        <v>Taitung County</v>
      </c>
      <c r="H28" s="3" t="s">
        <v>233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7" t="str">
        <f t="shared" si="1"/>
        <v>[language=Chinese] [select=true][i18n=hualienCounty]:before{content:"☑花蓮縣"}[language=Chinese] [select=false][i18n=hualienCounty]:before{content:"☐花蓮縣"}[language=English] [select=true][i18n=hualienCounty]:before{content:"☑Hualien County"}[language=English] [select=false][i18n=hualienCounty]:before{content:"☐Hualien County"}</v>
      </c>
      <c r="C29" s="3" t="s">
        <v>234</v>
      </c>
      <c r="D29" s="3" t="str">
        <f t="shared" si="3"/>
        <v>dataFormHualienCounty</v>
      </c>
      <c r="E29" s="3" t="s">
        <v>235</v>
      </c>
      <c r="F29" s="7" t="str">
        <f t="shared" si="2"/>
        <v>Hualien County</v>
      </c>
      <c r="G29" s="7" t="str">
        <f>IFERROR(__xludf.DUMMYFUNCTION("iferror(GOOGLETRANSLATE(E29,""zh-tw"",""en""),"""")"),"Hualien County")</f>
        <v>Hualien County</v>
      </c>
      <c r="H29" s="3" t="s">
        <v>236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6"/>
      <c r="C30" s="5"/>
      <c r="D30" s="5"/>
      <c r="E30" s="5"/>
      <c r="F30" s="6"/>
      <c r="G30" s="7" t="str">
        <f>IFERROR(__xludf.DUMMYFUNCTION("iferror(GOOGLETRANSLATE(E30,""zh-tw"",""en""),"""")"),"")</f>
        <v/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6"/>
      <c r="C31" s="5"/>
      <c r="D31" s="5"/>
      <c r="E31" s="5"/>
      <c r="F31" s="6"/>
      <c r="G31" s="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6"/>
      <c r="C32" s="5"/>
      <c r="D32" s="5"/>
      <c r="E32" s="5"/>
      <c r="F32" s="6"/>
      <c r="G32" s="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6"/>
      <c r="C33" s="5"/>
      <c r="D33" s="5"/>
      <c r="E33" s="5"/>
      <c r="F33" s="6"/>
      <c r="G33" s="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6"/>
      <c r="C34" s="5"/>
      <c r="D34" s="5"/>
      <c r="E34" s="5"/>
      <c r="F34" s="6"/>
      <c r="G34" s="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6"/>
      <c r="C35" s="5"/>
      <c r="D35" s="5"/>
      <c r="E35" s="5"/>
      <c r="F35" s="6"/>
      <c r="G35" s="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6"/>
      <c r="C36" s="5"/>
      <c r="D36" s="5"/>
      <c r="E36" s="5"/>
      <c r="F36" s="6"/>
      <c r="G36" s="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6"/>
      <c r="C37" s="5"/>
      <c r="D37" s="5"/>
      <c r="E37" s="5"/>
      <c r="F37" s="6"/>
      <c r="G37" s="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6"/>
      <c r="C38" s="5"/>
      <c r="D38" s="5"/>
      <c r="E38" s="5"/>
      <c r="F38" s="6"/>
      <c r="G38" s="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6"/>
      <c r="C39" s="5"/>
      <c r="D39" s="5"/>
      <c r="E39" s="5"/>
      <c r="F39" s="6"/>
      <c r="G39" s="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6"/>
      <c r="C40" s="5"/>
      <c r="D40" s="5"/>
      <c r="E40" s="5"/>
      <c r="F40" s="6"/>
      <c r="G40" s="6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6"/>
      <c r="C41" s="5"/>
      <c r="D41" s="5"/>
      <c r="E41" s="5"/>
      <c r="F41" s="6"/>
      <c r="G41" s="6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6"/>
      <c r="C42" s="5"/>
      <c r="D42" s="5"/>
      <c r="E42" s="5"/>
      <c r="F42" s="6"/>
      <c r="G42" s="6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6"/>
      <c r="C43" s="5"/>
      <c r="D43" s="5"/>
      <c r="E43" s="5"/>
      <c r="F43" s="6"/>
      <c r="G43" s="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6"/>
      <c r="C44" s="5"/>
      <c r="D44" s="5"/>
      <c r="E44" s="5"/>
      <c r="F44" s="6"/>
      <c r="G44" s="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6"/>
      <c r="C45" s="5"/>
      <c r="D45" s="5"/>
      <c r="E45" s="5"/>
      <c r="F45" s="6"/>
      <c r="G45" s="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6"/>
      <c r="C46" s="5"/>
      <c r="D46" s="5"/>
      <c r="E46" s="5"/>
      <c r="F46" s="6"/>
      <c r="G46" s="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6"/>
      <c r="C47" s="5"/>
      <c r="D47" s="5"/>
      <c r="E47" s="5"/>
      <c r="F47" s="6"/>
      <c r="G47" s="6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6"/>
      <c r="C48" s="5"/>
      <c r="D48" s="5"/>
      <c r="E48" s="5"/>
      <c r="F48" s="6"/>
      <c r="G48" s="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6"/>
      <c r="C49" s="5"/>
      <c r="D49" s="5"/>
      <c r="E49" s="5"/>
      <c r="F49" s="6"/>
      <c r="G49" s="6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6"/>
      <c r="C50" s="5"/>
      <c r="D50" s="5"/>
      <c r="E50" s="5"/>
      <c r="F50" s="6"/>
      <c r="G50" s="6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6"/>
      <c r="C51" s="5"/>
      <c r="D51" s="5"/>
      <c r="E51" s="5"/>
      <c r="F51" s="6"/>
      <c r="G51" s="6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6"/>
      <c r="C52" s="5"/>
      <c r="D52" s="5"/>
      <c r="E52" s="5"/>
      <c r="F52" s="6"/>
      <c r="G52" s="6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6"/>
      <c r="C53" s="5"/>
      <c r="D53" s="5"/>
      <c r="E53" s="5"/>
      <c r="F53" s="6"/>
      <c r="G53" s="6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6"/>
      <c r="C54" s="5"/>
      <c r="D54" s="5"/>
      <c r="E54" s="5"/>
      <c r="F54" s="6"/>
      <c r="G54" s="6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6"/>
      <c r="C55" s="5"/>
      <c r="D55" s="5"/>
      <c r="E55" s="5"/>
      <c r="F55" s="6"/>
      <c r="G55" s="6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6"/>
      <c r="C56" s="5"/>
      <c r="D56" s="5"/>
      <c r="E56" s="5"/>
      <c r="F56" s="6"/>
      <c r="G56" s="6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6"/>
      <c r="C57" s="5"/>
      <c r="D57" s="5"/>
      <c r="E57" s="5"/>
      <c r="F57" s="6"/>
      <c r="G57" s="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6"/>
      <c r="C58" s="5"/>
      <c r="D58" s="5"/>
      <c r="E58" s="5"/>
      <c r="F58" s="6"/>
      <c r="G58" s="6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6"/>
      <c r="C59" s="5"/>
      <c r="D59" s="5"/>
      <c r="E59" s="5"/>
      <c r="F59" s="6"/>
      <c r="G59" s="6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6"/>
      <c r="C60" s="5"/>
      <c r="D60" s="5"/>
      <c r="E60" s="5"/>
      <c r="F60" s="6"/>
      <c r="G60" s="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6"/>
      <c r="C61" s="5"/>
      <c r="D61" s="5"/>
      <c r="E61" s="5"/>
      <c r="F61" s="6"/>
      <c r="G61" s="6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6"/>
      <c r="C62" s="5"/>
      <c r="D62" s="5"/>
      <c r="E62" s="5"/>
      <c r="F62" s="6"/>
      <c r="G62" s="6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6"/>
      <c r="C63" s="5"/>
      <c r="D63" s="5"/>
      <c r="E63" s="5"/>
      <c r="F63" s="6"/>
      <c r="G63" s="6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6"/>
      <c r="C64" s="5"/>
      <c r="D64" s="5"/>
      <c r="E64" s="5"/>
      <c r="F64" s="6"/>
      <c r="G64" s="6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6"/>
      <c r="C65" s="5"/>
      <c r="D65" s="5"/>
      <c r="E65" s="5"/>
      <c r="F65" s="6"/>
      <c r="G65" s="6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6"/>
      <c r="C66" s="5"/>
      <c r="D66" s="5"/>
      <c r="E66" s="5"/>
      <c r="F66" s="6"/>
      <c r="G66" s="6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6"/>
      <c r="C67" s="5"/>
      <c r="D67" s="5"/>
      <c r="E67" s="5"/>
      <c r="F67" s="6"/>
      <c r="G67" s="6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6"/>
      <c r="C68" s="5"/>
      <c r="D68" s="5"/>
      <c r="E68" s="5"/>
      <c r="F68" s="6"/>
      <c r="G68" s="6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6"/>
      <c r="C69" s="5"/>
      <c r="D69" s="5"/>
      <c r="E69" s="5"/>
      <c r="F69" s="6"/>
      <c r="G69" s="6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6"/>
      <c r="C70" s="5"/>
      <c r="D70" s="5"/>
      <c r="E70" s="5"/>
      <c r="F70" s="6"/>
      <c r="G70" s="6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6"/>
      <c r="C71" s="5"/>
      <c r="D71" s="5"/>
      <c r="E71" s="5"/>
      <c r="F71" s="6"/>
      <c r="G71" s="6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6"/>
      <c r="C72" s="5"/>
      <c r="D72" s="5"/>
      <c r="E72" s="5"/>
      <c r="F72" s="6"/>
      <c r="G72" s="6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6"/>
      <c r="C73" s="5"/>
      <c r="D73" s="5"/>
      <c r="E73" s="5"/>
      <c r="F73" s="6"/>
      <c r="G73" s="6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6"/>
      <c r="C74" s="5"/>
      <c r="D74" s="5"/>
      <c r="E74" s="5"/>
      <c r="F74" s="6"/>
      <c r="G74" s="6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6"/>
      <c r="C75" s="5"/>
      <c r="D75" s="5"/>
      <c r="E75" s="5"/>
      <c r="F75" s="6"/>
      <c r="G75" s="6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6"/>
      <c r="C76" s="5"/>
      <c r="D76" s="5"/>
      <c r="E76" s="5"/>
      <c r="F76" s="6"/>
      <c r="G76" s="6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6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6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6"/>
      <c r="C79" s="5"/>
      <c r="D79" s="5"/>
      <c r="E79" s="5"/>
      <c r="F79" s="6"/>
      <c r="G79" s="6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6"/>
      <c r="C80" s="5"/>
      <c r="D80" s="5"/>
      <c r="E80" s="5"/>
      <c r="F80" s="6"/>
      <c r="G80" s="6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6"/>
      <c r="C81" s="5"/>
      <c r="D81" s="5"/>
      <c r="E81" s="5"/>
      <c r="F81" s="6"/>
      <c r="G81" s="6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6"/>
      <c r="C82" s="5"/>
      <c r="D82" s="5"/>
      <c r="E82" s="5"/>
      <c r="F82" s="6"/>
      <c r="G82" s="6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6"/>
      <c r="C83" s="5"/>
      <c r="D83" s="5"/>
      <c r="E83" s="5"/>
      <c r="F83" s="6"/>
      <c r="G83" s="6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6"/>
      <c r="C84" s="5"/>
      <c r="D84" s="5"/>
      <c r="E84" s="5"/>
      <c r="F84" s="6"/>
      <c r="G84" s="6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6"/>
      <c r="C85" s="5"/>
      <c r="D85" s="5"/>
      <c r="E85" s="5"/>
      <c r="F85" s="6"/>
      <c r="G85" s="6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6"/>
      <c r="C86" s="5"/>
      <c r="D86" s="5"/>
      <c r="E86" s="5"/>
      <c r="F86" s="6"/>
      <c r="G86" s="6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6"/>
      <c r="C87" s="5"/>
      <c r="D87" s="5"/>
      <c r="E87" s="5"/>
      <c r="F87" s="6"/>
      <c r="G87" s="6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6"/>
      <c r="C88" s="5"/>
      <c r="D88" s="5"/>
      <c r="E88" s="5"/>
      <c r="F88" s="6"/>
      <c r="G88" s="6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6"/>
      <c r="C89" s="5"/>
      <c r="D89" s="5"/>
      <c r="E89" s="5"/>
      <c r="F89" s="6"/>
      <c r="G89" s="6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6"/>
      <c r="C90" s="5"/>
      <c r="D90" s="5"/>
      <c r="E90" s="5"/>
      <c r="F90" s="6"/>
      <c r="G90" s="6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6"/>
      <c r="C91" s="5"/>
      <c r="D91" s="5"/>
      <c r="E91" s="5"/>
      <c r="F91" s="6"/>
      <c r="G91" s="6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6"/>
      <c r="C92" s="5"/>
      <c r="D92" s="5"/>
      <c r="E92" s="5"/>
      <c r="F92" s="6"/>
      <c r="G92" s="6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6"/>
      <c r="C93" s="5"/>
      <c r="D93" s="5"/>
      <c r="E93" s="5"/>
      <c r="F93" s="6"/>
      <c r="G93" s="6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6"/>
      <c r="C94" s="5"/>
      <c r="D94" s="5"/>
      <c r="E94" s="5"/>
      <c r="F94" s="6"/>
      <c r="G94" s="6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6"/>
      <c r="C95" s="5"/>
      <c r="D95" s="5"/>
      <c r="E95" s="5"/>
      <c r="F95" s="6"/>
      <c r="G95" s="6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6"/>
      <c r="C96" s="5"/>
      <c r="D96" s="5"/>
      <c r="E96" s="5"/>
      <c r="F96" s="6"/>
      <c r="G96" s="6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6"/>
      <c r="C97" s="5"/>
      <c r="D97" s="5"/>
      <c r="E97" s="5"/>
      <c r="F97" s="6"/>
      <c r="G97" s="6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6"/>
      <c r="C98" s="5"/>
      <c r="D98" s="5"/>
      <c r="E98" s="5"/>
      <c r="F98" s="6"/>
      <c r="G98" s="6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6"/>
      <c r="C99" s="5"/>
      <c r="D99" s="5"/>
      <c r="E99" s="5"/>
      <c r="F99" s="6"/>
      <c r="G99" s="6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6"/>
      <c r="C100" s="5"/>
      <c r="D100" s="5"/>
      <c r="E100" s="5"/>
      <c r="F100" s="6"/>
      <c r="G100" s="6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6"/>
      <c r="C101" s="5"/>
      <c r="D101" s="5"/>
      <c r="E101" s="5"/>
      <c r="F101" s="6"/>
      <c r="G101" s="6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6"/>
      <c r="C102" s="5"/>
      <c r="D102" s="5"/>
      <c r="E102" s="5"/>
      <c r="F102" s="6"/>
      <c r="G102" s="6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6"/>
      <c r="C103" s="5"/>
      <c r="D103" s="5"/>
      <c r="E103" s="5"/>
      <c r="F103" s="6"/>
      <c r="G103" s="6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6"/>
      <c r="C104" s="5"/>
      <c r="D104" s="5"/>
      <c r="E104" s="5"/>
      <c r="F104" s="6"/>
      <c r="G104" s="6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6"/>
      <c r="C105" s="5"/>
      <c r="D105" s="5"/>
      <c r="E105" s="5"/>
      <c r="F105" s="6"/>
      <c r="G105" s="6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6"/>
      <c r="C106" s="5"/>
      <c r="D106" s="5"/>
      <c r="E106" s="5"/>
      <c r="F106" s="6"/>
      <c r="G106" s="6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6"/>
      <c r="C107" s="5"/>
      <c r="D107" s="5"/>
      <c r="E107" s="5"/>
      <c r="F107" s="6"/>
      <c r="G107" s="6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6"/>
      <c r="C108" s="5"/>
      <c r="D108" s="5"/>
      <c r="E108" s="5"/>
      <c r="F108" s="6"/>
      <c r="G108" s="6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6"/>
      <c r="C109" s="5"/>
      <c r="D109" s="5"/>
      <c r="E109" s="5"/>
      <c r="F109" s="6"/>
      <c r="G109" s="6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6"/>
      <c r="C110" s="5"/>
      <c r="D110" s="5"/>
      <c r="E110" s="5"/>
      <c r="F110" s="6"/>
      <c r="G110" s="6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6"/>
      <c r="C111" s="5"/>
      <c r="D111" s="5"/>
      <c r="E111" s="5"/>
      <c r="F111" s="6"/>
      <c r="G111" s="6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6"/>
      <c r="C112" s="5"/>
      <c r="D112" s="5"/>
      <c r="E112" s="5"/>
      <c r="F112" s="6"/>
      <c r="G112" s="6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6"/>
      <c r="C113" s="5"/>
      <c r="D113" s="5"/>
      <c r="E113" s="5"/>
      <c r="F113" s="6"/>
      <c r="G113" s="6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6"/>
      <c r="C114" s="5"/>
      <c r="D114" s="5"/>
      <c r="E114" s="5"/>
      <c r="F114" s="6"/>
      <c r="G114" s="6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6"/>
      <c r="C115" s="5"/>
      <c r="D115" s="5"/>
      <c r="E115" s="5"/>
      <c r="F115" s="6"/>
      <c r="G115" s="6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6"/>
      <c r="C116" s="5"/>
      <c r="D116" s="5"/>
      <c r="E116" s="5"/>
      <c r="F116" s="6"/>
      <c r="G116" s="6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6"/>
      <c r="C117" s="5"/>
      <c r="D117" s="5"/>
      <c r="E117" s="5"/>
      <c r="F117" s="6"/>
      <c r="G117" s="6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6"/>
      <c r="C118" s="5"/>
      <c r="D118" s="5"/>
      <c r="E118" s="5"/>
      <c r="F118" s="6"/>
      <c r="G118" s="6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6"/>
      <c r="C119" s="5"/>
      <c r="D119" s="5"/>
      <c r="E119" s="5"/>
      <c r="F119" s="6"/>
      <c r="G119" s="6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6"/>
      <c r="C120" s="5"/>
      <c r="D120" s="5"/>
      <c r="E120" s="5"/>
      <c r="F120" s="6"/>
      <c r="G120" s="6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6"/>
      <c r="C121" s="5"/>
      <c r="D121" s="5"/>
      <c r="E121" s="5"/>
      <c r="F121" s="6"/>
      <c r="G121" s="6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6"/>
      <c r="C122" s="5"/>
      <c r="D122" s="5"/>
      <c r="E122" s="5"/>
      <c r="F122" s="6"/>
      <c r="G122" s="6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6"/>
      <c r="C123" s="5"/>
      <c r="D123" s="5"/>
      <c r="E123" s="5"/>
      <c r="F123" s="6"/>
      <c r="G123" s="6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6"/>
      <c r="C124" s="5"/>
      <c r="D124" s="5"/>
      <c r="E124" s="5"/>
      <c r="F124" s="6"/>
      <c r="G124" s="6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6"/>
      <c r="C125" s="5"/>
      <c r="D125" s="5"/>
      <c r="E125" s="5"/>
      <c r="F125" s="6"/>
      <c r="G125" s="6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6"/>
      <c r="C126" s="5"/>
      <c r="D126" s="5"/>
      <c r="E126" s="5"/>
      <c r="F126" s="6"/>
      <c r="G126" s="6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6"/>
      <c r="C127" s="5"/>
      <c r="D127" s="5"/>
      <c r="E127" s="5"/>
      <c r="F127" s="6"/>
      <c r="G127" s="6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6"/>
      <c r="C128" s="5"/>
      <c r="D128" s="5"/>
      <c r="E128" s="5"/>
      <c r="F128" s="6"/>
      <c r="G128" s="6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6"/>
      <c r="C129" s="5"/>
      <c r="D129" s="5"/>
      <c r="E129" s="5"/>
      <c r="F129" s="6"/>
      <c r="G129" s="6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6"/>
      <c r="C130" s="5"/>
      <c r="D130" s="5"/>
      <c r="E130" s="5"/>
      <c r="F130" s="6"/>
      <c r="G130" s="6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6"/>
      <c r="C131" s="5"/>
      <c r="D131" s="5"/>
      <c r="E131" s="5"/>
      <c r="F131" s="6"/>
      <c r="G131" s="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6"/>
      <c r="C132" s="5"/>
      <c r="D132" s="5"/>
      <c r="E132" s="5"/>
      <c r="F132" s="6"/>
      <c r="G132" s="6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6"/>
      <c r="C133" s="5"/>
      <c r="D133" s="5"/>
      <c r="E133" s="5"/>
      <c r="F133" s="6"/>
      <c r="G133" s="6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6"/>
      <c r="C134" s="5"/>
      <c r="D134" s="5"/>
      <c r="E134" s="5"/>
      <c r="F134" s="6"/>
      <c r="G134" s="6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6"/>
      <c r="C135" s="5"/>
      <c r="D135" s="5"/>
      <c r="E135" s="5"/>
      <c r="F135" s="6"/>
      <c r="G135" s="6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6"/>
      <c r="C136" s="5"/>
      <c r="D136" s="5"/>
      <c r="E136" s="5"/>
      <c r="F136" s="6"/>
      <c r="G136" s="6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6"/>
      <c r="C137" s="5"/>
      <c r="D137" s="5"/>
      <c r="E137" s="5"/>
      <c r="F137" s="6"/>
      <c r="G137" s="6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6"/>
      <c r="C138" s="5"/>
      <c r="D138" s="5"/>
      <c r="E138" s="5"/>
      <c r="F138" s="6"/>
      <c r="G138" s="6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6"/>
      <c r="C139" s="5"/>
      <c r="D139" s="5"/>
      <c r="E139" s="5"/>
      <c r="F139" s="6"/>
      <c r="G139" s="6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6"/>
      <c r="C140" s="5"/>
      <c r="D140" s="5"/>
      <c r="E140" s="5"/>
      <c r="F140" s="6"/>
      <c r="G140" s="6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6"/>
      <c r="C141" s="5"/>
      <c r="D141" s="5"/>
      <c r="E141" s="5"/>
      <c r="F141" s="6"/>
      <c r="G141" s="6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6"/>
      <c r="C142" s="5"/>
      <c r="D142" s="5"/>
      <c r="E142" s="5"/>
      <c r="F142" s="6"/>
      <c r="G142" s="6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6"/>
      <c r="C143" s="5"/>
      <c r="D143" s="5"/>
      <c r="E143" s="5"/>
      <c r="F143" s="6"/>
      <c r="G143" s="6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6"/>
      <c r="C144" s="5"/>
      <c r="D144" s="5"/>
      <c r="E144" s="5"/>
      <c r="F144" s="6"/>
      <c r="G144" s="6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6"/>
      <c r="C145" s="5"/>
      <c r="D145" s="5"/>
      <c r="E145" s="5"/>
      <c r="F145" s="6"/>
      <c r="G145" s="6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6"/>
      <c r="C146" s="5"/>
      <c r="D146" s="5"/>
      <c r="E146" s="5"/>
      <c r="F146" s="6"/>
      <c r="G146" s="6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6"/>
      <c r="C147" s="5"/>
      <c r="D147" s="5"/>
      <c r="E147" s="5"/>
      <c r="F147" s="6"/>
      <c r="G147" s="6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6"/>
      <c r="C148" s="5"/>
      <c r="D148" s="5"/>
      <c r="E148" s="5"/>
      <c r="F148" s="6"/>
      <c r="G148" s="6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6"/>
      <c r="C149" s="5"/>
      <c r="D149" s="5"/>
      <c r="E149" s="5"/>
      <c r="F149" s="6"/>
      <c r="G149" s="6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6"/>
      <c r="C150" s="5"/>
      <c r="D150" s="5"/>
      <c r="E150" s="5"/>
      <c r="F150" s="6"/>
      <c r="G150" s="6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6"/>
      <c r="C151" s="5"/>
      <c r="D151" s="5"/>
      <c r="E151" s="5"/>
      <c r="F151" s="6"/>
      <c r="G151" s="6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6"/>
      <c r="C152" s="5"/>
      <c r="D152" s="5"/>
      <c r="E152" s="5"/>
      <c r="F152" s="6"/>
      <c r="G152" s="6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6"/>
      <c r="C153" s="5"/>
      <c r="D153" s="5"/>
      <c r="E153" s="5"/>
      <c r="F153" s="6"/>
      <c r="G153" s="6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6"/>
      <c r="C154" s="5"/>
      <c r="D154" s="5"/>
      <c r="E154" s="5"/>
      <c r="F154" s="6"/>
      <c r="G154" s="6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6"/>
      <c r="C155" s="5"/>
      <c r="D155" s="5"/>
      <c r="E155" s="5"/>
      <c r="F155" s="6"/>
      <c r="G155" s="6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6"/>
      <c r="C156" s="5"/>
      <c r="D156" s="5"/>
      <c r="E156" s="5"/>
      <c r="F156" s="6"/>
      <c r="G156" s="6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6"/>
      <c r="C157" s="5"/>
      <c r="D157" s="5"/>
      <c r="E157" s="5"/>
      <c r="F157" s="6"/>
      <c r="G157" s="6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6"/>
      <c r="C158" s="5"/>
      <c r="D158" s="5"/>
      <c r="E158" s="5"/>
      <c r="F158" s="6"/>
      <c r="G158" s="6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6"/>
      <c r="C159" s="5"/>
      <c r="D159" s="5"/>
      <c r="E159" s="5"/>
      <c r="F159" s="6"/>
      <c r="G159" s="6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6"/>
      <c r="C160" s="5"/>
      <c r="D160" s="5"/>
      <c r="E160" s="5"/>
      <c r="F160" s="6"/>
      <c r="G160" s="6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6"/>
      <c r="C161" s="5"/>
      <c r="D161" s="5"/>
      <c r="E161" s="5"/>
      <c r="F161" s="6"/>
      <c r="G161" s="6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6"/>
      <c r="C162" s="5"/>
      <c r="D162" s="5"/>
      <c r="E162" s="5"/>
      <c r="F162" s="6"/>
      <c r="G162" s="6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6"/>
      <c r="C163" s="5"/>
      <c r="D163" s="5"/>
      <c r="E163" s="5"/>
      <c r="F163" s="6"/>
      <c r="G163" s="6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6"/>
      <c r="C164" s="5"/>
      <c r="D164" s="5"/>
      <c r="E164" s="5"/>
      <c r="F164" s="6"/>
      <c r="G164" s="6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6"/>
      <c r="C165" s="5"/>
      <c r="D165" s="5"/>
      <c r="E165" s="5"/>
      <c r="F165" s="6"/>
      <c r="G165" s="6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6"/>
      <c r="C166" s="5"/>
      <c r="D166" s="5"/>
      <c r="E166" s="5"/>
      <c r="F166" s="6"/>
      <c r="G166" s="6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6"/>
      <c r="C167" s="5"/>
      <c r="D167" s="5"/>
      <c r="E167" s="5"/>
      <c r="F167" s="6"/>
      <c r="G167" s="6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6"/>
      <c r="C168" s="5"/>
      <c r="D168" s="5"/>
      <c r="E168" s="5"/>
      <c r="F168" s="6"/>
      <c r="G168" s="6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6"/>
      <c r="C169" s="5"/>
      <c r="D169" s="5"/>
      <c r="E169" s="5"/>
      <c r="F169" s="6"/>
      <c r="G169" s="6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6"/>
      <c r="C170" s="5"/>
      <c r="D170" s="5"/>
      <c r="E170" s="5"/>
      <c r="F170" s="6"/>
      <c r="G170" s="6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6"/>
      <c r="C171" s="5"/>
      <c r="D171" s="5"/>
      <c r="E171" s="5"/>
      <c r="F171" s="6"/>
      <c r="G171" s="6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6"/>
      <c r="C172" s="5"/>
      <c r="D172" s="5"/>
      <c r="E172" s="5"/>
      <c r="F172" s="6"/>
      <c r="G172" s="6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6"/>
      <c r="C173" s="5"/>
      <c r="D173" s="5"/>
      <c r="E173" s="5"/>
      <c r="F173" s="6"/>
      <c r="G173" s="6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6"/>
      <c r="C174" s="5"/>
      <c r="D174" s="5"/>
      <c r="E174" s="5"/>
      <c r="F174" s="6"/>
      <c r="G174" s="6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6"/>
      <c r="C175" s="5"/>
      <c r="D175" s="5"/>
      <c r="E175" s="5"/>
      <c r="F175" s="6"/>
      <c r="G175" s="6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6"/>
      <c r="C176" s="5"/>
      <c r="D176" s="5"/>
      <c r="E176" s="5"/>
      <c r="F176" s="6"/>
      <c r="G176" s="6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6"/>
      <c r="C177" s="5"/>
      <c r="D177" s="5"/>
      <c r="E177" s="5"/>
      <c r="F177" s="6"/>
      <c r="G177" s="6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6"/>
      <c r="C178" s="5"/>
      <c r="D178" s="5"/>
      <c r="E178" s="5"/>
      <c r="F178" s="6"/>
      <c r="G178" s="6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6"/>
      <c r="C179" s="5"/>
      <c r="D179" s="5"/>
      <c r="E179" s="5"/>
      <c r="F179" s="6"/>
      <c r="G179" s="6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6"/>
      <c r="C180" s="5"/>
      <c r="D180" s="5"/>
      <c r="E180" s="5"/>
      <c r="F180" s="6"/>
      <c r="G180" s="6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6"/>
      <c r="C181" s="5"/>
      <c r="D181" s="5"/>
      <c r="E181" s="5"/>
      <c r="F181" s="6"/>
      <c r="G181" s="6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6"/>
      <c r="C182" s="5"/>
      <c r="D182" s="5"/>
      <c r="E182" s="5"/>
      <c r="F182" s="6"/>
      <c r="G182" s="6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6"/>
      <c r="C183" s="5"/>
      <c r="D183" s="5"/>
      <c r="E183" s="5"/>
      <c r="F183" s="6"/>
      <c r="G183" s="6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6"/>
      <c r="C184" s="5"/>
      <c r="D184" s="5"/>
      <c r="E184" s="5"/>
      <c r="F184" s="6"/>
      <c r="G184" s="6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6"/>
      <c r="C185" s="5"/>
      <c r="D185" s="5"/>
      <c r="E185" s="5"/>
      <c r="F185" s="6"/>
      <c r="G185" s="6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6"/>
      <c r="C186" s="5"/>
      <c r="D186" s="5"/>
      <c r="E186" s="5"/>
      <c r="F186" s="6"/>
      <c r="G186" s="6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6"/>
      <c r="C187" s="5"/>
      <c r="D187" s="5"/>
      <c r="E187" s="5"/>
      <c r="F187" s="6"/>
      <c r="G187" s="6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6"/>
      <c r="C188" s="5"/>
      <c r="D188" s="5"/>
      <c r="E188" s="5"/>
      <c r="F188" s="6"/>
      <c r="G188" s="6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6"/>
      <c r="C189" s="5"/>
      <c r="D189" s="5"/>
      <c r="E189" s="5"/>
      <c r="F189" s="6"/>
      <c r="G189" s="6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6"/>
      <c r="C190" s="5"/>
      <c r="D190" s="5"/>
      <c r="E190" s="5"/>
      <c r="F190" s="6"/>
      <c r="G190" s="6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6"/>
      <c r="C191" s="5"/>
      <c r="D191" s="5"/>
      <c r="E191" s="5"/>
      <c r="F191" s="6"/>
      <c r="G191" s="6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6"/>
      <c r="C192" s="5"/>
      <c r="D192" s="5"/>
      <c r="E192" s="5"/>
      <c r="F192" s="6"/>
      <c r="G192" s="6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6"/>
      <c r="C193" s="5"/>
      <c r="D193" s="5"/>
      <c r="E193" s="5"/>
      <c r="F193" s="6"/>
      <c r="G193" s="6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6"/>
      <c r="C194" s="5"/>
      <c r="D194" s="5"/>
      <c r="E194" s="5"/>
      <c r="F194" s="6"/>
      <c r="G194" s="6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6"/>
      <c r="C195" s="5"/>
      <c r="D195" s="5"/>
      <c r="E195" s="5"/>
      <c r="F195" s="6"/>
      <c r="G195" s="6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6"/>
      <c r="C196" s="5"/>
      <c r="D196" s="5"/>
      <c r="E196" s="5"/>
      <c r="F196" s="6"/>
      <c r="G196" s="6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6"/>
      <c r="C197" s="5"/>
      <c r="D197" s="5"/>
      <c r="E197" s="5"/>
      <c r="F197" s="6"/>
      <c r="G197" s="6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6"/>
      <c r="C198" s="5"/>
      <c r="D198" s="5"/>
      <c r="E198" s="5"/>
      <c r="F198" s="6"/>
      <c r="G198" s="6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6"/>
      <c r="C199" s="5"/>
      <c r="D199" s="5"/>
      <c r="E199" s="5"/>
      <c r="F199" s="6"/>
      <c r="G199" s="6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6"/>
      <c r="C200" s="5"/>
      <c r="D200" s="5"/>
      <c r="E200" s="5"/>
      <c r="F200" s="6"/>
      <c r="G200" s="6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</sheetData>
  <drawing r:id="rId1"/>
</worksheet>
</file>