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\Documents\Blogs\Excel\"/>
    </mc:Choice>
  </mc:AlternateContent>
  <xr:revisionPtr revIDLastSave="0" documentId="8_{5EEFB9D6-2846-44C7-973A-20A4A5DD22F2}" xr6:coauthVersionLast="47" xr6:coauthVersionMax="47" xr10:uidLastSave="{00000000-0000-0000-0000-000000000000}"/>
  <bookViews>
    <workbookView xWindow="-120" yWindow="-120" windowWidth="24240" windowHeight="13140" xr2:uid="{63F5F18B-EE02-4B77-9067-F84A62118926}"/>
  </bookViews>
  <sheets>
    <sheet name="Vendas" sheetId="1" r:id="rId1"/>
    <sheet name="CodGS1" sheetId="3" r:id="rId2"/>
    <sheet name="Precos" sheetId="2" r:id="rId3"/>
    <sheet name="Dolar" sheetId="5" r:id="rId4"/>
    <sheet name="Rascunho" sheetId="4" r:id="rId5"/>
  </sheets>
  <calcPr calcId="191028"/>
  <pivotCaches>
    <pivotCache cacheId="1660" r:id="rId6"/>
    <pivotCache cacheId="201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5" l="1"/>
  <c r="G3" i="5" s="1"/>
  <c r="F2" i="5"/>
  <c r="G2" i="5" s="1"/>
  <c r="E19" i="1"/>
  <c r="E20" i="1"/>
  <c r="D19" i="1"/>
  <c r="D20" i="1"/>
  <c r="C19" i="1"/>
  <c r="F19" i="1" s="1"/>
  <c r="C20" i="1"/>
  <c r="F20" i="1" s="1"/>
  <c r="J20" i="1"/>
  <c r="K20" i="1" s="1"/>
  <c r="J19" i="1"/>
  <c r="K19" i="1" s="1"/>
  <c r="J18" i="1"/>
  <c r="K18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2" i="1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B2" i="4"/>
  <c r="C2" i="4"/>
  <c r="D2" i="4"/>
  <c r="E15" i="1"/>
  <c r="E16" i="1"/>
  <c r="E17" i="1"/>
  <c r="E18" i="1"/>
  <c r="D15" i="1"/>
  <c r="D16" i="1"/>
  <c r="D17" i="1"/>
  <c r="D18" i="1"/>
  <c r="C15" i="1"/>
  <c r="F15" i="1" s="1"/>
  <c r="C16" i="1"/>
  <c r="F16" i="1" s="1"/>
  <c r="C17" i="1"/>
  <c r="F17" i="1" s="1"/>
  <c r="C18" i="1"/>
  <c r="F18" i="1" s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2" i="1"/>
  <c r="F2" i="1" l="1"/>
  <c r="K2" i="1"/>
  <c r="K21" i="1" s="1"/>
</calcChain>
</file>

<file path=xl/sharedStrings.xml><?xml version="1.0" encoding="utf-8"?>
<sst xmlns="http://schemas.openxmlformats.org/spreadsheetml/2006/main" count="81" uniqueCount="44">
  <si>
    <t>NotaFiscal</t>
  </si>
  <si>
    <t>DataNota</t>
  </si>
  <si>
    <t>AnoNota</t>
  </si>
  <si>
    <t>MesNota</t>
  </si>
  <si>
    <t>DiaNota</t>
  </si>
  <si>
    <t>Periodo</t>
  </si>
  <si>
    <t>NoItem</t>
  </si>
  <si>
    <t>CodigoProd</t>
  </si>
  <si>
    <t>Quantidade</t>
  </si>
  <si>
    <t>PrecoUnit</t>
  </si>
  <si>
    <t>ValorItemVenda</t>
  </si>
  <si>
    <t>789000100200</t>
  </si>
  <si>
    <t>Soma de ValorItemVenda</t>
  </si>
  <si>
    <t>789000100201</t>
  </si>
  <si>
    <t>729000100101</t>
  </si>
  <si>
    <t>789000100202</t>
  </si>
  <si>
    <t>729000100102</t>
  </si>
  <si>
    <t>789000100203</t>
  </si>
  <si>
    <t>789000100204</t>
  </si>
  <si>
    <t>Total Geral</t>
  </si>
  <si>
    <t>789000100205</t>
  </si>
  <si>
    <t>789000100207</t>
  </si>
  <si>
    <t>PrefixoGS1</t>
  </si>
  <si>
    <t>Pais</t>
  </si>
  <si>
    <t>729</t>
  </si>
  <si>
    <t>Israel</t>
  </si>
  <si>
    <t>745</t>
  </si>
  <si>
    <t>Panamá</t>
  </si>
  <si>
    <t>750</t>
  </si>
  <si>
    <t>México</t>
  </si>
  <si>
    <t>789</t>
  </si>
  <si>
    <t>Brasil</t>
  </si>
  <si>
    <t>790</t>
  </si>
  <si>
    <t>CodPais</t>
  </si>
  <si>
    <t>789000100206</t>
  </si>
  <si>
    <t>Data</t>
  </si>
  <si>
    <t>Valor</t>
  </si>
  <si>
    <t>Valor R$</t>
  </si>
  <si>
    <t>Cotação US$</t>
  </si>
  <si>
    <t>Valor US$</t>
  </si>
  <si>
    <t>String</t>
  </si>
  <si>
    <t>Esquerda</t>
  </si>
  <si>
    <t>Meio/substring</t>
  </si>
  <si>
    <t>Direita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</si>
</sst>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49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4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0" fontId="1" fillId="3" borderId="0" xfId="0" applyFont="1" applyFill="1"/>
    <xf numFmtId="1" fontId="1" fillId="3" borderId="0" xfId="0" applyNumberFormat="1" applyFont="1" applyFill="1"/>
    <xf numFmtId="49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49" fontId="0" fillId="0" borderId="0" xfId="0" applyNumberFormat="1"/>
    <xf numFmtId="49" fontId="1" fillId="3" borderId="0" xfId="0" applyNumberFormat="1" applyFont="1" applyFill="1" applyAlignment="1">
      <alignment horizontal="left"/>
    </xf>
    <xf numFmtId="49" fontId="0" fillId="4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49" fontId="0" fillId="2" borderId="0" xfId="0" applyNumberFormat="1" applyFill="1" applyAlignment="1">
      <alignment horizontal="left"/>
    </xf>
    <xf numFmtId="164" fontId="1" fillId="3" borderId="0" xfId="1" applyNumberFormat="1" applyFont="1" applyFill="1"/>
    <xf numFmtId="164" fontId="0" fillId="2" borderId="0" xfId="1" applyNumberFormat="1" applyFont="1" applyFill="1"/>
    <xf numFmtId="164" fontId="0" fillId="0" borderId="0" xfId="1" applyNumberFormat="1" applyFont="1"/>
    <xf numFmtId="164" fontId="1" fillId="3" borderId="0" xfId="1" applyNumberFormat="1" applyFont="1" applyFill="1" applyAlignment="1">
      <alignment horizontal="center"/>
    </xf>
    <xf numFmtId="164" fontId="0" fillId="4" borderId="0" xfId="1" applyNumberFormat="1" applyFont="1" applyFill="1"/>
    <xf numFmtId="2" fontId="1" fillId="3" borderId="0" xfId="0" applyNumberFormat="1" applyFont="1" applyFill="1"/>
    <xf numFmtId="2" fontId="0" fillId="2" borderId="0" xfId="0" applyNumberFormat="1" applyFill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164" fontId="0" fillId="5" borderId="0" xfId="1" applyNumberFormat="1" applyFont="1" applyFill="1"/>
    <xf numFmtId="49" fontId="0" fillId="6" borderId="0" xfId="0" applyNumberFormat="1" applyFill="1" applyAlignment="1">
      <alignment horizontal="left"/>
    </xf>
    <xf numFmtId="2" fontId="0" fillId="6" borderId="0" xfId="0" applyNumberFormat="1" applyFill="1"/>
    <xf numFmtId="164" fontId="0" fillId="6" borderId="0" xfId="1" applyNumberFormat="1" applyFont="1" applyFill="1"/>
    <xf numFmtId="164" fontId="0" fillId="6" borderId="0" xfId="0" applyNumberFormat="1" applyFill="1"/>
    <xf numFmtId="0" fontId="0" fillId="6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43.426564930553" createdVersion="8" refreshedVersion="8" minRefreshableVersion="3" recordCount="19" xr:uid="{4AD5D7F2-1EF5-412F-91B6-739AB1BFB83E}">
  <cacheSource type="worksheet">
    <worksheetSource ref="A1:K20" sheet="Vendas"/>
  </cacheSource>
  <cacheFields count="11">
    <cacheField name="NotaFiscal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DataNota" numFmtId="14">
      <sharedItems containsSemiMixedTypes="0" containsNonDate="0" containsDate="1" containsString="0" minDate="2022-06-25T00:00:00" maxDate="2022-06-28T00:00:00"/>
    </cacheField>
    <cacheField name="AnoNota" numFmtId="1">
      <sharedItems containsSemiMixedTypes="0" containsString="0" containsNumber="1" containsInteger="1" minValue="2022" maxValue="2022"/>
    </cacheField>
    <cacheField name="MesNota" numFmtId="1">
      <sharedItems/>
    </cacheField>
    <cacheField name="DiaNota" numFmtId="1">
      <sharedItems/>
    </cacheField>
    <cacheField name="Periodo" numFmtId="1">
      <sharedItems/>
    </cacheField>
    <cacheField name="NoItem" numFmtId="0">
      <sharedItems containsSemiMixedTypes="0" containsString="0" containsNumber="1" containsInteger="1" minValue="1" maxValue="5"/>
    </cacheField>
    <cacheField name="CodigoProd" numFmtId="49">
      <sharedItems/>
    </cacheField>
    <cacheField name="Quantidade" numFmtId="2">
      <sharedItems containsSemiMixedTypes="0" containsString="0" containsNumber="1" containsInteger="1" minValue="2" maxValue="40"/>
    </cacheField>
    <cacheField name="PrecoUnit" numFmtId="164">
      <sharedItems containsSemiMixedTypes="0" containsString="0" containsNumber="1" minValue="7.8" maxValue="103.1"/>
    </cacheField>
    <cacheField name="ValorItemVenda" numFmtId="164">
      <sharedItems containsSemiMixedTypes="0" containsString="0" containsNumber="1" minValue="105.6" maxValue="4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43.462231944446" createdVersion="8" refreshedVersion="8" minRefreshableVersion="3" recordCount="19" xr:uid="{18DC8B87-5C50-4176-8D15-E9F7E05B5625}">
  <cacheSource type="worksheet">
    <worksheetSource ref="H1:K20" sheet="Vendas"/>
  </cacheSource>
  <cacheFields count="4">
    <cacheField name="CodigoProd" numFmtId="49">
      <sharedItems count="9">
        <s v="789000100200"/>
        <s v="789000100201"/>
        <s v="789000100202"/>
        <s v="789000100203"/>
        <s v="789000100204"/>
        <s v="789000100205"/>
        <s v="789000100207"/>
        <s v="729000100101"/>
        <s v="729000100102"/>
      </sharedItems>
    </cacheField>
    <cacheField name="Quantidade" numFmtId="2">
      <sharedItems containsSemiMixedTypes="0" containsString="0" containsNumber="1" containsInteger="1" minValue="2" maxValue="40"/>
    </cacheField>
    <cacheField name="PrecoUnit" numFmtId="164">
      <sharedItems containsSemiMixedTypes="0" containsString="0" containsNumber="1" minValue="7.8" maxValue="103.1"/>
    </cacheField>
    <cacheField name="ValorItemVenda" numFmtId="164">
      <sharedItems containsSemiMixedTypes="0" containsString="0" containsNumber="1" minValue="105.6" maxValue="456" count="19">
        <n v="206"/>
        <n v="288"/>
        <n v="312"/>
        <n v="353.5"/>
        <n v="297.60000000000002"/>
        <n v="144"/>
        <n v="111.1"/>
        <n v="170.29999999999998"/>
        <n v="456"/>
        <n v="154.5"/>
        <n v="249.6"/>
        <n v="248"/>
        <n v="273.60000000000002"/>
        <n v="105.6"/>
        <n v="131.29999999999998"/>
        <n v="223.20000000000002"/>
        <n v="131"/>
        <n v="412.4"/>
        <n v="195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d v="2022-06-25T00:00:00"/>
    <n v="2022"/>
    <s v="06"/>
    <s v="25"/>
    <s v="202206"/>
    <n v="1"/>
    <s v="789000100200"/>
    <n v="20"/>
    <n v="10.3"/>
    <n v="206"/>
  </r>
  <r>
    <x v="0"/>
    <d v="2022-06-25T00:00:00"/>
    <n v="2022"/>
    <s v="06"/>
    <s v="25"/>
    <s v="202206"/>
    <n v="2"/>
    <s v="789000100201"/>
    <n v="30"/>
    <n v="9.6"/>
    <n v="288"/>
  </r>
  <r>
    <x v="0"/>
    <d v="2022-06-25T00:00:00"/>
    <n v="2022"/>
    <s v="06"/>
    <s v="25"/>
    <s v="202206"/>
    <n v="3"/>
    <s v="789000100202"/>
    <n v="40"/>
    <n v="7.8"/>
    <n v="312"/>
  </r>
  <r>
    <x v="0"/>
    <d v="2022-06-25T00:00:00"/>
    <n v="2022"/>
    <s v="06"/>
    <s v="25"/>
    <s v="202206"/>
    <n v="4"/>
    <s v="789000100203"/>
    <n v="35"/>
    <n v="10.1"/>
    <n v="353.5"/>
  </r>
  <r>
    <x v="0"/>
    <d v="2022-06-25T00:00:00"/>
    <n v="2022"/>
    <s v="06"/>
    <s v="25"/>
    <s v="202206"/>
    <n v="5"/>
    <s v="789000100204"/>
    <n v="24"/>
    <n v="12.4"/>
    <n v="297.60000000000002"/>
  </r>
  <r>
    <x v="1"/>
    <d v="2022-06-25T00:00:00"/>
    <n v="2022"/>
    <s v="06"/>
    <s v="25"/>
    <s v="202206"/>
    <n v="1"/>
    <s v="789000100201"/>
    <n v="15"/>
    <n v="9.6"/>
    <n v="144"/>
  </r>
  <r>
    <x v="1"/>
    <d v="2022-06-25T00:00:00"/>
    <n v="2022"/>
    <s v="06"/>
    <s v="25"/>
    <s v="202206"/>
    <n v="2"/>
    <s v="789000100203"/>
    <n v="11"/>
    <n v="10.1"/>
    <n v="111.1"/>
  </r>
  <r>
    <x v="1"/>
    <d v="2022-06-25T00:00:00"/>
    <n v="2022"/>
    <s v="06"/>
    <s v="25"/>
    <s v="202206"/>
    <n v="3"/>
    <s v="789000100205"/>
    <n v="13"/>
    <n v="13.1"/>
    <n v="170.29999999999998"/>
  </r>
  <r>
    <x v="1"/>
    <d v="2022-06-25T00:00:00"/>
    <n v="2022"/>
    <s v="06"/>
    <s v="25"/>
    <s v="202206"/>
    <n v="4"/>
    <s v="789000100207"/>
    <n v="20"/>
    <n v="22.8"/>
    <n v="456"/>
  </r>
  <r>
    <x v="2"/>
    <d v="2022-06-26T00:00:00"/>
    <n v="2022"/>
    <s v="06"/>
    <s v="26"/>
    <s v="202206"/>
    <n v="1"/>
    <s v="789000100200"/>
    <n v="15"/>
    <n v="10.3"/>
    <n v="154.5"/>
  </r>
  <r>
    <x v="2"/>
    <d v="2022-06-26T00:00:00"/>
    <n v="2022"/>
    <s v="06"/>
    <s v="26"/>
    <s v="202206"/>
    <n v="2"/>
    <s v="789000100202"/>
    <n v="32"/>
    <n v="7.8"/>
    <n v="249.6"/>
  </r>
  <r>
    <x v="2"/>
    <d v="2022-06-26T00:00:00"/>
    <n v="2022"/>
    <s v="06"/>
    <s v="26"/>
    <s v="202206"/>
    <n v="3"/>
    <s v="789000100204"/>
    <n v="20"/>
    <n v="12.4"/>
    <n v="248"/>
  </r>
  <r>
    <x v="2"/>
    <d v="2022-06-26T00:00:00"/>
    <n v="2022"/>
    <s v="06"/>
    <s v="26"/>
    <s v="202206"/>
    <n v="4"/>
    <s v="789000100207"/>
    <n v="12"/>
    <n v="22.8"/>
    <n v="273.60000000000002"/>
  </r>
  <r>
    <x v="3"/>
    <d v="2022-06-26T00:00:00"/>
    <n v="2022"/>
    <s v="06"/>
    <s v="26"/>
    <s v="202206"/>
    <n v="1"/>
    <s v="789000100201"/>
    <n v="11"/>
    <n v="9.6"/>
    <n v="105.6"/>
  </r>
  <r>
    <x v="3"/>
    <d v="2022-06-26T00:00:00"/>
    <n v="2022"/>
    <s v="06"/>
    <s v="26"/>
    <s v="202206"/>
    <n v="2"/>
    <s v="789000100203"/>
    <n v="13"/>
    <n v="10.1"/>
    <n v="131.29999999999998"/>
  </r>
  <r>
    <x v="3"/>
    <d v="2022-06-26T00:00:00"/>
    <n v="2022"/>
    <s v="06"/>
    <s v="26"/>
    <s v="202206"/>
    <n v="3"/>
    <s v="789000100204"/>
    <n v="18"/>
    <n v="12.4"/>
    <n v="223.20000000000002"/>
  </r>
  <r>
    <x v="3"/>
    <d v="2022-06-26T00:00:00"/>
    <n v="2022"/>
    <s v="06"/>
    <s v="26"/>
    <s v="202206"/>
    <n v="4"/>
    <s v="789000100205"/>
    <n v="10"/>
    <n v="13.1"/>
    <n v="131"/>
  </r>
  <r>
    <x v="4"/>
    <d v="2022-06-27T00:00:00"/>
    <n v="2022"/>
    <s v="06"/>
    <s v="27"/>
    <s v="202206"/>
    <n v="1"/>
    <s v="729000100101"/>
    <n v="4"/>
    <n v="103.1"/>
    <n v="412.4"/>
  </r>
  <r>
    <x v="4"/>
    <d v="2022-06-27T00:00:00"/>
    <n v="2022"/>
    <s v="06"/>
    <s v="27"/>
    <s v="202206"/>
    <n v="2"/>
    <s v="729000100102"/>
    <n v="2"/>
    <n v="97.6"/>
    <n v="195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20"/>
    <n v="10.3"/>
    <x v="0"/>
  </r>
  <r>
    <x v="1"/>
    <n v="30"/>
    <n v="9.6"/>
    <x v="1"/>
  </r>
  <r>
    <x v="2"/>
    <n v="40"/>
    <n v="7.8"/>
    <x v="2"/>
  </r>
  <r>
    <x v="3"/>
    <n v="35"/>
    <n v="10.1"/>
    <x v="3"/>
  </r>
  <r>
    <x v="4"/>
    <n v="24"/>
    <n v="12.4"/>
    <x v="4"/>
  </r>
  <r>
    <x v="1"/>
    <n v="15"/>
    <n v="9.6"/>
    <x v="5"/>
  </r>
  <r>
    <x v="3"/>
    <n v="11"/>
    <n v="10.1"/>
    <x v="6"/>
  </r>
  <r>
    <x v="5"/>
    <n v="13"/>
    <n v="13.1"/>
    <x v="7"/>
  </r>
  <r>
    <x v="6"/>
    <n v="20"/>
    <n v="22.8"/>
    <x v="8"/>
  </r>
  <r>
    <x v="0"/>
    <n v="15"/>
    <n v="10.3"/>
    <x v="9"/>
  </r>
  <r>
    <x v="2"/>
    <n v="32"/>
    <n v="7.8"/>
    <x v="10"/>
  </r>
  <r>
    <x v="4"/>
    <n v="20"/>
    <n v="12.4"/>
    <x v="11"/>
  </r>
  <r>
    <x v="6"/>
    <n v="12"/>
    <n v="22.8"/>
    <x v="12"/>
  </r>
  <r>
    <x v="1"/>
    <n v="11"/>
    <n v="9.6"/>
    <x v="13"/>
  </r>
  <r>
    <x v="3"/>
    <n v="13"/>
    <n v="10.1"/>
    <x v="14"/>
  </r>
  <r>
    <x v="4"/>
    <n v="18"/>
    <n v="12.4"/>
    <x v="15"/>
  </r>
  <r>
    <x v="5"/>
    <n v="10"/>
    <n v="13.1"/>
    <x v="16"/>
  </r>
  <r>
    <x v="7"/>
    <n v="4"/>
    <n v="103.1"/>
    <x v="17"/>
  </r>
  <r>
    <x v="8"/>
    <n v="2"/>
    <n v="97.6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E87DE-F140-49CE-B8A4-AF57FD442CEF}" name="Tabela dinâmica2" cacheId="20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O2:P12" firstHeaderRow="1" firstDataRow="1" firstDataCol="1"/>
  <pivotFields count="4">
    <pivotField axis="axisRow" compact="0" outline="0" showAll="0">
      <items count="10">
        <item x="7"/>
        <item x="8"/>
        <item x="0"/>
        <item x="1"/>
        <item x="2"/>
        <item x="3"/>
        <item x="4"/>
        <item x="5"/>
        <item x="6"/>
        <item t="default"/>
      </items>
    </pivotField>
    <pivotField compact="0" numFmtId="2" outline="0" showAll="0"/>
    <pivotField compact="0" numFmtId="164" outline="0" showAll="0"/>
    <pivotField dataField="1" compact="0" numFmtId="164" outline="0" showAll="0">
      <items count="20">
        <item x="13"/>
        <item x="6"/>
        <item x="16"/>
        <item x="14"/>
        <item x="5"/>
        <item x="9"/>
        <item x="7"/>
        <item x="18"/>
        <item x="0"/>
        <item x="15"/>
        <item x="11"/>
        <item x="10"/>
        <item x="12"/>
        <item x="1"/>
        <item x="4"/>
        <item x="2"/>
        <item x="3"/>
        <item x="17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ValorItemVend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E72A6-FD80-44BF-B041-33A1B48C9811}" name="Tabela dinâmica1" cacheId="166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M2:N8" firstHeaderRow="1" firstDataRow="1" firstDataCol="1"/>
  <pivotFields count="11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numFmtId="14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numFmtId="164" outline="0" showAll="0"/>
    <pivotField dataField="1" compact="0" numFmtId="16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ItemVenda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28BC-8B54-404D-9F0B-5EC360828389}">
  <dimension ref="A1:AI22"/>
  <sheetViews>
    <sheetView tabSelected="1" topLeftCell="D1" zoomScale="202" zoomScaleNormal="202" workbookViewId="0">
      <selection activeCell="O2" sqref="O2"/>
    </sheetView>
  </sheetViews>
  <sheetFormatPr defaultRowHeight="15"/>
  <cols>
    <col min="1" max="1" width="11.42578125" customWidth="1"/>
    <col min="2" max="2" width="16.85546875" customWidth="1"/>
    <col min="3" max="3" width="9.42578125" style="4" customWidth="1"/>
    <col min="4" max="5" width="9" style="4" customWidth="1"/>
    <col min="6" max="6" width="9.42578125" style="4" customWidth="1"/>
    <col min="7" max="7" width="8.42578125" customWidth="1"/>
    <col min="8" max="8" width="17.42578125" style="2" customWidth="1"/>
    <col min="9" max="9" width="11.85546875" style="25" customWidth="1"/>
    <col min="10" max="10" width="20.42578125" style="20" customWidth="1"/>
    <col min="11" max="11" width="19" customWidth="1"/>
    <col min="13" max="13" width="13.42578125" bestFit="1" customWidth="1"/>
    <col min="14" max="14" width="24.28515625" bestFit="1" customWidth="1"/>
    <col min="15" max="15" width="14.5703125" bestFit="1" customWidth="1"/>
    <col min="16" max="16" width="24.28515625" bestFit="1" customWidth="1"/>
    <col min="17" max="34" width="9.85546875" bestFit="1" customWidth="1"/>
    <col min="35" max="35" width="11" bestFit="1" customWidth="1"/>
  </cols>
  <sheetData>
    <row r="1" spans="1:35" s="9" customFormat="1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9" t="s">
        <v>6</v>
      </c>
      <c r="H1" s="11" t="s">
        <v>7</v>
      </c>
      <c r="I1" s="23" t="s">
        <v>8</v>
      </c>
      <c r="J1" s="18" t="s">
        <v>9</v>
      </c>
      <c r="K1" s="9" t="s">
        <v>10</v>
      </c>
    </row>
    <row r="2" spans="1:35" s="5" customFormat="1">
      <c r="A2" s="5">
        <v>1</v>
      </c>
      <c r="B2" s="6">
        <v>44737</v>
      </c>
      <c r="C2" s="7">
        <f>YEAR(B2)</f>
        <v>2022</v>
      </c>
      <c r="D2" s="7" t="str">
        <f t="shared" ref="D2:D20" si="0">RIGHT(_xlfn.CONCAT("00",MONTH(B2)),2)</f>
        <v>06</v>
      </c>
      <c r="E2" s="7" t="str">
        <f>RIGHT(_xlfn.CONCAT("00",DAY(B2)),2)</f>
        <v>25</v>
      </c>
      <c r="F2" s="7" t="str">
        <f t="shared" ref="F2:F20" si="1">_xlfn.CONCAT(C2,D2)</f>
        <v>202206</v>
      </c>
      <c r="G2" s="5">
        <v>1</v>
      </c>
      <c r="H2" s="17" t="s">
        <v>11</v>
      </c>
      <c r="I2" s="24">
        <v>20</v>
      </c>
      <c r="J2" s="19">
        <f>VLOOKUP(H2,Precos!$A$2:$B$11,2)</f>
        <v>10.3</v>
      </c>
      <c r="K2" s="8">
        <f>I2*J2</f>
        <v>206</v>
      </c>
      <c r="M2" s="27" t="s">
        <v>0</v>
      </c>
      <c r="N2" t="s">
        <v>12</v>
      </c>
      <c r="O2" s="27" t="s">
        <v>7</v>
      </c>
      <c r="P2" t="s">
        <v>12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s="5" customFormat="1">
      <c r="A3" s="5">
        <v>1</v>
      </c>
      <c r="B3" s="6">
        <v>44737</v>
      </c>
      <c r="C3" s="7">
        <f t="shared" ref="C3:C20" si="2">YEAR(B3)</f>
        <v>2022</v>
      </c>
      <c r="D3" s="7" t="str">
        <f t="shared" si="0"/>
        <v>06</v>
      </c>
      <c r="E3" s="7" t="str">
        <f t="shared" ref="E3:E20" si="3">RIGHT(_xlfn.CONCAT("00",DAY(B3)),2)</f>
        <v>25</v>
      </c>
      <c r="F3" s="7" t="str">
        <f t="shared" si="1"/>
        <v>202206</v>
      </c>
      <c r="G3" s="5">
        <v>2</v>
      </c>
      <c r="H3" s="17" t="s">
        <v>13</v>
      </c>
      <c r="I3" s="24">
        <v>30</v>
      </c>
      <c r="J3" s="19">
        <f>VLOOKUP(H3,Precos!$A$2:$B$11,2)</f>
        <v>9.6</v>
      </c>
      <c r="K3" s="8">
        <f t="shared" ref="K3:K17" si="4">I3*J3</f>
        <v>288</v>
      </c>
      <c r="M3">
        <v>1</v>
      </c>
      <c r="N3" s="26">
        <v>1457.1</v>
      </c>
      <c r="O3" t="s">
        <v>14</v>
      </c>
      <c r="P3" s="26">
        <v>412.4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s="5" customFormat="1">
      <c r="A4" s="5">
        <v>1</v>
      </c>
      <c r="B4" s="6">
        <v>44737</v>
      </c>
      <c r="C4" s="7">
        <f t="shared" si="2"/>
        <v>2022</v>
      </c>
      <c r="D4" s="7" t="str">
        <f t="shared" si="0"/>
        <v>06</v>
      </c>
      <c r="E4" s="7" t="str">
        <f t="shared" si="3"/>
        <v>25</v>
      </c>
      <c r="F4" s="7" t="str">
        <f t="shared" si="1"/>
        <v>202206</v>
      </c>
      <c r="G4" s="5">
        <v>3</v>
      </c>
      <c r="H4" s="17" t="s">
        <v>15</v>
      </c>
      <c r="I4" s="24">
        <v>40</v>
      </c>
      <c r="J4" s="19">
        <f>VLOOKUP(H4,Precos!$A$2:$B$11,2)</f>
        <v>7.8</v>
      </c>
      <c r="K4" s="8">
        <f t="shared" si="4"/>
        <v>312</v>
      </c>
      <c r="M4">
        <v>2</v>
      </c>
      <c r="N4" s="26">
        <v>881.4</v>
      </c>
      <c r="O4" t="s">
        <v>16</v>
      </c>
      <c r="P4" s="26">
        <v>195.2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s="5" customFormat="1">
      <c r="A5" s="5">
        <v>1</v>
      </c>
      <c r="B5" s="6">
        <v>44737</v>
      </c>
      <c r="C5" s="7">
        <f t="shared" si="2"/>
        <v>2022</v>
      </c>
      <c r="D5" s="7" t="str">
        <f t="shared" si="0"/>
        <v>06</v>
      </c>
      <c r="E5" s="7" t="str">
        <f t="shared" si="3"/>
        <v>25</v>
      </c>
      <c r="F5" s="7" t="str">
        <f t="shared" si="1"/>
        <v>202206</v>
      </c>
      <c r="G5" s="5">
        <v>4</v>
      </c>
      <c r="H5" s="17" t="s">
        <v>17</v>
      </c>
      <c r="I5" s="24">
        <v>35</v>
      </c>
      <c r="J5" s="19">
        <f>VLOOKUP(H5,Precos!$A$2:$B$11,2)</f>
        <v>10.1</v>
      </c>
      <c r="K5" s="8">
        <f t="shared" si="4"/>
        <v>353.5</v>
      </c>
      <c r="M5">
        <v>3</v>
      </c>
      <c r="N5" s="26">
        <v>925.7</v>
      </c>
      <c r="O5" t="s">
        <v>11</v>
      </c>
      <c r="P5" s="26">
        <v>360.5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s="5" customFormat="1">
      <c r="A6" s="5">
        <v>1</v>
      </c>
      <c r="B6" s="6">
        <v>44737</v>
      </c>
      <c r="C6" s="7">
        <f t="shared" si="2"/>
        <v>2022</v>
      </c>
      <c r="D6" s="7" t="str">
        <f t="shared" si="0"/>
        <v>06</v>
      </c>
      <c r="E6" s="7" t="str">
        <f t="shared" si="3"/>
        <v>25</v>
      </c>
      <c r="F6" s="7" t="str">
        <f t="shared" si="1"/>
        <v>202206</v>
      </c>
      <c r="G6" s="5">
        <v>5</v>
      </c>
      <c r="H6" s="17" t="s">
        <v>18</v>
      </c>
      <c r="I6" s="24">
        <v>24</v>
      </c>
      <c r="J6" s="19">
        <f>VLOOKUP(H6,Precos!$A$2:$B$11,2)</f>
        <v>12.4</v>
      </c>
      <c r="K6" s="8">
        <f t="shared" si="4"/>
        <v>297.60000000000002</v>
      </c>
      <c r="M6">
        <v>4</v>
      </c>
      <c r="N6" s="26">
        <v>591.1</v>
      </c>
      <c r="O6" t="s">
        <v>13</v>
      </c>
      <c r="P6" s="26">
        <v>537.6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>
      <c r="A7">
        <v>2</v>
      </c>
      <c r="B7" s="1">
        <v>44737</v>
      </c>
      <c r="C7" s="4">
        <f t="shared" si="2"/>
        <v>2022</v>
      </c>
      <c r="D7" s="4" t="str">
        <f t="shared" si="0"/>
        <v>06</v>
      </c>
      <c r="E7" s="4" t="str">
        <f t="shared" si="3"/>
        <v>25</v>
      </c>
      <c r="F7" s="4" t="str">
        <f t="shared" si="1"/>
        <v>202206</v>
      </c>
      <c r="G7">
        <v>1</v>
      </c>
      <c r="H7" s="16" t="s">
        <v>13</v>
      </c>
      <c r="I7" s="25">
        <v>15</v>
      </c>
      <c r="J7" s="28">
        <f>VLOOKUP(H7,Precos!$A$2:$B$11,2)</f>
        <v>9.6</v>
      </c>
      <c r="K7" s="3">
        <f t="shared" si="4"/>
        <v>144</v>
      </c>
      <c r="M7">
        <v>5</v>
      </c>
      <c r="N7" s="26">
        <v>607.59999999999991</v>
      </c>
      <c r="O7" t="s">
        <v>15</v>
      </c>
      <c r="P7" s="26">
        <v>561.6</v>
      </c>
    </row>
    <row r="8" spans="1:35">
      <c r="A8">
        <v>2</v>
      </c>
      <c r="B8" s="1">
        <v>44737</v>
      </c>
      <c r="C8" s="4">
        <f t="shared" si="2"/>
        <v>2022</v>
      </c>
      <c r="D8" s="4" t="str">
        <f t="shared" si="0"/>
        <v>06</v>
      </c>
      <c r="E8" s="4" t="str">
        <f t="shared" si="3"/>
        <v>25</v>
      </c>
      <c r="F8" s="4" t="str">
        <f t="shared" si="1"/>
        <v>202206</v>
      </c>
      <c r="G8">
        <v>2</v>
      </c>
      <c r="H8" s="16" t="s">
        <v>17</v>
      </c>
      <c r="I8" s="25">
        <v>11</v>
      </c>
      <c r="J8" s="28">
        <f>VLOOKUP(H8,Precos!$A$2:$B$11,2)</f>
        <v>10.1</v>
      </c>
      <c r="K8" s="3">
        <f t="shared" si="4"/>
        <v>111.1</v>
      </c>
      <c r="M8" t="s">
        <v>19</v>
      </c>
      <c r="N8" s="26">
        <v>4462.8999999999996</v>
      </c>
      <c r="O8" t="s">
        <v>17</v>
      </c>
      <c r="P8" s="26">
        <v>595.9</v>
      </c>
    </row>
    <row r="9" spans="1:35">
      <c r="A9">
        <v>2</v>
      </c>
      <c r="B9" s="1">
        <v>44737</v>
      </c>
      <c r="C9" s="4">
        <f t="shared" si="2"/>
        <v>2022</v>
      </c>
      <c r="D9" s="4" t="str">
        <f t="shared" si="0"/>
        <v>06</v>
      </c>
      <c r="E9" s="4" t="str">
        <f t="shared" si="3"/>
        <v>25</v>
      </c>
      <c r="F9" s="4" t="str">
        <f t="shared" si="1"/>
        <v>202206</v>
      </c>
      <c r="G9">
        <v>3</v>
      </c>
      <c r="H9" s="16" t="s">
        <v>20</v>
      </c>
      <c r="I9" s="25">
        <v>13</v>
      </c>
      <c r="J9" s="28">
        <f>VLOOKUP(H9,Precos!$A$2:$B$11,2)</f>
        <v>13.1</v>
      </c>
      <c r="K9" s="3">
        <f t="shared" si="4"/>
        <v>170.29999999999998</v>
      </c>
      <c r="O9" t="s">
        <v>18</v>
      </c>
      <c r="P9" s="26">
        <v>768.80000000000007</v>
      </c>
    </row>
    <row r="10" spans="1:35">
      <c r="A10">
        <v>2</v>
      </c>
      <c r="B10" s="1">
        <v>44737</v>
      </c>
      <c r="C10" s="4">
        <f t="shared" si="2"/>
        <v>2022</v>
      </c>
      <c r="D10" s="4" t="str">
        <f t="shared" si="0"/>
        <v>06</v>
      </c>
      <c r="E10" s="4" t="str">
        <f t="shared" si="3"/>
        <v>25</v>
      </c>
      <c r="F10" s="4" t="str">
        <f t="shared" si="1"/>
        <v>202206</v>
      </c>
      <c r="G10">
        <v>4</v>
      </c>
      <c r="H10" s="16" t="s">
        <v>21</v>
      </c>
      <c r="I10" s="25">
        <v>20</v>
      </c>
      <c r="J10" s="28">
        <f>VLOOKUP(H10,Precos!$A$2:$B$11,2)</f>
        <v>22.8</v>
      </c>
      <c r="K10" s="3">
        <f t="shared" si="4"/>
        <v>456</v>
      </c>
      <c r="O10" t="s">
        <v>20</v>
      </c>
      <c r="P10" s="26">
        <v>301.29999999999995</v>
      </c>
    </row>
    <row r="11" spans="1:35" s="5" customFormat="1">
      <c r="A11" s="5">
        <v>3</v>
      </c>
      <c r="B11" s="6">
        <v>44738</v>
      </c>
      <c r="C11" s="7">
        <f t="shared" si="2"/>
        <v>2022</v>
      </c>
      <c r="D11" s="7" t="str">
        <f t="shared" si="0"/>
        <v>06</v>
      </c>
      <c r="E11" s="7" t="str">
        <f t="shared" si="3"/>
        <v>26</v>
      </c>
      <c r="F11" s="7" t="str">
        <f t="shared" si="1"/>
        <v>202206</v>
      </c>
      <c r="G11" s="5">
        <v>1</v>
      </c>
      <c r="H11" s="17" t="s">
        <v>11</v>
      </c>
      <c r="I11" s="24">
        <v>15</v>
      </c>
      <c r="J11" s="19">
        <f>VLOOKUP(H11,Precos!$A$2:$B$11,2)</f>
        <v>10.3</v>
      </c>
      <c r="K11" s="8">
        <f t="shared" si="4"/>
        <v>154.5</v>
      </c>
      <c r="M11"/>
      <c r="N11"/>
      <c r="O11" t="s">
        <v>21</v>
      </c>
      <c r="P11" s="26">
        <v>729.6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s="5" customFormat="1">
      <c r="A12" s="5">
        <v>3</v>
      </c>
      <c r="B12" s="6">
        <v>44738</v>
      </c>
      <c r="C12" s="7">
        <f t="shared" si="2"/>
        <v>2022</v>
      </c>
      <c r="D12" s="7" t="str">
        <f t="shared" si="0"/>
        <v>06</v>
      </c>
      <c r="E12" s="7" t="str">
        <f t="shared" si="3"/>
        <v>26</v>
      </c>
      <c r="F12" s="7" t="str">
        <f t="shared" si="1"/>
        <v>202206</v>
      </c>
      <c r="G12" s="5">
        <v>2</v>
      </c>
      <c r="H12" s="17" t="s">
        <v>15</v>
      </c>
      <c r="I12" s="24">
        <v>32</v>
      </c>
      <c r="J12" s="19">
        <f>VLOOKUP(H12,Precos!$A$2:$B$11,2)</f>
        <v>7.8</v>
      </c>
      <c r="K12" s="8">
        <f t="shared" si="4"/>
        <v>249.6</v>
      </c>
      <c r="M12"/>
      <c r="N12"/>
      <c r="O12" t="s">
        <v>19</v>
      </c>
      <c r="P12" s="26">
        <v>4462.9000000000005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s="5" customFormat="1">
      <c r="A13" s="5">
        <v>3</v>
      </c>
      <c r="B13" s="6">
        <v>44738</v>
      </c>
      <c r="C13" s="7">
        <f t="shared" si="2"/>
        <v>2022</v>
      </c>
      <c r="D13" s="7" t="str">
        <f t="shared" si="0"/>
        <v>06</v>
      </c>
      <c r="E13" s="7" t="str">
        <f t="shared" si="3"/>
        <v>26</v>
      </c>
      <c r="F13" s="7" t="str">
        <f t="shared" si="1"/>
        <v>202206</v>
      </c>
      <c r="G13" s="5">
        <v>3</v>
      </c>
      <c r="H13" s="17" t="s">
        <v>18</v>
      </c>
      <c r="I13" s="24">
        <v>20</v>
      </c>
      <c r="J13" s="19">
        <f>VLOOKUP(H13,Precos!$A$2:$B$11,2)</f>
        <v>12.4</v>
      </c>
      <c r="K13" s="8">
        <f t="shared" si="4"/>
        <v>248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s="5" customFormat="1">
      <c r="A14" s="5">
        <v>3</v>
      </c>
      <c r="B14" s="6">
        <v>44738</v>
      </c>
      <c r="C14" s="7">
        <f t="shared" si="2"/>
        <v>2022</v>
      </c>
      <c r="D14" s="7" t="str">
        <f t="shared" si="0"/>
        <v>06</v>
      </c>
      <c r="E14" s="7" t="str">
        <f t="shared" si="3"/>
        <v>26</v>
      </c>
      <c r="F14" s="7" t="str">
        <f t="shared" si="1"/>
        <v>202206</v>
      </c>
      <c r="G14" s="5">
        <v>4</v>
      </c>
      <c r="H14" s="17" t="s">
        <v>21</v>
      </c>
      <c r="I14" s="24">
        <v>12</v>
      </c>
      <c r="J14" s="19">
        <f>VLOOKUP(H14,Precos!$A$2:$B$11,2)</f>
        <v>22.8</v>
      </c>
      <c r="K14" s="8">
        <f t="shared" si="4"/>
        <v>273.60000000000002</v>
      </c>
      <c r="M14"/>
      <c r="N14"/>
      <c r="O14"/>
      <c r="P14"/>
      <c r="Q14"/>
    </row>
    <row r="15" spans="1:35">
      <c r="A15">
        <v>4</v>
      </c>
      <c r="B15" s="1">
        <v>44738</v>
      </c>
      <c r="C15" s="4">
        <f t="shared" si="2"/>
        <v>2022</v>
      </c>
      <c r="D15" s="4" t="str">
        <f t="shared" si="0"/>
        <v>06</v>
      </c>
      <c r="E15" s="4" t="str">
        <f t="shared" si="3"/>
        <v>26</v>
      </c>
      <c r="F15" s="4" t="str">
        <f t="shared" si="1"/>
        <v>202206</v>
      </c>
      <c r="G15">
        <v>1</v>
      </c>
      <c r="H15" s="16" t="s">
        <v>13</v>
      </c>
      <c r="I15" s="25">
        <v>11</v>
      </c>
      <c r="J15" s="28">
        <f>VLOOKUP(H15,Precos!$A$2:$B$11,2)</f>
        <v>9.6</v>
      </c>
      <c r="K15" s="3">
        <f t="shared" si="4"/>
        <v>105.6</v>
      </c>
    </row>
    <row r="16" spans="1:35">
      <c r="A16">
        <v>4</v>
      </c>
      <c r="B16" s="1">
        <v>44738</v>
      </c>
      <c r="C16" s="4">
        <f t="shared" si="2"/>
        <v>2022</v>
      </c>
      <c r="D16" s="4" t="str">
        <f t="shared" si="0"/>
        <v>06</v>
      </c>
      <c r="E16" s="4" t="str">
        <f t="shared" si="3"/>
        <v>26</v>
      </c>
      <c r="F16" s="4" t="str">
        <f t="shared" si="1"/>
        <v>202206</v>
      </c>
      <c r="G16">
        <v>2</v>
      </c>
      <c r="H16" s="16" t="s">
        <v>17</v>
      </c>
      <c r="I16" s="25">
        <v>13</v>
      </c>
      <c r="J16" s="28">
        <f>VLOOKUP(H16,Precos!$A$2:$B$11,2)</f>
        <v>10.1</v>
      </c>
      <c r="K16" s="3">
        <f t="shared" si="4"/>
        <v>131.29999999999998</v>
      </c>
    </row>
    <row r="17" spans="1:12">
      <c r="A17">
        <v>4</v>
      </c>
      <c r="B17" s="1">
        <v>44738</v>
      </c>
      <c r="C17" s="4">
        <f t="shared" si="2"/>
        <v>2022</v>
      </c>
      <c r="D17" s="4" t="str">
        <f t="shared" si="0"/>
        <v>06</v>
      </c>
      <c r="E17" s="4" t="str">
        <f t="shared" si="3"/>
        <v>26</v>
      </c>
      <c r="F17" s="4" t="str">
        <f t="shared" si="1"/>
        <v>202206</v>
      </c>
      <c r="G17">
        <v>3</v>
      </c>
      <c r="H17" s="16" t="s">
        <v>18</v>
      </c>
      <c r="I17" s="25">
        <v>18</v>
      </c>
      <c r="J17" s="28">
        <f>VLOOKUP(H17,Precos!$A$2:$B$11,2)</f>
        <v>12.4</v>
      </c>
      <c r="K17" s="3">
        <f t="shared" si="4"/>
        <v>223.20000000000002</v>
      </c>
    </row>
    <row r="18" spans="1:12">
      <c r="A18">
        <v>4</v>
      </c>
      <c r="B18" s="1">
        <v>44738</v>
      </c>
      <c r="C18" s="4">
        <f t="shared" si="2"/>
        <v>2022</v>
      </c>
      <c r="D18" s="4" t="str">
        <f t="shared" si="0"/>
        <v>06</v>
      </c>
      <c r="E18" s="4" t="str">
        <f t="shared" si="3"/>
        <v>26</v>
      </c>
      <c r="F18" s="4" t="str">
        <f t="shared" si="1"/>
        <v>202206</v>
      </c>
      <c r="G18">
        <v>4</v>
      </c>
      <c r="H18" s="16" t="s">
        <v>20</v>
      </c>
      <c r="I18" s="25">
        <v>10</v>
      </c>
      <c r="J18" s="28">
        <f>VLOOKUP(H18,Precos!$A$2:$B$11,2)</f>
        <v>13.1</v>
      </c>
      <c r="K18" s="3">
        <f>I18*J18</f>
        <v>131</v>
      </c>
    </row>
    <row r="19" spans="1:12" ht="27.75" customHeight="1">
      <c r="A19">
        <v>5</v>
      </c>
      <c r="B19" s="1">
        <v>44739</v>
      </c>
      <c r="C19" s="4">
        <f t="shared" si="2"/>
        <v>2022</v>
      </c>
      <c r="D19" s="4" t="str">
        <f t="shared" si="0"/>
        <v>06</v>
      </c>
      <c r="E19" s="4" t="str">
        <f t="shared" si="3"/>
        <v>27</v>
      </c>
      <c r="F19" s="4" t="str">
        <f t="shared" si="1"/>
        <v>202206</v>
      </c>
      <c r="G19">
        <v>1</v>
      </c>
      <c r="H19" s="29" t="s">
        <v>14</v>
      </c>
      <c r="I19" s="30">
        <v>4</v>
      </c>
      <c r="J19" s="31">
        <f>VLOOKUP(H19,Precos!$A$2:$B$11,2,0)</f>
        <v>103.1</v>
      </c>
      <c r="K19" s="32">
        <f t="shared" ref="K19:K20" si="5">I19*J19</f>
        <v>412.4</v>
      </c>
      <c r="L19" s="33"/>
    </row>
    <row r="20" spans="1:12">
      <c r="A20">
        <v>5</v>
      </c>
      <c r="B20" s="1">
        <v>44739</v>
      </c>
      <c r="C20" s="4">
        <f t="shared" si="2"/>
        <v>2022</v>
      </c>
      <c r="D20" s="4" t="str">
        <f t="shared" si="0"/>
        <v>06</v>
      </c>
      <c r="E20" s="4" t="str">
        <f t="shared" si="3"/>
        <v>27</v>
      </c>
      <c r="F20" s="4" t="str">
        <f t="shared" si="1"/>
        <v>202206</v>
      </c>
      <c r="G20">
        <v>2</v>
      </c>
      <c r="H20" s="29" t="s">
        <v>16</v>
      </c>
      <c r="I20" s="30">
        <v>2</v>
      </c>
      <c r="J20" s="31">
        <f>VLOOKUP(H20,Precos!$A$2:$B$11,2,0)</f>
        <v>97.6</v>
      </c>
      <c r="K20" s="32">
        <f t="shared" si="5"/>
        <v>195.2</v>
      </c>
      <c r="L20" s="33"/>
    </row>
    <row r="21" spans="1:12">
      <c r="B21" s="1"/>
      <c r="K21" s="3">
        <f>SUM(K2:K20)</f>
        <v>4462.8999999999996</v>
      </c>
    </row>
    <row r="22" spans="1:12">
      <c r="B22" s="1"/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0254-C475-4F86-BCD0-668FB331EE47}">
  <dimension ref="A1:B6"/>
  <sheetViews>
    <sheetView zoomScale="166" zoomScaleNormal="166" workbookViewId="0">
      <selection activeCell="C4" sqref="C4"/>
    </sheetView>
  </sheetViews>
  <sheetFormatPr defaultRowHeight="15"/>
  <cols>
    <col min="1" max="1" width="16" style="13" customWidth="1"/>
    <col min="2" max="2" width="14.42578125" customWidth="1"/>
  </cols>
  <sheetData>
    <row r="1" spans="1:2">
      <c r="A1" s="11" t="s">
        <v>22</v>
      </c>
      <c r="B1" s="11" t="s">
        <v>23</v>
      </c>
    </row>
    <row r="2" spans="1:2">
      <c r="A2" s="13" t="s">
        <v>24</v>
      </c>
      <c r="B2" t="s">
        <v>25</v>
      </c>
    </row>
    <row r="3" spans="1:2">
      <c r="A3" s="13" t="s">
        <v>26</v>
      </c>
      <c r="B3" t="s">
        <v>27</v>
      </c>
    </row>
    <row r="4" spans="1:2">
      <c r="A4" s="13" t="s">
        <v>28</v>
      </c>
      <c r="B4" t="s">
        <v>29</v>
      </c>
    </row>
    <row r="5" spans="1:2">
      <c r="A5" s="13" t="s">
        <v>30</v>
      </c>
      <c r="B5" t="s">
        <v>31</v>
      </c>
    </row>
    <row r="6" spans="1:2">
      <c r="A6" s="13" t="s">
        <v>32</v>
      </c>
      <c r="B6" t="s">
        <v>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4B1B-C927-4CA1-A28A-671D6A08AEE1}">
  <dimension ref="A1:D11"/>
  <sheetViews>
    <sheetView zoomScale="190" zoomScaleNormal="190" workbookViewId="0"/>
  </sheetViews>
  <sheetFormatPr defaultRowHeight="15"/>
  <cols>
    <col min="1" max="1" width="19.140625" style="16" customWidth="1"/>
    <col min="2" max="2" width="14" style="20" customWidth="1"/>
    <col min="3" max="3" width="13.5703125" style="13" customWidth="1"/>
    <col min="4" max="4" width="19" customWidth="1"/>
  </cols>
  <sheetData>
    <row r="1" spans="1:4">
      <c r="A1" s="14" t="s">
        <v>7</v>
      </c>
      <c r="B1" s="21" t="s">
        <v>9</v>
      </c>
      <c r="C1" s="11" t="s">
        <v>33</v>
      </c>
      <c r="D1" s="12" t="s">
        <v>23</v>
      </c>
    </row>
    <row r="2" spans="1:4">
      <c r="A2" s="15" t="s">
        <v>11</v>
      </c>
      <c r="B2" s="22">
        <v>10.3</v>
      </c>
      <c r="C2" s="13" t="str">
        <f t="shared" ref="C2:C11" si="0">LEFT(A2,3)</f>
        <v>789</v>
      </c>
      <c r="D2" t="str">
        <f>VLOOKUP(C2,CodGS1!$A$2:$B$6,2)</f>
        <v>Brasil</v>
      </c>
    </row>
    <row r="3" spans="1:4">
      <c r="A3" s="15" t="s">
        <v>13</v>
      </c>
      <c r="B3" s="22">
        <v>9.6</v>
      </c>
      <c r="C3" s="13" t="str">
        <f t="shared" si="0"/>
        <v>789</v>
      </c>
      <c r="D3" t="str">
        <f>VLOOKUP(C3,CodGS1!$A$2:$B$6,2)</f>
        <v>Brasil</v>
      </c>
    </row>
    <row r="4" spans="1:4">
      <c r="A4" s="15" t="s">
        <v>15</v>
      </c>
      <c r="B4" s="22">
        <v>7.8</v>
      </c>
      <c r="C4" s="13" t="str">
        <f t="shared" si="0"/>
        <v>789</v>
      </c>
      <c r="D4" t="str">
        <f>VLOOKUP(C4,CodGS1!$A$2:$B$6,2)</f>
        <v>Brasil</v>
      </c>
    </row>
    <row r="5" spans="1:4">
      <c r="A5" s="15" t="s">
        <v>17</v>
      </c>
      <c r="B5" s="22">
        <v>10.1</v>
      </c>
      <c r="C5" s="13" t="str">
        <f t="shared" si="0"/>
        <v>789</v>
      </c>
      <c r="D5" t="str">
        <f>VLOOKUP(C5,CodGS1!$A$2:$B$6,2)</f>
        <v>Brasil</v>
      </c>
    </row>
    <row r="6" spans="1:4">
      <c r="A6" s="15" t="s">
        <v>18</v>
      </c>
      <c r="B6" s="22">
        <v>12.4</v>
      </c>
      <c r="C6" s="13" t="str">
        <f t="shared" si="0"/>
        <v>789</v>
      </c>
      <c r="D6" t="str">
        <f>VLOOKUP(C6,CodGS1!$A$2:$B$6,2)</f>
        <v>Brasil</v>
      </c>
    </row>
    <row r="7" spans="1:4">
      <c r="A7" s="15" t="s">
        <v>20</v>
      </c>
      <c r="B7" s="22">
        <v>13.1</v>
      </c>
      <c r="C7" s="13" t="str">
        <f t="shared" si="0"/>
        <v>789</v>
      </c>
      <c r="D7" t="str">
        <f>VLOOKUP(C7,CodGS1!$A$2:$B$6,2)</f>
        <v>Brasil</v>
      </c>
    </row>
    <row r="8" spans="1:4">
      <c r="A8" s="15" t="s">
        <v>34</v>
      </c>
      <c r="B8" s="22">
        <v>16.100000000000001</v>
      </c>
      <c r="C8" s="13" t="str">
        <f t="shared" si="0"/>
        <v>789</v>
      </c>
      <c r="D8" t="str">
        <f>VLOOKUP(C8,CodGS1!$A$2:$B$6,2)</f>
        <v>Brasil</v>
      </c>
    </row>
    <row r="9" spans="1:4">
      <c r="A9" s="15" t="s">
        <v>21</v>
      </c>
      <c r="B9" s="22">
        <v>22.8</v>
      </c>
      <c r="C9" s="13" t="str">
        <f t="shared" si="0"/>
        <v>789</v>
      </c>
      <c r="D9" t="str">
        <f>VLOOKUP(C9,CodGS1!$A$2:$B$6,2)</f>
        <v>Brasil</v>
      </c>
    </row>
    <row r="10" spans="1:4">
      <c r="A10" s="15" t="s">
        <v>14</v>
      </c>
      <c r="B10" s="22">
        <v>103.1</v>
      </c>
      <c r="C10" s="13" t="str">
        <f t="shared" si="0"/>
        <v>729</v>
      </c>
      <c r="D10" t="str">
        <f>VLOOKUP(C10,CodGS1!$A$2:$B$6,2)</f>
        <v>Israel</v>
      </c>
    </row>
    <row r="11" spans="1:4">
      <c r="A11" s="15" t="s">
        <v>16</v>
      </c>
      <c r="B11" s="22">
        <v>97.6</v>
      </c>
      <c r="C11" s="13" t="str">
        <f t="shared" si="0"/>
        <v>729</v>
      </c>
      <c r="D11" t="str">
        <f>VLOOKUP(C11,CodGS1!$A$2:$B$6,2)</f>
        <v>Israel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9BA3-C756-49DB-8E4D-B67BB2FF8395}">
  <dimension ref="A1:G9"/>
  <sheetViews>
    <sheetView zoomScale="220" zoomScaleNormal="220" workbookViewId="0">
      <selection activeCell="F3" sqref="F3"/>
    </sheetView>
  </sheetViews>
  <sheetFormatPr defaultRowHeight="15"/>
  <cols>
    <col min="1" max="1" width="15.85546875" style="1" customWidth="1"/>
    <col min="2" max="2" width="15.28515625" style="3" customWidth="1"/>
    <col min="4" max="5" width="14" customWidth="1"/>
    <col min="6" max="6" width="12.85546875" style="3" customWidth="1"/>
    <col min="7" max="7" width="13.42578125" style="3" customWidth="1"/>
  </cols>
  <sheetData>
    <row r="1" spans="1:7">
      <c r="A1" s="14" t="s">
        <v>35</v>
      </c>
      <c r="B1" s="14" t="s">
        <v>36</v>
      </c>
      <c r="D1" s="14" t="s">
        <v>37</v>
      </c>
      <c r="E1" s="14" t="s">
        <v>35</v>
      </c>
      <c r="F1" s="14" t="s">
        <v>38</v>
      </c>
      <c r="G1" s="14" t="s">
        <v>39</v>
      </c>
    </row>
    <row r="2" spans="1:7">
      <c r="A2" s="1">
        <v>44732</v>
      </c>
      <c r="B2" s="3">
        <v>4.5999999999999996</v>
      </c>
      <c r="D2">
        <v>100</v>
      </c>
      <c r="E2" s="1">
        <v>44735</v>
      </c>
      <c r="F2" s="3">
        <f>LOOKUP(E2,$A$2:$B$9)</f>
        <v>4.9000000000000004</v>
      </c>
      <c r="G2" s="3">
        <f>D2*F2</f>
        <v>490.00000000000006</v>
      </c>
    </row>
    <row r="3" spans="1:7">
      <c r="A3" s="1">
        <v>44733</v>
      </c>
      <c r="B3" s="3">
        <v>4.8</v>
      </c>
      <c r="D3">
        <v>100</v>
      </c>
      <c r="E3" s="1">
        <v>44738</v>
      </c>
      <c r="F3" s="3">
        <f>LOOKUP(E3,$A$2:$B$9)</f>
        <v>4.97</v>
      </c>
      <c r="G3" s="3">
        <f>D3*F3</f>
        <v>497</v>
      </c>
    </row>
    <row r="4" spans="1:7">
      <c r="A4" s="1">
        <v>44734</v>
      </c>
      <c r="B4" s="3">
        <v>4.8499999999999996</v>
      </c>
    </row>
    <row r="5" spans="1:7">
      <c r="A5" s="1">
        <v>44735</v>
      </c>
      <c r="B5" s="3">
        <v>4.9000000000000004</v>
      </c>
    </row>
    <row r="6" spans="1:7">
      <c r="A6" s="1">
        <v>44737</v>
      </c>
      <c r="B6" s="3">
        <v>4.95</v>
      </c>
    </row>
    <row r="7" spans="1:7">
      <c r="A7" s="1">
        <v>44738</v>
      </c>
      <c r="B7" s="3">
        <v>4.97</v>
      </c>
    </row>
    <row r="8" spans="1:7">
      <c r="A8" s="1">
        <v>44739</v>
      </c>
      <c r="B8" s="3">
        <v>5.0999999999999996</v>
      </c>
    </row>
    <row r="9" spans="1:7">
      <c r="A9" s="1">
        <v>44740</v>
      </c>
      <c r="B9" s="3">
        <v>5.2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3676-8CED-4246-A8AC-0AE122323334}">
  <dimension ref="A1:D2"/>
  <sheetViews>
    <sheetView zoomScale="208" zoomScaleNormal="208" workbookViewId="0">
      <selection activeCell="D2" sqref="D2"/>
    </sheetView>
  </sheetViews>
  <sheetFormatPr defaultRowHeight="15"/>
  <cols>
    <col min="1" max="1" width="14" customWidth="1"/>
    <col min="2" max="2" width="12.140625" customWidth="1"/>
    <col min="3" max="3" width="15" customWidth="1"/>
  </cols>
  <sheetData>
    <row r="1" spans="1:4">
      <c r="A1" t="s">
        <v>40</v>
      </c>
      <c r="B1" t="s">
        <v>41</v>
      </c>
      <c r="C1" t="s">
        <v>42</v>
      </c>
      <c r="D1" t="s">
        <v>43</v>
      </c>
    </row>
    <row r="2" spans="1:4">
      <c r="A2">
        <v>123456789</v>
      </c>
      <c r="B2" t="str">
        <f>LEFT(A2,3)</f>
        <v>123</v>
      </c>
      <c r="C2" t="str">
        <f>MID(A2,4,3)</f>
        <v>456</v>
      </c>
      <c r="D2" t="str">
        <f>RIGHT(A2,3)</f>
        <v>789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Bernardo Meyer</dc:creator>
  <cp:keywords/>
  <dc:description/>
  <cp:lastModifiedBy/>
  <cp:revision/>
  <dcterms:created xsi:type="dcterms:W3CDTF">2022-06-26T16:24:57Z</dcterms:created>
  <dcterms:modified xsi:type="dcterms:W3CDTF">2022-07-01T14:08:39Z</dcterms:modified>
  <cp:category/>
  <cp:contentStatus/>
</cp:coreProperties>
</file>