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0A4A9D04-AA65-494F-8557-09D4851592B6}" xr6:coauthVersionLast="47" xr6:coauthVersionMax="47" xr10:uidLastSave="{00000000-0000-0000-0000-000000000000}"/>
  <bookViews>
    <workbookView xWindow="-22305" yWindow="1335" windowWidth="20445" windowHeight="12210" firstSheet="1" activeTab="5" xr2:uid="{CDC9C16A-58F0-4807-B5CD-F77FF9D2EA43}"/>
  </bookViews>
  <sheets>
    <sheet name="Type" sheetId="2" r:id="rId1"/>
    <sheet name="Faction" sheetId="3" r:id="rId2"/>
    <sheet name="Class" sheetId="4" r:id="rId3"/>
    <sheet name="Race" sheetId="8" r:id="rId4"/>
    <sheet name="Vocation" sheetId="5" r:id="rId5"/>
    <sheet name="Skirmish Instances" sheetId="11" r:id="rId6"/>
    <sheet name="Skirmish Lieutenant" sheetId="12" r:id="rId7"/>
    <sheet name="&lt;template&gt;" sheetId="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2" l="1"/>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2" i="12"/>
  <c r="R3" i="11"/>
  <c r="R4" i="11"/>
  <c r="R5" i="1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2" i="11"/>
  <c r="W3" i="11"/>
  <c r="X3" i="11"/>
  <c r="W4" i="11"/>
  <c r="X4" i="11"/>
  <c r="W5" i="11"/>
  <c r="X5" i="11"/>
  <c r="W6" i="11"/>
  <c r="X6" i="11"/>
  <c r="W7" i="11"/>
  <c r="X7" i="11"/>
  <c r="W8" i="11"/>
  <c r="X8" i="11"/>
  <c r="W9" i="11"/>
  <c r="X9" i="11"/>
  <c r="W10" i="11"/>
  <c r="X10" i="11"/>
  <c r="W11" i="11"/>
  <c r="X11" i="11"/>
  <c r="W12" i="11"/>
  <c r="X12" i="11"/>
  <c r="W13" i="11"/>
  <c r="X13" i="11"/>
  <c r="W14" i="11"/>
  <c r="X14" i="11"/>
  <c r="W15" i="11"/>
  <c r="X15" i="11"/>
  <c r="W16" i="11"/>
  <c r="X16" i="11"/>
  <c r="W17" i="11"/>
  <c r="X17" i="11"/>
  <c r="W18" i="11"/>
  <c r="X18" i="11"/>
  <c r="W19" i="11"/>
  <c r="X19" i="11"/>
  <c r="W20" i="11"/>
  <c r="X20" i="11"/>
  <c r="W21" i="11"/>
  <c r="X21" i="11"/>
  <c r="W22" i="11"/>
  <c r="X22" i="11"/>
  <c r="W23" i="11"/>
  <c r="X23" i="11"/>
  <c r="W24" i="11"/>
  <c r="X24" i="11"/>
  <c r="W25" i="11"/>
  <c r="X25" i="11"/>
  <c r="W26" i="11"/>
  <c r="X26" i="11"/>
  <c r="W27" i="11"/>
  <c r="X27" i="11"/>
  <c r="W28" i="11"/>
  <c r="X28" i="11"/>
  <c r="W29" i="11"/>
  <c r="X29" i="11"/>
  <c r="W30" i="11"/>
  <c r="X30" i="11"/>
  <c r="W31" i="11"/>
  <c r="X31" i="11"/>
  <c r="W32" i="11"/>
  <c r="X32" i="11"/>
  <c r="W33" i="11"/>
  <c r="X33" i="11"/>
  <c r="W34" i="11"/>
  <c r="X34" i="11"/>
  <c r="W35" i="11"/>
  <c r="X35" i="11"/>
  <c r="W36" i="11"/>
  <c r="X36" i="11"/>
  <c r="W37" i="11"/>
  <c r="X37" i="11"/>
  <c r="W38" i="11"/>
  <c r="X38" i="11"/>
  <c r="W39" i="11"/>
  <c r="X39" i="11"/>
  <c r="W40" i="11"/>
  <c r="X40" i="11"/>
  <c r="W41" i="11"/>
  <c r="X41" i="11"/>
  <c r="W42" i="11"/>
  <c r="X42" i="11"/>
  <c r="W43" i="11"/>
  <c r="X43" i="11"/>
  <c r="W44" i="11"/>
  <c r="X44" i="11"/>
  <c r="W45" i="11"/>
  <c r="X45" i="11"/>
  <c r="W46" i="11"/>
  <c r="X46" i="11"/>
  <c r="W47" i="11"/>
  <c r="X47" i="11"/>
  <c r="W48" i="11"/>
  <c r="X48" i="11"/>
  <c r="W49" i="11"/>
  <c r="X49" i="11"/>
  <c r="W50" i="11"/>
  <c r="X50" i="11"/>
  <c r="W51" i="11"/>
  <c r="X51" i="11"/>
  <c r="W52" i="11"/>
  <c r="X52" i="11"/>
  <c r="W53" i="11"/>
  <c r="X53" i="11"/>
  <c r="W54" i="11"/>
  <c r="X54" i="11"/>
  <c r="W55" i="11"/>
  <c r="X55" i="11"/>
  <c r="W56" i="11"/>
  <c r="X56" i="11"/>
  <c r="W57" i="11"/>
  <c r="X57" i="11"/>
  <c r="W58" i="11"/>
  <c r="X58" i="11"/>
  <c r="W59" i="11"/>
  <c r="X59" i="11"/>
  <c r="W60" i="11"/>
  <c r="X60" i="11"/>
  <c r="W61" i="11"/>
  <c r="X61" i="11"/>
  <c r="W62" i="11"/>
  <c r="X62" i="11"/>
  <c r="W63" i="11"/>
  <c r="X63" i="11"/>
  <c r="W64" i="11"/>
  <c r="X64" i="11"/>
  <c r="W65" i="11"/>
  <c r="X65" i="11"/>
  <c r="W66" i="11"/>
  <c r="X66" i="11"/>
  <c r="W67" i="11"/>
  <c r="X67" i="11"/>
  <c r="W68" i="11"/>
  <c r="X68" i="11"/>
  <c r="W69" i="11"/>
  <c r="X69" i="11"/>
  <c r="W70" i="11"/>
  <c r="X70" i="11"/>
  <c r="W71" i="11"/>
  <c r="X71" i="11"/>
  <c r="W72" i="11"/>
  <c r="X72" i="11"/>
  <c r="W73" i="11"/>
  <c r="X73" i="11"/>
  <c r="W74" i="11"/>
  <c r="X74" i="11"/>
  <c r="W75" i="11"/>
  <c r="X75" i="11"/>
  <c r="W76" i="11"/>
  <c r="X76" i="11"/>
  <c r="W77" i="11"/>
  <c r="X77" i="11"/>
  <c r="W78" i="11"/>
  <c r="X78" i="11"/>
  <c r="W79" i="11"/>
  <c r="X79" i="11"/>
  <c r="W80" i="11"/>
  <c r="X80" i="11"/>
  <c r="W81" i="11"/>
  <c r="X81" i="11"/>
  <c r="W82" i="11"/>
  <c r="X82" i="11"/>
  <c r="W83" i="11"/>
  <c r="X83" i="11"/>
  <c r="W84" i="11"/>
  <c r="X84" i="11"/>
  <c r="W85" i="11"/>
  <c r="X85" i="11"/>
  <c r="W86" i="11"/>
  <c r="X86" i="11"/>
  <c r="W87" i="11"/>
  <c r="X87" i="11"/>
  <c r="W88" i="11"/>
  <c r="X88" i="11"/>
  <c r="W89" i="11"/>
  <c r="X89" i="11"/>
  <c r="W90" i="11"/>
  <c r="X90" i="11"/>
  <c r="W91" i="11"/>
  <c r="X91" i="11"/>
  <c r="W92" i="11"/>
  <c r="X92" i="11"/>
  <c r="W93" i="11"/>
  <c r="X93" i="11"/>
  <c r="W94" i="11"/>
  <c r="X94" i="11"/>
  <c r="W95" i="11"/>
  <c r="X95" i="11"/>
  <c r="W96" i="11"/>
  <c r="X96" i="11"/>
  <c r="W97" i="11"/>
  <c r="X97" i="11"/>
  <c r="W98" i="11"/>
  <c r="X98" i="11"/>
  <c r="W99" i="11"/>
  <c r="X99" i="11"/>
  <c r="W100" i="11"/>
  <c r="X100" i="11"/>
  <c r="W101" i="11"/>
  <c r="X101" i="11"/>
  <c r="W102" i="11"/>
  <c r="X102" i="11"/>
  <c r="W103" i="11"/>
  <c r="X103" i="11"/>
  <c r="W104" i="11"/>
  <c r="X104" i="11"/>
  <c r="W105" i="11"/>
  <c r="X105" i="11"/>
  <c r="W106" i="11"/>
  <c r="X106" i="11"/>
  <c r="W107" i="11"/>
  <c r="X107" i="11"/>
  <c r="W108" i="11"/>
  <c r="X108" i="11"/>
  <c r="W109" i="11"/>
  <c r="X109" i="11"/>
  <c r="W110" i="11"/>
  <c r="X110" i="11"/>
  <c r="W111" i="11"/>
  <c r="X111" i="11"/>
  <c r="W112" i="11"/>
  <c r="X112" i="11"/>
  <c r="W113" i="11"/>
  <c r="X113" i="11"/>
  <c r="W114" i="11"/>
  <c r="X114" i="11"/>
  <c r="W115" i="11"/>
  <c r="X115" i="11"/>
  <c r="W116" i="11"/>
  <c r="X116" i="11"/>
  <c r="W117" i="11"/>
  <c r="X117" i="11"/>
  <c r="W118" i="11"/>
  <c r="X118" i="11"/>
  <c r="W119" i="11"/>
  <c r="X119" i="11"/>
  <c r="W120" i="11"/>
  <c r="X120" i="11"/>
  <c r="W121" i="11"/>
  <c r="X121" i="11"/>
  <c r="X2" i="11"/>
  <c r="W2" i="11"/>
  <c r="T3" i="11"/>
  <c r="U3" i="11" s="1"/>
  <c r="V3" i="11"/>
  <c r="Y3" i="11"/>
  <c r="Z3" i="11"/>
  <c r="AA3" i="11" s="1"/>
  <c r="AB3" i="11"/>
  <c r="AC3" i="11"/>
  <c r="AD3" i="11"/>
  <c r="AE3" i="11" s="1"/>
  <c r="AF3" i="11"/>
  <c r="AG3" i="11" s="1"/>
  <c r="AH3" i="11"/>
  <c r="AI3" i="11" s="1"/>
  <c r="AJ3" i="11"/>
  <c r="AK3" i="11" s="1"/>
  <c r="AL3" i="11"/>
  <c r="AM3" i="11"/>
  <c r="AN3" i="11"/>
  <c r="AO3" i="11"/>
  <c r="AP3" i="11"/>
  <c r="AQ3" i="11"/>
  <c r="AR3" i="11"/>
  <c r="AS3" i="11"/>
  <c r="T4" i="11"/>
  <c r="U4" i="11"/>
  <c r="V4" i="11"/>
  <c r="Y4" i="11"/>
  <c r="Z4" i="11"/>
  <c r="AA4" i="11" s="1"/>
  <c r="AB4" i="11"/>
  <c r="AC4" i="11"/>
  <c r="AD4" i="11"/>
  <c r="AE4" i="11" s="1"/>
  <c r="AF4" i="11"/>
  <c r="AG4" i="11" s="1"/>
  <c r="AH4" i="11"/>
  <c r="AI4" i="11"/>
  <c r="AJ4" i="11"/>
  <c r="AK4" i="11" s="1"/>
  <c r="AL4" i="11"/>
  <c r="AM4" i="11"/>
  <c r="AN4" i="11"/>
  <c r="AO4" i="11"/>
  <c r="AP4" i="11"/>
  <c r="AQ4" i="11"/>
  <c r="AR4" i="11"/>
  <c r="AS4" i="11"/>
  <c r="T5" i="11"/>
  <c r="U5" i="11" s="1"/>
  <c r="V5" i="11"/>
  <c r="Y5" i="11"/>
  <c r="Z5" i="11"/>
  <c r="AA5" i="11"/>
  <c r="AB5" i="11"/>
  <c r="AC5" i="11"/>
  <c r="AD5" i="11"/>
  <c r="AE5" i="11"/>
  <c r="AF5" i="11"/>
  <c r="AG5" i="11" s="1"/>
  <c r="AH5" i="11"/>
  <c r="AI5" i="11" s="1"/>
  <c r="AJ5" i="11"/>
  <c r="AK5" i="11" s="1"/>
  <c r="AL5" i="11"/>
  <c r="AM5" i="11"/>
  <c r="AN5" i="11"/>
  <c r="AO5" i="11"/>
  <c r="AP5" i="11"/>
  <c r="AQ5" i="11"/>
  <c r="AR5" i="11"/>
  <c r="AS5" i="11"/>
  <c r="T6" i="11"/>
  <c r="U6" i="11"/>
  <c r="V6" i="11"/>
  <c r="Y6" i="11"/>
  <c r="Z6" i="11"/>
  <c r="AA6" i="11" s="1"/>
  <c r="AB6" i="11"/>
  <c r="AC6" i="11"/>
  <c r="AD6" i="11"/>
  <c r="AE6" i="11" s="1"/>
  <c r="AF6" i="11"/>
  <c r="AG6" i="11"/>
  <c r="AH6" i="11"/>
  <c r="AI6" i="11" s="1"/>
  <c r="AJ6" i="11"/>
  <c r="AK6" i="11"/>
  <c r="AL6" i="11"/>
  <c r="AM6" i="11"/>
  <c r="AN6" i="11"/>
  <c r="AO6" i="11"/>
  <c r="AP6" i="11"/>
  <c r="AQ6" i="11"/>
  <c r="AR6" i="11"/>
  <c r="AS6" i="11"/>
  <c r="T7" i="11"/>
  <c r="U7" i="11" s="1"/>
  <c r="V7" i="11"/>
  <c r="Y7" i="11"/>
  <c r="Z7" i="11"/>
  <c r="AA7" i="11" s="1"/>
  <c r="AB7" i="11"/>
  <c r="AC7" i="11"/>
  <c r="AD7" i="11"/>
  <c r="AE7" i="11" s="1"/>
  <c r="AF7" i="11"/>
  <c r="AG7" i="11" s="1"/>
  <c r="AH7" i="11"/>
  <c r="AI7" i="11" s="1"/>
  <c r="AJ7" i="11"/>
  <c r="AK7" i="11"/>
  <c r="AL7" i="11"/>
  <c r="AM7" i="11"/>
  <c r="AN7" i="11"/>
  <c r="AO7" i="11"/>
  <c r="AP7" i="11"/>
  <c r="AQ7" i="11"/>
  <c r="AR7" i="11"/>
  <c r="AS7" i="11"/>
  <c r="T8" i="11"/>
  <c r="U8" i="11"/>
  <c r="V8" i="11"/>
  <c r="Y8" i="11"/>
  <c r="Z8" i="11"/>
  <c r="AA8" i="11" s="1"/>
  <c r="AB8" i="11"/>
  <c r="AC8" i="11"/>
  <c r="AD8" i="11"/>
  <c r="AE8" i="11"/>
  <c r="AF8" i="11"/>
  <c r="AG8" i="11" s="1"/>
  <c r="AH8" i="11"/>
  <c r="AI8" i="11" s="1"/>
  <c r="AJ8" i="11"/>
  <c r="AK8" i="11" s="1"/>
  <c r="AL8" i="11"/>
  <c r="AM8" i="11"/>
  <c r="AN8" i="11"/>
  <c r="AO8" i="11"/>
  <c r="AP8" i="11"/>
  <c r="AQ8" i="11"/>
  <c r="AR8" i="11"/>
  <c r="AS8" i="11"/>
  <c r="T9" i="11"/>
  <c r="U9" i="11"/>
  <c r="V9" i="11"/>
  <c r="Y9" i="11"/>
  <c r="Z9" i="11"/>
  <c r="AA9" i="11" s="1"/>
  <c r="AB9" i="11"/>
  <c r="AC9" i="11"/>
  <c r="AD9" i="11"/>
  <c r="AE9" i="11" s="1"/>
  <c r="AF9" i="11"/>
  <c r="AG9" i="11" s="1"/>
  <c r="AH9" i="11"/>
  <c r="AI9" i="11" s="1"/>
  <c r="AJ9" i="11"/>
  <c r="AK9" i="11"/>
  <c r="AL9" i="11"/>
  <c r="AM9" i="11"/>
  <c r="AN9" i="11"/>
  <c r="AO9" i="11"/>
  <c r="AP9" i="11"/>
  <c r="AQ9" i="11"/>
  <c r="AR9" i="11"/>
  <c r="AS9" i="11"/>
  <c r="T10" i="11"/>
  <c r="U10" i="11" s="1"/>
  <c r="V10" i="11"/>
  <c r="Y10" i="11"/>
  <c r="Z10" i="11"/>
  <c r="AA10" i="11" s="1"/>
  <c r="AB10" i="11"/>
  <c r="AC10" i="11"/>
  <c r="AD10" i="11"/>
  <c r="AE10" i="11" s="1"/>
  <c r="AF10" i="11"/>
  <c r="AG10" i="11" s="1"/>
  <c r="AH10" i="11"/>
  <c r="AI10" i="11" s="1"/>
  <c r="AJ10" i="11"/>
  <c r="AK10" i="11" s="1"/>
  <c r="AL10" i="11"/>
  <c r="AM10" i="11"/>
  <c r="AN10" i="11"/>
  <c r="AO10" i="11"/>
  <c r="AP10" i="11"/>
  <c r="AQ10" i="11"/>
  <c r="AR10" i="11"/>
  <c r="AS10" i="11"/>
  <c r="T11" i="11"/>
  <c r="U11" i="11"/>
  <c r="V11" i="11"/>
  <c r="Y11" i="11"/>
  <c r="Z11" i="11"/>
  <c r="AA11" i="11"/>
  <c r="AB11" i="11"/>
  <c r="AC11" i="11"/>
  <c r="AD11" i="11"/>
  <c r="AE11" i="11" s="1"/>
  <c r="AF11" i="11"/>
  <c r="AG11" i="11" s="1"/>
  <c r="AH11" i="11"/>
  <c r="AI11" i="11" s="1"/>
  <c r="AJ11" i="11"/>
  <c r="AK11" i="11"/>
  <c r="AL11" i="11"/>
  <c r="AM11" i="11"/>
  <c r="AN11" i="11"/>
  <c r="AO11" i="11"/>
  <c r="AP11" i="11"/>
  <c r="AQ11" i="11"/>
  <c r="AR11" i="11"/>
  <c r="AS11" i="11"/>
  <c r="T12" i="11"/>
  <c r="U12" i="11" s="1"/>
  <c r="V12" i="11"/>
  <c r="Y12" i="11"/>
  <c r="Z12" i="11"/>
  <c r="AA12" i="11" s="1"/>
  <c r="AB12" i="11"/>
  <c r="AC12" i="11"/>
  <c r="AD12" i="11"/>
  <c r="AE12" i="11" s="1"/>
  <c r="AF12" i="11"/>
  <c r="AG12" i="11"/>
  <c r="AH12" i="11"/>
  <c r="AI12" i="11" s="1"/>
  <c r="AJ12" i="11"/>
  <c r="AK12" i="11" s="1"/>
  <c r="AL12" i="11"/>
  <c r="AM12" i="11"/>
  <c r="AN12" i="11"/>
  <c r="AO12" i="11"/>
  <c r="AP12" i="11"/>
  <c r="AQ12" i="11"/>
  <c r="AR12" i="11"/>
  <c r="AS12" i="11"/>
  <c r="T13" i="11"/>
  <c r="U13" i="11" s="1"/>
  <c r="V13" i="11"/>
  <c r="Y13" i="11"/>
  <c r="Z13" i="11"/>
  <c r="AA13" i="11" s="1"/>
  <c r="AB13" i="11"/>
  <c r="AC13" i="11"/>
  <c r="AD13" i="11"/>
  <c r="AE13" i="11" s="1"/>
  <c r="AF13" i="11"/>
  <c r="AG13" i="11"/>
  <c r="AH13" i="11"/>
  <c r="AI13" i="11" s="1"/>
  <c r="AJ13" i="11"/>
  <c r="AK13" i="11" s="1"/>
  <c r="AL13" i="11"/>
  <c r="AM13" i="11"/>
  <c r="AN13" i="11"/>
  <c r="AO13" i="11"/>
  <c r="AP13" i="11"/>
  <c r="AQ13" i="11"/>
  <c r="AR13" i="11"/>
  <c r="AS13" i="11"/>
  <c r="T14" i="11"/>
  <c r="U14" i="11" s="1"/>
  <c r="V14" i="11"/>
  <c r="Y14" i="11"/>
  <c r="Z14" i="11"/>
  <c r="AA14" i="11"/>
  <c r="AB14" i="11"/>
  <c r="AC14" i="11"/>
  <c r="AD14" i="11"/>
  <c r="AE14" i="11" s="1"/>
  <c r="AF14" i="11"/>
  <c r="AG14" i="11" s="1"/>
  <c r="AH14" i="11"/>
  <c r="AI14" i="11"/>
  <c r="AJ14" i="11"/>
  <c r="AK14" i="11"/>
  <c r="AL14" i="11"/>
  <c r="AM14" i="11"/>
  <c r="AN14" i="11"/>
  <c r="AO14" i="11"/>
  <c r="AP14" i="11"/>
  <c r="AQ14" i="11"/>
  <c r="AR14" i="11"/>
  <c r="AS14" i="11"/>
  <c r="T15" i="11"/>
  <c r="U15" i="11" s="1"/>
  <c r="V15" i="11"/>
  <c r="Y15" i="11"/>
  <c r="Z15" i="11"/>
  <c r="AA15" i="11"/>
  <c r="AB15" i="11"/>
  <c r="AC15" i="11"/>
  <c r="AD15" i="11"/>
  <c r="AE15" i="11" s="1"/>
  <c r="AF15" i="11"/>
  <c r="AG15" i="11" s="1"/>
  <c r="AH15" i="11"/>
  <c r="AI15" i="11"/>
  <c r="AJ15" i="11"/>
  <c r="AK15" i="11"/>
  <c r="AL15" i="11"/>
  <c r="AM15" i="11"/>
  <c r="AN15" i="11"/>
  <c r="AO15" i="11"/>
  <c r="AP15" i="11"/>
  <c r="AQ15" i="11"/>
  <c r="AR15" i="11"/>
  <c r="AS15" i="11"/>
  <c r="T16" i="11"/>
  <c r="U16" i="11" s="1"/>
  <c r="V16" i="11"/>
  <c r="Y16" i="11"/>
  <c r="Z16" i="11"/>
  <c r="AA16" i="11" s="1"/>
  <c r="AB16" i="11"/>
  <c r="AC16" i="11"/>
  <c r="AD16" i="11"/>
  <c r="AE16" i="11" s="1"/>
  <c r="AF16" i="11"/>
  <c r="AG16" i="11" s="1"/>
  <c r="AH16" i="11"/>
  <c r="AI16" i="11" s="1"/>
  <c r="AJ16" i="11"/>
  <c r="AK16" i="11" s="1"/>
  <c r="AL16" i="11"/>
  <c r="AM16" i="11"/>
  <c r="AN16" i="11"/>
  <c r="AO16" i="11"/>
  <c r="AP16" i="11"/>
  <c r="AQ16" i="11"/>
  <c r="AR16" i="11"/>
  <c r="AS16" i="11"/>
  <c r="T17" i="11"/>
  <c r="U17" i="11" s="1"/>
  <c r="V17" i="11"/>
  <c r="Y17" i="11"/>
  <c r="Z17" i="11"/>
  <c r="AA17" i="11" s="1"/>
  <c r="AB17" i="11"/>
  <c r="AC17" i="11"/>
  <c r="AD17" i="11"/>
  <c r="AE17" i="11" s="1"/>
  <c r="AF17" i="11"/>
  <c r="AG17" i="11" s="1"/>
  <c r="AH17" i="11"/>
  <c r="AI17" i="11" s="1"/>
  <c r="AJ17" i="11"/>
  <c r="AK17" i="11" s="1"/>
  <c r="AL17" i="11"/>
  <c r="AM17" i="11"/>
  <c r="AN17" i="11"/>
  <c r="AO17" i="11"/>
  <c r="AP17" i="11"/>
  <c r="AQ17" i="11"/>
  <c r="AR17" i="11"/>
  <c r="AS17" i="11"/>
  <c r="T18" i="11"/>
  <c r="U18" i="11" s="1"/>
  <c r="V18" i="11"/>
  <c r="Y18" i="11"/>
  <c r="Z18" i="11"/>
  <c r="AA18" i="11"/>
  <c r="AB18" i="11"/>
  <c r="AC18" i="11"/>
  <c r="AD18" i="11"/>
  <c r="AE18" i="11"/>
  <c r="AF18" i="11"/>
  <c r="AG18" i="11"/>
  <c r="AH18" i="11"/>
  <c r="AI18" i="11" s="1"/>
  <c r="AJ18" i="11"/>
  <c r="AK18" i="11"/>
  <c r="AL18" i="11"/>
  <c r="AM18" i="11"/>
  <c r="AN18" i="11"/>
  <c r="AO18" i="11"/>
  <c r="AP18" i="11"/>
  <c r="AQ18" i="11"/>
  <c r="AR18" i="11"/>
  <c r="AS18" i="11"/>
  <c r="T19" i="11"/>
  <c r="U19" i="11" s="1"/>
  <c r="V19" i="11"/>
  <c r="Y19" i="11"/>
  <c r="Z19" i="11"/>
  <c r="AA19" i="11" s="1"/>
  <c r="AB19" i="11"/>
  <c r="AC19" i="11"/>
  <c r="AD19" i="11"/>
  <c r="AE19" i="11" s="1"/>
  <c r="AF19" i="11"/>
  <c r="AG19" i="11" s="1"/>
  <c r="AH19" i="11"/>
  <c r="AI19" i="11" s="1"/>
  <c r="AJ19" i="11"/>
  <c r="AK19" i="11" s="1"/>
  <c r="AL19" i="11"/>
  <c r="AM19" i="11"/>
  <c r="AN19" i="11"/>
  <c r="AO19" i="11"/>
  <c r="AP19" i="11"/>
  <c r="AQ19" i="11"/>
  <c r="AR19" i="11"/>
  <c r="AS19" i="11"/>
  <c r="T20" i="11"/>
  <c r="U20" i="11" s="1"/>
  <c r="V20" i="11"/>
  <c r="Y20" i="11"/>
  <c r="Z20" i="11"/>
  <c r="AA20" i="11" s="1"/>
  <c r="AB20" i="11"/>
  <c r="AC20" i="11"/>
  <c r="AD20" i="11"/>
  <c r="AE20" i="11" s="1"/>
  <c r="AF20" i="11"/>
  <c r="AG20" i="11" s="1"/>
  <c r="AH20" i="11"/>
  <c r="AI20" i="11" s="1"/>
  <c r="AJ20" i="11"/>
  <c r="AK20" i="11" s="1"/>
  <c r="AL20" i="11"/>
  <c r="AM20" i="11"/>
  <c r="AN20" i="11"/>
  <c r="AO20" i="11"/>
  <c r="AP20" i="11"/>
  <c r="AQ20" i="11"/>
  <c r="AR20" i="11"/>
  <c r="AS20" i="11"/>
  <c r="T21" i="11"/>
  <c r="U21" i="11"/>
  <c r="V21" i="11"/>
  <c r="Y21" i="11"/>
  <c r="Z21" i="11"/>
  <c r="AA21" i="11"/>
  <c r="AB21" i="11"/>
  <c r="AC21" i="11"/>
  <c r="AD21" i="11"/>
  <c r="AE21" i="11"/>
  <c r="AF21" i="11"/>
  <c r="AG21" i="11"/>
  <c r="AH21" i="11"/>
  <c r="AI21" i="11" s="1"/>
  <c r="AJ21" i="11"/>
  <c r="AK21" i="11" s="1"/>
  <c r="AL21" i="11"/>
  <c r="AM21" i="11"/>
  <c r="AN21" i="11"/>
  <c r="AO21" i="11"/>
  <c r="AP21" i="11"/>
  <c r="AQ21" i="11"/>
  <c r="AR21" i="11"/>
  <c r="AS21" i="11"/>
  <c r="T22" i="11"/>
  <c r="U22" i="11" s="1"/>
  <c r="V22" i="11"/>
  <c r="Y22" i="11"/>
  <c r="Z22" i="11"/>
  <c r="AA22" i="11" s="1"/>
  <c r="AB22" i="11"/>
  <c r="AC22" i="11"/>
  <c r="AD22" i="11"/>
  <c r="AE22" i="11"/>
  <c r="AF22" i="11"/>
  <c r="AG22" i="11"/>
  <c r="AH22" i="11"/>
  <c r="AI22" i="11"/>
  <c r="AJ22" i="11"/>
  <c r="AK22" i="11" s="1"/>
  <c r="AL22" i="11"/>
  <c r="AM22" i="11"/>
  <c r="AN22" i="11"/>
  <c r="AO22" i="11"/>
  <c r="AP22" i="11"/>
  <c r="AQ22" i="11"/>
  <c r="AR22" i="11"/>
  <c r="AS22" i="11"/>
  <c r="T23" i="11"/>
  <c r="U23" i="11" s="1"/>
  <c r="V23" i="11"/>
  <c r="Y23" i="11"/>
  <c r="Z23" i="11"/>
  <c r="AA23" i="11"/>
  <c r="AB23" i="11"/>
  <c r="AC23" i="11"/>
  <c r="AD23" i="11"/>
  <c r="AE23" i="11" s="1"/>
  <c r="AF23" i="11"/>
  <c r="AG23" i="11" s="1"/>
  <c r="AH23" i="11"/>
  <c r="AI23" i="11" s="1"/>
  <c r="AJ23" i="11"/>
  <c r="AK23" i="11" s="1"/>
  <c r="AL23" i="11"/>
  <c r="AM23" i="11"/>
  <c r="AN23" i="11"/>
  <c r="AO23" i="11"/>
  <c r="AP23" i="11"/>
  <c r="AQ23" i="11"/>
  <c r="AR23" i="11"/>
  <c r="AS23" i="11"/>
  <c r="T24" i="11"/>
  <c r="U24" i="11"/>
  <c r="V24" i="11"/>
  <c r="Y24" i="11"/>
  <c r="Z24" i="11"/>
  <c r="AA24" i="11" s="1"/>
  <c r="AB24" i="11"/>
  <c r="AC24" i="11"/>
  <c r="AD24" i="11"/>
  <c r="AE24" i="11"/>
  <c r="AF24" i="11"/>
  <c r="AG24" i="11" s="1"/>
  <c r="AH24" i="11"/>
  <c r="AI24" i="11" s="1"/>
  <c r="AJ24" i="11"/>
  <c r="AK24" i="11" s="1"/>
  <c r="AL24" i="11"/>
  <c r="AM24" i="11"/>
  <c r="AN24" i="11"/>
  <c r="AO24" i="11"/>
  <c r="AP24" i="11"/>
  <c r="AQ24" i="11"/>
  <c r="AR24" i="11"/>
  <c r="AS24" i="11"/>
  <c r="T25" i="11"/>
  <c r="U25" i="11"/>
  <c r="V25" i="11"/>
  <c r="Y25" i="11"/>
  <c r="Z25" i="11"/>
  <c r="AA25" i="11" s="1"/>
  <c r="AB25" i="11"/>
  <c r="AC25" i="11"/>
  <c r="AD25" i="11"/>
  <c r="AE25" i="11" s="1"/>
  <c r="AF25" i="11"/>
  <c r="AG25" i="11"/>
  <c r="AH25" i="11"/>
  <c r="AI25" i="11" s="1"/>
  <c r="AJ25" i="11"/>
  <c r="AK25" i="11" s="1"/>
  <c r="AL25" i="11"/>
  <c r="AM25" i="11"/>
  <c r="AN25" i="11"/>
  <c r="AO25" i="11"/>
  <c r="AP25" i="11"/>
  <c r="AQ25" i="11"/>
  <c r="AR25" i="11"/>
  <c r="AS25" i="11"/>
  <c r="T26" i="11"/>
  <c r="U26" i="11" s="1"/>
  <c r="V26" i="11"/>
  <c r="Y26" i="11"/>
  <c r="Z26" i="11"/>
  <c r="AA26" i="11" s="1"/>
  <c r="AB26" i="11"/>
  <c r="AC26" i="11"/>
  <c r="AD26" i="11"/>
  <c r="AE26" i="11" s="1"/>
  <c r="AF26" i="11"/>
  <c r="AG26" i="11"/>
  <c r="AH26" i="11"/>
  <c r="AI26" i="11" s="1"/>
  <c r="AJ26" i="11"/>
  <c r="AK26" i="11" s="1"/>
  <c r="AL26" i="11"/>
  <c r="AM26" i="11"/>
  <c r="AN26" i="11"/>
  <c r="AO26" i="11"/>
  <c r="AP26" i="11"/>
  <c r="AQ26" i="11"/>
  <c r="AR26" i="11"/>
  <c r="AS26" i="11"/>
  <c r="T27" i="11"/>
  <c r="U27" i="11" s="1"/>
  <c r="V27" i="11"/>
  <c r="Y27" i="11"/>
  <c r="Z27" i="11"/>
  <c r="AA27" i="11" s="1"/>
  <c r="AB27" i="11"/>
  <c r="AC27" i="11"/>
  <c r="AD27" i="11"/>
  <c r="AE27" i="11" s="1"/>
  <c r="AF27" i="11"/>
  <c r="AG27" i="11"/>
  <c r="AH27" i="11"/>
  <c r="AI27" i="11" s="1"/>
  <c r="AJ27" i="11"/>
  <c r="AK27" i="11" s="1"/>
  <c r="AL27" i="11"/>
  <c r="AM27" i="11"/>
  <c r="AN27" i="11"/>
  <c r="AO27" i="11"/>
  <c r="AP27" i="11"/>
  <c r="AQ27" i="11"/>
  <c r="AR27" i="11"/>
  <c r="AS27" i="11"/>
  <c r="T28" i="11"/>
  <c r="U28" i="11"/>
  <c r="V28" i="11"/>
  <c r="Y28" i="11"/>
  <c r="Z28" i="11"/>
  <c r="AA28" i="11" s="1"/>
  <c r="AB28" i="11"/>
  <c r="AC28" i="11"/>
  <c r="AD28" i="11"/>
  <c r="AE28" i="11" s="1"/>
  <c r="AF28" i="11"/>
  <c r="AG28" i="11"/>
  <c r="AH28" i="11"/>
  <c r="AI28" i="11"/>
  <c r="AJ28" i="11"/>
  <c r="AK28" i="11"/>
  <c r="AL28" i="11"/>
  <c r="AM28" i="11"/>
  <c r="AN28" i="11"/>
  <c r="AO28" i="11"/>
  <c r="AP28" i="11"/>
  <c r="AQ28" i="11"/>
  <c r="AR28" i="11"/>
  <c r="AS28" i="11"/>
  <c r="T29" i="11"/>
  <c r="U29" i="11" s="1"/>
  <c r="V29" i="11"/>
  <c r="Y29" i="11"/>
  <c r="Z29" i="11"/>
  <c r="AA29" i="11" s="1"/>
  <c r="AB29" i="11"/>
  <c r="AC29" i="11"/>
  <c r="AD29" i="11"/>
  <c r="AE29" i="11" s="1"/>
  <c r="AF29" i="11"/>
  <c r="AG29" i="11" s="1"/>
  <c r="AH29" i="11"/>
  <c r="AI29" i="11" s="1"/>
  <c r="AJ29" i="11"/>
  <c r="AK29" i="11"/>
  <c r="AL29" i="11"/>
  <c r="AM29" i="11"/>
  <c r="AN29" i="11"/>
  <c r="AO29" i="11"/>
  <c r="AP29" i="11"/>
  <c r="AQ29" i="11"/>
  <c r="AR29" i="11"/>
  <c r="AS29" i="11"/>
  <c r="T30" i="11"/>
  <c r="U30" i="11" s="1"/>
  <c r="V30" i="11"/>
  <c r="Y30" i="11"/>
  <c r="Z30" i="11"/>
  <c r="AA30" i="11"/>
  <c r="AB30" i="11"/>
  <c r="AC30" i="11"/>
  <c r="AD30" i="11"/>
  <c r="AE30" i="11" s="1"/>
  <c r="AF30" i="11"/>
  <c r="AG30" i="11" s="1"/>
  <c r="AH30" i="11"/>
  <c r="AI30" i="11" s="1"/>
  <c r="AJ30" i="11"/>
  <c r="AK30" i="11" s="1"/>
  <c r="AL30" i="11"/>
  <c r="AM30" i="11"/>
  <c r="AN30" i="11"/>
  <c r="AO30" i="11"/>
  <c r="AP30" i="11"/>
  <c r="AQ30" i="11"/>
  <c r="AR30" i="11"/>
  <c r="AS30" i="11"/>
  <c r="T31" i="11"/>
  <c r="U31" i="11" s="1"/>
  <c r="V31" i="11"/>
  <c r="Y31" i="11"/>
  <c r="Z31" i="11"/>
  <c r="AA31" i="11"/>
  <c r="AB31" i="11"/>
  <c r="AC31" i="11"/>
  <c r="AD31" i="11"/>
  <c r="AE31" i="11" s="1"/>
  <c r="AF31" i="11"/>
  <c r="AG31" i="11" s="1"/>
  <c r="AH31" i="11"/>
  <c r="AI31" i="11" s="1"/>
  <c r="AJ31" i="11"/>
  <c r="AK31" i="11" s="1"/>
  <c r="AL31" i="11"/>
  <c r="AM31" i="11"/>
  <c r="AN31" i="11"/>
  <c r="AO31" i="11"/>
  <c r="AP31" i="11"/>
  <c r="AQ31" i="11"/>
  <c r="AR31" i="11"/>
  <c r="AS31" i="11"/>
  <c r="T32" i="11"/>
  <c r="U32" i="11" s="1"/>
  <c r="V32" i="11"/>
  <c r="Y32" i="11"/>
  <c r="Z32" i="11"/>
  <c r="AA32" i="11" s="1"/>
  <c r="AB32" i="11"/>
  <c r="AC32" i="11"/>
  <c r="AD32" i="11"/>
  <c r="AE32" i="11" s="1"/>
  <c r="AF32" i="11"/>
  <c r="AG32" i="11" s="1"/>
  <c r="AH32" i="11"/>
  <c r="AI32" i="11" s="1"/>
  <c r="AJ32" i="11"/>
  <c r="AK32" i="11" s="1"/>
  <c r="AL32" i="11"/>
  <c r="AM32" i="11"/>
  <c r="AN32" i="11"/>
  <c r="AO32" i="11"/>
  <c r="AP32" i="11"/>
  <c r="AQ32" i="11"/>
  <c r="AR32" i="11"/>
  <c r="AS32" i="11"/>
  <c r="T33" i="11"/>
  <c r="U33" i="11" s="1"/>
  <c r="V33" i="11"/>
  <c r="Y33" i="11"/>
  <c r="Z33" i="11"/>
  <c r="AA33" i="11"/>
  <c r="AB33" i="11"/>
  <c r="AC33" i="11"/>
  <c r="AD33" i="11"/>
  <c r="AE33" i="11" s="1"/>
  <c r="AF33" i="11"/>
  <c r="AG33" i="11"/>
  <c r="AH33" i="11"/>
  <c r="AI33" i="11"/>
  <c r="AJ33" i="11"/>
  <c r="AK33" i="11"/>
  <c r="AL33" i="11"/>
  <c r="AM33" i="11"/>
  <c r="AN33" i="11"/>
  <c r="AO33" i="11"/>
  <c r="AP33" i="11"/>
  <c r="AQ33" i="11"/>
  <c r="AR33" i="11"/>
  <c r="AS33" i="11"/>
  <c r="T34" i="11"/>
  <c r="U34" i="11" s="1"/>
  <c r="V34" i="11"/>
  <c r="Y34" i="11"/>
  <c r="Z34" i="11"/>
  <c r="AA34" i="11" s="1"/>
  <c r="AB34" i="11"/>
  <c r="AC34" i="11"/>
  <c r="AD34" i="11"/>
  <c r="AE34" i="11"/>
  <c r="AF34" i="11"/>
  <c r="AG34" i="11" s="1"/>
  <c r="AH34" i="11"/>
  <c r="AI34" i="11" s="1"/>
  <c r="AJ34" i="11"/>
  <c r="AK34" i="11" s="1"/>
  <c r="AL34" i="11"/>
  <c r="AM34" i="11"/>
  <c r="AN34" i="11"/>
  <c r="AO34" i="11"/>
  <c r="AP34" i="11"/>
  <c r="AQ34" i="11"/>
  <c r="AR34" i="11"/>
  <c r="AS34" i="11"/>
  <c r="T35" i="11"/>
  <c r="U35" i="11" s="1"/>
  <c r="V35" i="11"/>
  <c r="Y35" i="11"/>
  <c r="Z35" i="11"/>
  <c r="AA35" i="11" s="1"/>
  <c r="AB35" i="11"/>
  <c r="AC35" i="11"/>
  <c r="AD35" i="11"/>
  <c r="AE35" i="11" s="1"/>
  <c r="AF35" i="11"/>
  <c r="AG35" i="11" s="1"/>
  <c r="AH35" i="11"/>
  <c r="AI35" i="11" s="1"/>
  <c r="AJ35" i="11"/>
  <c r="AK35" i="11" s="1"/>
  <c r="AL35" i="11"/>
  <c r="AM35" i="11"/>
  <c r="AN35" i="11"/>
  <c r="AO35" i="11"/>
  <c r="AP35" i="11"/>
  <c r="AQ35" i="11"/>
  <c r="AR35" i="11"/>
  <c r="AS35" i="11"/>
  <c r="T36" i="11"/>
  <c r="U36" i="11" s="1"/>
  <c r="V36" i="11"/>
  <c r="Y36" i="11"/>
  <c r="Z36" i="11"/>
  <c r="AA36" i="11" s="1"/>
  <c r="AB36" i="11"/>
  <c r="AC36" i="11"/>
  <c r="AD36" i="11"/>
  <c r="AE36" i="11" s="1"/>
  <c r="AF36" i="11"/>
  <c r="AG36" i="11" s="1"/>
  <c r="AH36" i="11"/>
  <c r="AI36" i="11" s="1"/>
  <c r="AJ36" i="11"/>
  <c r="AK36" i="11" s="1"/>
  <c r="AL36" i="11"/>
  <c r="AM36" i="11"/>
  <c r="AN36" i="11"/>
  <c r="AO36" i="11"/>
  <c r="AP36" i="11"/>
  <c r="AQ36" i="11"/>
  <c r="AR36" i="11"/>
  <c r="AS36" i="11"/>
  <c r="T37" i="11"/>
  <c r="U37" i="11" s="1"/>
  <c r="V37" i="11"/>
  <c r="Y37" i="11"/>
  <c r="Z37" i="11"/>
  <c r="AA37" i="11" s="1"/>
  <c r="AB37" i="11"/>
  <c r="AC37" i="11"/>
  <c r="AD37" i="11"/>
  <c r="AE37" i="11"/>
  <c r="AF37" i="11"/>
  <c r="AG37" i="11"/>
  <c r="AH37" i="11"/>
  <c r="AI37" i="11" s="1"/>
  <c r="AJ37" i="11"/>
  <c r="AK37" i="11" s="1"/>
  <c r="AL37" i="11"/>
  <c r="AM37" i="11"/>
  <c r="AN37" i="11"/>
  <c r="AO37" i="11"/>
  <c r="AP37" i="11"/>
  <c r="AQ37" i="11"/>
  <c r="AR37" i="11"/>
  <c r="AS37" i="11"/>
  <c r="T38" i="11"/>
  <c r="U38" i="11" s="1"/>
  <c r="V38" i="11"/>
  <c r="Y38" i="11"/>
  <c r="Z38" i="11"/>
  <c r="AA38" i="11"/>
  <c r="AB38" i="11"/>
  <c r="AC38" i="11"/>
  <c r="AD38" i="11"/>
  <c r="AE38" i="11" s="1"/>
  <c r="AF38" i="11"/>
  <c r="AG38" i="11"/>
  <c r="AH38" i="11"/>
  <c r="AI38" i="11" s="1"/>
  <c r="AJ38" i="11"/>
  <c r="AK38" i="11"/>
  <c r="AL38" i="11"/>
  <c r="AM38" i="11"/>
  <c r="AN38" i="11"/>
  <c r="AO38" i="11"/>
  <c r="AP38" i="11"/>
  <c r="AQ38" i="11"/>
  <c r="AR38" i="11"/>
  <c r="AS38" i="11"/>
  <c r="T39" i="11"/>
  <c r="U39" i="11"/>
  <c r="V39" i="11"/>
  <c r="Y39" i="11"/>
  <c r="Z39" i="11"/>
  <c r="AA39" i="11" s="1"/>
  <c r="AB39" i="11"/>
  <c r="AC39" i="11"/>
  <c r="AD39" i="11"/>
  <c r="AE39" i="11" s="1"/>
  <c r="AF39" i="11"/>
  <c r="AG39" i="11" s="1"/>
  <c r="AH39" i="11"/>
  <c r="AI39" i="11" s="1"/>
  <c r="AJ39" i="11"/>
  <c r="AK39" i="11" s="1"/>
  <c r="AL39" i="11"/>
  <c r="AM39" i="11"/>
  <c r="AN39" i="11"/>
  <c r="AO39" i="11"/>
  <c r="AP39" i="11"/>
  <c r="AQ39" i="11"/>
  <c r="AR39" i="11"/>
  <c r="AS39" i="11"/>
  <c r="T40" i="11"/>
  <c r="U40" i="11"/>
  <c r="V40" i="11"/>
  <c r="Y40" i="11"/>
  <c r="Z40" i="11"/>
  <c r="AA40" i="11" s="1"/>
  <c r="AB40" i="11"/>
  <c r="AC40" i="11"/>
  <c r="AD40" i="11"/>
  <c r="AE40" i="11" s="1"/>
  <c r="AF40" i="11"/>
  <c r="AG40" i="11" s="1"/>
  <c r="AH40" i="11"/>
  <c r="AI40" i="11" s="1"/>
  <c r="AJ40" i="11"/>
  <c r="AK40" i="11"/>
  <c r="AL40" i="11"/>
  <c r="AM40" i="11"/>
  <c r="AN40" i="11"/>
  <c r="AO40" i="11"/>
  <c r="AP40" i="11"/>
  <c r="AQ40" i="11"/>
  <c r="AR40" i="11"/>
  <c r="AS40" i="11"/>
  <c r="T41" i="11"/>
  <c r="U41" i="11" s="1"/>
  <c r="V41" i="11"/>
  <c r="Y41" i="11"/>
  <c r="Z41" i="11"/>
  <c r="AA41" i="11" s="1"/>
  <c r="AB41" i="11"/>
  <c r="AC41" i="11"/>
  <c r="AD41" i="11"/>
  <c r="AE41" i="11" s="1"/>
  <c r="AF41" i="11"/>
  <c r="AG41" i="11" s="1"/>
  <c r="AH41" i="11"/>
  <c r="AI41" i="11" s="1"/>
  <c r="AJ41" i="11"/>
  <c r="AK41" i="11"/>
  <c r="AL41" i="11"/>
  <c r="AM41" i="11"/>
  <c r="AN41" i="11"/>
  <c r="AO41" i="11"/>
  <c r="AP41" i="11"/>
  <c r="AQ41" i="11"/>
  <c r="AR41" i="11"/>
  <c r="AS41" i="11"/>
  <c r="T42" i="11"/>
  <c r="U42" i="11" s="1"/>
  <c r="V42" i="11"/>
  <c r="Y42" i="11"/>
  <c r="Z42" i="11"/>
  <c r="AA42" i="11" s="1"/>
  <c r="AB42" i="11"/>
  <c r="AC42" i="11"/>
  <c r="AD42" i="11"/>
  <c r="AE42" i="11" s="1"/>
  <c r="AF42" i="11"/>
  <c r="AG42" i="11" s="1"/>
  <c r="AH42" i="11"/>
  <c r="AI42" i="11" s="1"/>
  <c r="AJ42" i="11"/>
  <c r="AK42" i="11" s="1"/>
  <c r="AL42" i="11"/>
  <c r="AM42" i="11"/>
  <c r="AN42" i="11"/>
  <c r="AO42" i="11"/>
  <c r="AP42" i="11"/>
  <c r="AQ42" i="11"/>
  <c r="AR42" i="11"/>
  <c r="AS42" i="11"/>
  <c r="T43" i="11"/>
  <c r="U43" i="11" s="1"/>
  <c r="V43" i="11"/>
  <c r="Y43" i="11"/>
  <c r="Z43" i="11"/>
  <c r="AA43" i="11"/>
  <c r="AB43" i="11"/>
  <c r="AC43" i="11"/>
  <c r="AD43" i="11"/>
  <c r="AE43" i="11" s="1"/>
  <c r="AF43" i="11"/>
  <c r="AG43" i="11" s="1"/>
  <c r="AH43" i="11"/>
  <c r="AI43" i="11" s="1"/>
  <c r="AJ43" i="11"/>
  <c r="AK43" i="11"/>
  <c r="AL43" i="11"/>
  <c r="AM43" i="11"/>
  <c r="AN43" i="11"/>
  <c r="AO43" i="11"/>
  <c r="AP43" i="11"/>
  <c r="AQ43" i="11"/>
  <c r="AR43" i="11"/>
  <c r="AS43" i="11"/>
  <c r="T44" i="11"/>
  <c r="U44" i="11" s="1"/>
  <c r="V44" i="11"/>
  <c r="Y44" i="11"/>
  <c r="Z44" i="11"/>
  <c r="AA44" i="11" s="1"/>
  <c r="AB44" i="11"/>
  <c r="AC44" i="11"/>
  <c r="AD44" i="11"/>
  <c r="AE44" i="11" s="1"/>
  <c r="AF44" i="11"/>
  <c r="AG44" i="11" s="1"/>
  <c r="AH44" i="11"/>
  <c r="AI44" i="11" s="1"/>
  <c r="AJ44" i="11"/>
  <c r="AK44" i="11" s="1"/>
  <c r="AL44" i="11"/>
  <c r="AM44" i="11"/>
  <c r="AN44" i="11"/>
  <c r="AO44" i="11"/>
  <c r="AP44" i="11"/>
  <c r="AQ44" i="11"/>
  <c r="AR44" i="11"/>
  <c r="AS44" i="11"/>
  <c r="T45" i="11"/>
  <c r="U45" i="11" s="1"/>
  <c r="V45" i="11"/>
  <c r="Y45" i="11"/>
  <c r="Z45" i="11"/>
  <c r="AA45" i="11" s="1"/>
  <c r="AB45" i="11"/>
  <c r="AC45" i="11"/>
  <c r="AD45" i="11"/>
  <c r="AE45" i="11" s="1"/>
  <c r="AF45" i="11"/>
  <c r="AG45" i="11"/>
  <c r="AH45" i="11"/>
  <c r="AI45" i="11"/>
  <c r="AJ45" i="11"/>
  <c r="AK45" i="11" s="1"/>
  <c r="AL45" i="11"/>
  <c r="AM45" i="11"/>
  <c r="AN45" i="11"/>
  <c r="AO45" i="11"/>
  <c r="AP45" i="11"/>
  <c r="AQ45" i="11"/>
  <c r="AR45" i="11"/>
  <c r="AS45" i="11"/>
  <c r="T46" i="11"/>
  <c r="U46" i="11" s="1"/>
  <c r="V46" i="11"/>
  <c r="Y46" i="11"/>
  <c r="Z46" i="11"/>
  <c r="AA46" i="11"/>
  <c r="AB46" i="11"/>
  <c r="AC46" i="11"/>
  <c r="AD46" i="11"/>
  <c r="AE46" i="11" s="1"/>
  <c r="AF46" i="11"/>
  <c r="AG46" i="11" s="1"/>
  <c r="AH46" i="11"/>
  <c r="AI46" i="11" s="1"/>
  <c r="AJ46" i="11"/>
  <c r="AK46" i="11" s="1"/>
  <c r="AL46" i="11"/>
  <c r="AM46" i="11"/>
  <c r="AN46" i="11"/>
  <c r="AO46" i="11"/>
  <c r="AP46" i="11"/>
  <c r="AQ46" i="11"/>
  <c r="AR46" i="11"/>
  <c r="AS46" i="11"/>
  <c r="T47" i="11"/>
  <c r="U47" i="11"/>
  <c r="V47" i="11"/>
  <c r="Y47" i="11"/>
  <c r="Z47" i="11"/>
  <c r="AA47" i="11" s="1"/>
  <c r="AB47" i="11"/>
  <c r="AC47" i="11"/>
  <c r="AD47" i="11"/>
  <c r="AE47" i="11" s="1"/>
  <c r="AF47" i="11"/>
  <c r="AG47" i="11" s="1"/>
  <c r="AH47" i="11"/>
  <c r="AI47" i="11" s="1"/>
  <c r="AJ47" i="11"/>
  <c r="AK47" i="11" s="1"/>
  <c r="AL47" i="11"/>
  <c r="AM47" i="11"/>
  <c r="AN47" i="11"/>
  <c r="AO47" i="11"/>
  <c r="AP47" i="11"/>
  <c r="AQ47" i="11"/>
  <c r="AR47" i="11"/>
  <c r="AS47" i="11"/>
  <c r="T48" i="11"/>
  <c r="U48" i="11" s="1"/>
  <c r="V48" i="11"/>
  <c r="Y48" i="11"/>
  <c r="Z48" i="11"/>
  <c r="AA48" i="11" s="1"/>
  <c r="AB48" i="11"/>
  <c r="AC48" i="11"/>
  <c r="AD48" i="11"/>
  <c r="AE48" i="11"/>
  <c r="AF48" i="11"/>
  <c r="AG48" i="11"/>
  <c r="AH48" i="11"/>
  <c r="AI48" i="11" s="1"/>
  <c r="AJ48" i="11"/>
  <c r="AK48" i="11" s="1"/>
  <c r="AL48" i="11"/>
  <c r="AM48" i="11"/>
  <c r="AN48" i="11"/>
  <c r="AO48" i="11"/>
  <c r="AP48" i="11"/>
  <c r="AQ48" i="11"/>
  <c r="AR48" i="11"/>
  <c r="AS48" i="11"/>
  <c r="T49" i="11"/>
  <c r="U49" i="11" s="1"/>
  <c r="V49" i="11"/>
  <c r="Y49" i="11"/>
  <c r="Z49" i="11"/>
  <c r="AA49" i="11"/>
  <c r="AB49" i="11"/>
  <c r="AC49" i="11"/>
  <c r="AD49" i="11"/>
  <c r="AE49" i="11" s="1"/>
  <c r="AF49" i="11"/>
  <c r="AG49" i="11" s="1"/>
  <c r="AH49" i="11"/>
  <c r="AI49" i="11"/>
  <c r="AJ49" i="11"/>
  <c r="AK49" i="11" s="1"/>
  <c r="AL49" i="11"/>
  <c r="AM49" i="11"/>
  <c r="AN49" i="11"/>
  <c r="AO49" i="11"/>
  <c r="AP49" i="11"/>
  <c r="AQ49" i="11"/>
  <c r="AR49" i="11"/>
  <c r="AS49" i="11"/>
  <c r="T50" i="11"/>
  <c r="U50" i="11" s="1"/>
  <c r="V50" i="11"/>
  <c r="Y50" i="11"/>
  <c r="Z50" i="11"/>
  <c r="AA50" i="11" s="1"/>
  <c r="AB50" i="11"/>
  <c r="AC50" i="11"/>
  <c r="AD50" i="11"/>
  <c r="AE50" i="11" s="1"/>
  <c r="AF50" i="11"/>
  <c r="AG50" i="11"/>
  <c r="AH50" i="11"/>
  <c r="AI50" i="11" s="1"/>
  <c r="AJ50" i="11"/>
  <c r="AK50" i="11" s="1"/>
  <c r="AL50" i="11"/>
  <c r="AM50" i="11"/>
  <c r="AN50" i="11"/>
  <c r="AO50" i="11"/>
  <c r="AP50" i="11"/>
  <c r="AQ50" i="11"/>
  <c r="AR50" i="11"/>
  <c r="AS50" i="11"/>
  <c r="T51" i="11"/>
  <c r="U51" i="11" s="1"/>
  <c r="V51" i="11"/>
  <c r="Y51" i="11"/>
  <c r="Z51" i="11"/>
  <c r="AA51" i="11"/>
  <c r="AB51" i="11"/>
  <c r="AC51" i="11"/>
  <c r="AD51" i="11"/>
  <c r="AE51" i="11" s="1"/>
  <c r="AF51" i="11"/>
  <c r="AG51" i="11"/>
  <c r="AH51" i="11"/>
  <c r="AI51" i="11"/>
  <c r="AJ51" i="11"/>
  <c r="AK51" i="11" s="1"/>
  <c r="AL51" i="11"/>
  <c r="AM51" i="11"/>
  <c r="AN51" i="11"/>
  <c r="AO51" i="11"/>
  <c r="AP51" i="11"/>
  <c r="AQ51" i="11"/>
  <c r="AR51" i="11"/>
  <c r="AS51" i="11"/>
  <c r="T52" i="11"/>
  <c r="U52" i="11" s="1"/>
  <c r="V52" i="11"/>
  <c r="Y52" i="11"/>
  <c r="Z52" i="11"/>
  <c r="AA52" i="11" s="1"/>
  <c r="AB52" i="11"/>
  <c r="AC52" i="11"/>
  <c r="AD52" i="11"/>
  <c r="AE52" i="11" s="1"/>
  <c r="AF52" i="11"/>
  <c r="AG52" i="11" s="1"/>
  <c r="AH52" i="11"/>
  <c r="AI52" i="11" s="1"/>
  <c r="AJ52" i="11"/>
  <c r="AK52" i="11" s="1"/>
  <c r="AL52" i="11"/>
  <c r="AM52" i="11"/>
  <c r="AN52" i="11"/>
  <c r="AO52" i="11"/>
  <c r="AP52" i="11"/>
  <c r="AQ52" i="11"/>
  <c r="AR52" i="11"/>
  <c r="AS52" i="11"/>
  <c r="T53" i="11"/>
  <c r="U53" i="11" s="1"/>
  <c r="V53" i="11"/>
  <c r="Y53" i="11"/>
  <c r="Z53" i="11"/>
  <c r="AA53" i="11" s="1"/>
  <c r="AB53" i="11"/>
  <c r="AC53" i="11"/>
  <c r="AD53" i="11"/>
  <c r="AE53" i="11" s="1"/>
  <c r="AF53" i="11"/>
  <c r="AG53" i="11" s="1"/>
  <c r="AH53" i="11"/>
  <c r="AI53" i="11" s="1"/>
  <c r="AJ53" i="11"/>
  <c r="AK53" i="11" s="1"/>
  <c r="AL53" i="11"/>
  <c r="AM53" i="11"/>
  <c r="AN53" i="11"/>
  <c r="AO53" i="11"/>
  <c r="AP53" i="11"/>
  <c r="AQ53" i="11"/>
  <c r="AR53" i="11"/>
  <c r="AS53" i="11"/>
  <c r="T54" i="11"/>
  <c r="U54" i="11" s="1"/>
  <c r="V54" i="11"/>
  <c r="Y54" i="11"/>
  <c r="Z54" i="11"/>
  <c r="AA54" i="11" s="1"/>
  <c r="AB54" i="11"/>
  <c r="AC54" i="11"/>
  <c r="AD54" i="11"/>
  <c r="AE54" i="11"/>
  <c r="AF54" i="11"/>
  <c r="AG54" i="11" s="1"/>
  <c r="AH54" i="11"/>
  <c r="AI54" i="11" s="1"/>
  <c r="AJ54" i="11"/>
  <c r="AK54" i="11" s="1"/>
  <c r="AL54" i="11"/>
  <c r="AM54" i="11"/>
  <c r="AN54" i="11"/>
  <c r="AO54" i="11"/>
  <c r="AP54" i="11"/>
  <c r="AQ54" i="11"/>
  <c r="AR54" i="11"/>
  <c r="AS54" i="11"/>
  <c r="T55" i="11"/>
  <c r="U55" i="11" s="1"/>
  <c r="V55" i="11"/>
  <c r="Y55" i="11"/>
  <c r="Z55" i="11"/>
  <c r="AA55" i="11"/>
  <c r="AB55" i="11"/>
  <c r="AC55" i="11"/>
  <c r="AD55" i="11"/>
  <c r="AE55" i="11" s="1"/>
  <c r="AF55" i="11"/>
  <c r="AG55" i="11" s="1"/>
  <c r="AH55" i="11"/>
  <c r="AI55" i="11" s="1"/>
  <c r="AJ55" i="11"/>
  <c r="AK55" i="11"/>
  <c r="AL55" i="11"/>
  <c r="AM55" i="11"/>
  <c r="AN55" i="11"/>
  <c r="AO55" i="11"/>
  <c r="AP55" i="11"/>
  <c r="AQ55" i="11"/>
  <c r="AR55" i="11"/>
  <c r="AS55" i="11"/>
  <c r="T56" i="11"/>
  <c r="U56" i="11" s="1"/>
  <c r="V56" i="11"/>
  <c r="Y56" i="11"/>
  <c r="Z56" i="11"/>
  <c r="AA56" i="11" s="1"/>
  <c r="AB56" i="11"/>
  <c r="AC56" i="11"/>
  <c r="AD56" i="11"/>
  <c r="AE56" i="11"/>
  <c r="AF56" i="11"/>
  <c r="AG56" i="11" s="1"/>
  <c r="AH56" i="11"/>
  <c r="AI56" i="11" s="1"/>
  <c r="AJ56" i="11"/>
  <c r="AK56" i="11" s="1"/>
  <c r="AL56" i="11"/>
  <c r="AM56" i="11"/>
  <c r="AN56" i="11"/>
  <c r="AO56" i="11"/>
  <c r="AP56" i="11"/>
  <c r="AQ56" i="11"/>
  <c r="AR56" i="11"/>
  <c r="AS56" i="11"/>
  <c r="T57" i="11"/>
  <c r="U57" i="11"/>
  <c r="V57" i="11"/>
  <c r="Y57" i="11"/>
  <c r="Z57" i="11"/>
  <c r="AA57" i="11" s="1"/>
  <c r="AB57" i="11"/>
  <c r="AC57" i="11"/>
  <c r="AD57" i="11"/>
  <c r="AE57" i="11" s="1"/>
  <c r="AF57" i="11"/>
  <c r="AG57" i="11" s="1"/>
  <c r="AH57" i="11"/>
  <c r="AI57" i="11" s="1"/>
  <c r="AJ57" i="11"/>
  <c r="AK57" i="11"/>
  <c r="AL57" i="11"/>
  <c r="AM57" i="11"/>
  <c r="AN57" i="11"/>
  <c r="AO57" i="11"/>
  <c r="AP57" i="11"/>
  <c r="AQ57" i="11"/>
  <c r="AR57" i="11"/>
  <c r="AS57" i="11"/>
  <c r="T58" i="11"/>
  <c r="U58" i="11" s="1"/>
  <c r="V58" i="11"/>
  <c r="Y58" i="11"/>
  <c r="Z58" i="11"/>
  <c r="AA58" i="11" s="1"/>
  <c r="AB58" i="11"/>
  <c r="AC58" i="11"/>
  <c r="AD58" i="11"/>
  <c r="AE58" i="11"/>
  <c r="AF58" i="11"/>
  <c r="AG58" i="11" s="1"/>
  <c r="AH58" i="11"/>
  <c r="AI58" i="11" s="1"/>
  <c r="AJ58" i="11"/>
  <c r="AK58" i="11"/>
  <c r="AL58" i="11"/>
  <c r="AM58" i="11"/>
  <c r="AN58" i="11"/>
  <c r="AO58" i="11"/>
  <c r="AP58" i="11"/>
  <c r="AQ58" i="11"/>
  <c r="AR58" i="11"/>
  <c r="AS58" i="11"/>
  <c r="T59" i="11"/>
  <c r="U59" i="11"/>
  <c r="V59" i="11"/>
  <c r="Y59" i="11"/>
  <c r="Z59" i="11"/>
  <c r="AA59" i="11" s="1"/>
  <c r="AB59" i="11"/>
  <c r="AC59" i="11"/>
  <c r="AD59" i="11"/>
  <c r="AE59" i="11"/>
  <c r="AF59" i="11"/>
  <c r="AG59" i="11" s="1"/>
  <c r="AH59" i="11"/>
  <c r="AI59" i="11" s="1"/>
  <c r="AJ59" i="11"/>
  <c r="AK59" i="11" s="1"/>
  <c r="AL59" i="11"/>
  <c r="AM59" i="11"/>
  <c r="AN59" i="11"/>
  <c r="AO59" i="11"/>
  <c r="AP59" i="11"/>
  <c r="AQ59" i="11"/>
  <c r="AR59" i="11"/>
  <c r="AS59" i="11"/>
  <c r="T60" i="11"/>
  <c r="U60" i="11" s="1"/>
  <c r="V60" i="11"/>
  <c r="Y60" i="11"/>
  <c r="Z60" i="11"/>
  <c r="AA60" i="11" s="1"/>
  <c r="AB60" i="11"/>
  <c r="AC60" i="11"/>
  <c r="AD60" i="11"/>
  <c r="AE60" i="11" s="1"/>
  <c r="AF60" i="11"/>
  <c r="AG60" i="11" s="1"/>
  <c r="AH60" i="11"/>
  <c r="AI60" i="11" s="1"/>
  <c r="AJ60" i="11"/>
  <c r="AK60" i="11" s="1"/>
  <c r="AL60" i="11"/>
  <c r="AM60" i="11"/>
  <c r="AN60" i="11"/>
  <c r="AO60" i="11"/>
  <c r="AP60" i="11"/>
  <c r="AQ60" i="11"/>
  <c r="AR60" i="11"/>
  <c r="AS60" i="11"/>
  <c r="T61" i="11"/>
  <c r="U61" i="11" s="1"/>
  <c r="V61" i="11"/>
  <c r="Y61" i="11"/>
  <c r="Z61" i="11"/>
  <c r="AA61" i="11" s="1"/>
  <c r="AB61" i="11"/>
  <c r="AC61" i="11"/>
  <c r="AD61" i="11"/>
  <c r="AE61" i="11" s="1"/>
  <c r="AF61" i="11"/>
  <c r="AG61" i="11"/>
  <c r="AH61" i="11"/>
  <c r="AI61" i="11"/>
  <c r="AJ61" i="11"/>
  <c r="AK61" i="11" s="1"/>
  <c r="AL61" i="11"/>
  <c r="AM61" i="11"/>
  <c r="AN61" i="11"/>
  <c r="AO61" i="11"/>
  <c r="AP61" i="11"/>
  <c r="AQ61" i="11"/>
  <c r="AR61" i="11"/>
  <c r="AS61" i="11"/>
  <c r="T62" i="11"/>
  <c r="U62" i="11" s="1"/>
  <c r="V62" i="11"/>
  <c r="Y62" i="11"/>
  <c r="Z62" i="11"/>
  <c r="AA62" i="11" s="1"/>
  <c r="AB62" i="11"/>
  <c r="AC62" i="11"/>
  <c r="AD62" i="11"/>
  <c r="AE62" i="11" s="1"/>
  <c r="AF62" i="11"/>
  <c r="AG62" i="11" s="1"/>
  <c r="AH62" i="11"/>
  <c r="AI62" i="11" s="1"/>
  <c r="AJ62" i="11"/>
  <c r="AK62" i="11"/>
  <c r="AL62" i="11"/>
  <c r="AM62" i="11"/>
  <c r="AN62" i="11"/>
  <c r="AO62" i="11"/>
  <c r="AP62" i="11"/>
  <c r="AQ62" i="11"/>
  <c r="AR62" i="11"/>
  <c r="AS62" i="11"/>
  <c r="T63" i="11"/>
  <c r="U63" i="11"/>
  <c r="V63" i="11"/>
  <c r="Y63" i="11"/>
  <c r="Z63" i="11"/>
  <c r="AA63" i="11" s="1"/>
  <c r="AB63" i="11"/>
  <c r="AC63" i="11"/>
  <c r="AD63" i="11"/>
  <c r="AE63" i="11" s="1"/>
  <c r="AF63" i="11"/>
  <c r="AG63" i="11"/>
  <c r="AH63" i="11"/>
  <c r="AI63" i="11" s="1"/>
  <c r="AJ63" i="11"/>
  <c r="AK63" i="11" s="1"/>
  <c r="AL63" i="11"/>
  <c r="AM63" i="11"/>
  <c r="AN63" i="11"/>
  <c r="AO63" i="11"/>
  <c r="AP63" i="11"/>
  <c r="AQ63" i="11"/>
  <c r="AR63" i="11"/>
  <c r="AS63" i="11"/>
  <c r="T64" i="11"/>
  <c r="U64" i="11" s="1"/>
  <c r="V64" i="11"/>
  <c r="Y64" i="11"/>
  <c r="Z64" i="11"/>
  <c r="AA64" i="11"/>
  <c r="AB64" i="11"/>
  <c r="AC64" i="11"/>
  <c r="AD64" i="11"/>
  <c r="AE64" i="11" s="1"/>
  <c r="AF64" i="11"/>
  <c r="AG64" i="11" s="1"/>
  <c r="AH64" i="11"/>
  <c r="AI64" i="11" s="1"/>
  <c r="AJ64" i="11"/>
  <c r="AK64" i="11"/>
  <c r="AL64" i="11"/>
  <c r="AM64" i="11"/>
  <c r="AN64" i="11"/>
  <c r="AO64" i="11"/>
  <c r="AP64" i="11"/>
  <c r="AQ64" i="11"/>
  <c r="AR64" i="11"/>
  <c r="AS64" i="11"/>
  <c r="T65" i="11"/>
  <c r="U65" i="11" s="1"/>
  <c r="V65" i="11"/>
  <c r="Y65" i="11"/>
  <c r="Z65" i="11"/>
  <c r="AA65" i="11" s="1"/>
  <c r="AB65" i="11"/>
  <c r="AC65" i="11"/>
  <c r="AD65" i="11"/>
  <c r="AE65" i="11"/>
  <c r="AF65" i="11"/>
  <c r="AG65" i="11" s="1"/>
  <c r="AH65" i="11"/>
  <c r="AI65" i="11" s="1"/>
  <c r="AJ65" i="11"/>
  <c r="AK65" i="11" s="1"/>
  <c r="AL65" i="11"/>
  <c r="AM65" i="11"/>
  <c r="AN65" i="11"/>
  <c r="AO65" i="11"/>
  <c r="AP65" i="11"/>
  <c r="AQ65" i="11"/>
  <c r="AR65" i="11"/>
  <c r="AS65" i="11"/>
  <c r="T66" i="11"/>
  <c r="U66" i="11" s="1"/>
  <c r="V66" i="11"/>
  <c r="Y66" i="11"/>
  <c r="Z66" i="11"/>
  <c r="AA66" i="11" s="1"/>
  <c r="AB66" i="11"/>
  <c r="AC66" i="11"/>
  <c r="AD66" i="11"/>
  <c r="AE66" i="11" s="1"/>
  <c r="AF66" i="11"/>
  <c r="AG66" i="11" s="1"/>
  <c r="AH66" i="11"/>
  <c r="AI66" i="11"/>
  <c r="AJ66" i="11"/>
  <c r="AK66" i="11" s="1"/>
  <c r="AL66" i="11"/>
  <c r="AM66" i="11"/>
  <c r="AN66" i="11"/>
  <c r="AO66" i="11"/>
  <c r="AP66" i="11"/>
  <c r="AQ66" i="11"/>
  <c r="AR66" i="11"/>
  <c r="AS66" i="11"/>
  <c r="T67" i="11"/>
  <c r="U67" i="11" s="1"/>
  <c r="V67" i="11"/>
  <c r="Y67" i="11"/>
  <c r="Z67" i="11"/>
  <c r="AA67" i="11"/>
  <c r="AB67" i="11"/>
  <c r="AC67" i="11"/>
  <c r="AD67" i="11"/>
  <c r="AE67" i="11" s="1"/>
  <c r="AF67" i="11"/>
  <c r="AG67" i="11" s="1"/>
  <c r="AH67" i="11"/>
  <c r="AI67" i="11" s="1"/>
  <c r="AJ67" i="11"/>
  <c r="AK67" i="11" s="1"/>
  <c r="AL67" i="11"/>
  <c r="AM67" i="11"/>
  <c r="AN67" i="11"/>
  <c r="AO67" i="11"/>
  <c r="AP67" i="11"/>
  <c r="AQ67" i="11"/>
  <c r="AR67" i="11"/>
  <c r="AS67" i="11"/>
  <c r="T68" i="11"/>
  <c r="U68" i="11" s="1"/>
  <c r="V68" i="11"/>
  <c r="Y68" i="11"/>
  <c r="Z68" i="11"/>
  <c r="AA68" i="11"/>
  <c r="AB68" i="11"/>
  <c r="AC68" i="11"/>
  <c r="AD68" i="11"/>
  <c r="AE68" i="11" s="1"/>
  <c r="AF68" i="11"/>
  <c r="AG68" i="11" s="1"/>
  <c r="AH68" i="11"/>
  <c r="AI68" i="11" s="1"/>
  <c r="AJ68" i="11"/>
  <c r="AK68" i="11" s="1"/>
  <c r="AL68" i="11"/>
  <c r="AM68" i="11"/>
  <c r="AN68" i="11"/>
  <c r="AO68" i="11"/>
  <c r="AP68" i="11"/>
  <c r="AQ68" i="11"/>
  <c r="AR68" i="11"/>
  <c r="AS68" i="11"/>
  <c r="T69" i="11"/>
  <c r="U69" i="11" s="1"/>
  <c r="V69" i="11"/>
  <c r="Y69" i="11"/>
  <c r="Z69" i="11"/>
  <c r="AA69" i="11" s="1"/>
  <c r="AB69" i="11"/>
  <c r="AC69" i="11"/>
  <c r="AD69" i="11"/>
  <c r="AE69" i="11" s="1"/>
  <c r="AF69" i="11"/>
  <c r="AG69" i="11"/>
  <c r="AH69" i="11"/>
  <c r="AI69" i="11" s="1"/>
  <c r="AJ69" i="11"/>
  <c r="AK69" i="11" s="1"/>
  <c r="AL69" i="11"/>
  <c r="AM69" i="11"/>
  <c r="AN69" i="11"/>
  <c r="AO69" i="11"/>
  <c r="AP69" i="11"/>
  <c r="AQ69" i="11"/>
  <c r="AR69" i="11"/>
  <c r="AS69" i="11"/>
  <c r="T70" i="11"/>
  <c r="U70" i="11"/>
  <c r="V70" i="11"/>
  <c r="Y70" i="11"/>
  <c r="Z70" i="11"/>
  <c r="AA70" i="11"/>
  <c r="AB70" i="11"/>
  <c r="AC70" i="11"/>
  <c r="AD70" i="11"/>
  <c r="AE70" i="11" s="1"/>
  <c r="AF70" i="11"/>
  <c r="AG70" i="11"/>
  <c r="AH70" i="11"/>
  <c r="AI70" i="11"/>
  <c r="AJ70" i="11"/>
  <c r="AK70" i="11" s="1"/>
  <c r="AL70" i="11"/>
  <c r="AM70" i="11"/>
  <c r="AN70" i="11"/>
  <c r="AO70" i="11"/>
  <c r="AP70" i="11"/>
  <c r="AQ70" i="11"/>
  <c r="AR70" i="11"/>
  <c r="AS70" i="11"/>
  <c r="T71" i="11"/>
  <c r="U71" i="11" s="1"/>
  <c r="V71" i="11"/>
  <c r="Y71" i="11"/>
  <c r="Z71" i="11"/>
  <c r="AA71" i="11"/>
  <c r="AB71" i="11"/>
  <c r="AC71" i="11"/>
  <c r="AD71" i="11"/>
  <c r="AE71" i="11" s="1"/>
  <c r="AF71" i="11"/>
  <c r="AG71" i="11" s="1"/>
  <c r="AH71" i="11"/>
  <c r="AI71" i="11"/>
  <c r="AJ71" i="11"/>
  <c r="AK71" i="11" s="1"/>
  <c r="AL71" i="11"/>
  <c r="AM71" i="11"/>
  <c r="AN71" i="11"/>
  <c r="AO71" i="11"/>
  <c r="AP71" i="11"/>
  <c r="AQ71" i="11"/>
  <c r="AR71" i="11"/>
  <c r="AS71" i="11"/>
  <c r="T72" i="11"/>
  <c r="U72" i="11" s="1"/>
  <c r="V72" i="11"/>
  <c r="Y72" i="11"/>
  <c r="Z72" i="11"/>
  <c r="AA72" i="11"/>
  <c r="AB72" i="11"/>
  <c r="AC72" i="11"/>
  <c r="AD72" i="11"/>
  <c r="AE72" i="11" s="1"/>
  <c r="AF72" i="11"/>
  <c r="AG72" i="11" s="1"/>
  <c r="AH72" i="11"/>
  <c r="AI72" i="11" s="1"/>
  <c r="AJ72" i="11"/>
  <c r="AK72" i="11" s="1"/>
  <c r="AL72" i="11"/>
  <c r="AM72" i="11"/>
  <c r="AN72" i="11"/>
  <c r="AO72" i="11"/>
  <c r="AP72" i="11"/>
  <c r="AQ72" i="11"/>
  <c r="AR72" i="11"/>
  <c r="AS72" i="11"/>
  <c r="T73" i="11"/>
  <c r="U73" i="11" s="1"/>
  <c r="V73" i="11"/>
  <c r="Y73" i="11"/>
  <c r="Z73" i="11"/>
  <c r="AA73" i="11" s="1"/>
  <c r="AB73" i="11"/>
  <c r="AC73" i="11"/>
  <c r="AD73" i="11"/>
  <c r="AE73" i="11" s="1"/>
  <c r="AF73" i="11"/>
  <c r="AG73" i="11"/>
  <c r="AH73" i="11"/>
  <c r="AI73" i="11"/>
  <c r="AJ73" i="11"/>
  <c r="AK73" i="11"/>
  <c r="AL73" i="11"/>
  <c r="AM73" i="11"/>
  <c r="AN73" i="11"/>
  <c r="AO73" i="11"/>
  <c r="AP73" i="11"/>
  <c r="AQ73" i="11"/>
  <c r="AR73" i="11"/>
  <c r="AS73" i="11"/>
  <c r="T74" i="11"/>
  <c r="U74" i="11" s="1"/>
  <c r="V74" i="11"/>
  <c r="Y74" i="11"/>
  <c r="Z74" i="11"/>
  <c r="AA74" i="11"/>
  <c r="AB74" i="11"/>
  <c r="AC74" i="11"/>
  <c r="AD74" i="11"/>
  <c r="AE74" i="11" s="1"/>
  <c r="AF74" i="11"/>
  <c r="AG74" i="11" s="1"/>
  <c r="AH74" i="11"/>
  <c r="AI74" i="11" s="1"/>
  <c r="AJ74" i="11"/>
  <c r="AK74" i="11" s="1"/>
  <c r="AL74" i="11"/>
  <c r="AM74" i="11"/>
  <c r="AN74" i="11"/>
  <c r="AO74" i="11"/>
  <c r="AP74" i="11"/>
  <c r="AQ74" i="11"/>
  <c r="AR74" i="11"/>
  <c r="AS74" i="11"/>
  <c r="T75" i="11"/>
  <c r="U75" i="11"/>
  <c r="V75" i="11"/>
  <c r="Y75" i="11"/>
  <c r="Z75" i="11"/>
  <c r="AA75" i="11" s="1"/>
  <c r="AB75" i="11"/>
  <c r="AC75" i="11"/>
  <c r="AD75" i="11"/>
  <c r="AE75" i="11" s="1"/>
  <c r="AF75" i="11"/>
  <c r="AG75" i="11"/>
  <c r="AH75" i="11"/>
  <c r="AI75" i="11" s="1"/>
  <c r="AJ75" i="11"/>
  <c r="AK75" i="11" s="1"/>
  <c r="AL75" i="11"/>
  <c r="AM75" i="11"/>
  <c r="AN75" i="11"/>
  <c r="AO75" i="11"/>
  <c r="AP75" i="11"/>
  <c r="AQ75" i="11"/>
  <c r="AR75" i="11"/>
  <c r="AS75" i="11"/>
  <c r="T76" i="11"/>
  <c r="U76" i="11" s="1"/>
  <c r="V76" i="11"/>
  <c r="Y76" i="11"/>
  <c r="Z76" i="11"/>
  <c r="AA76" i="11"/>
  <c r="AB76" i="11"/>
  <c r="AC76" i="11"/>
  <c r="AD76" i="11"/>
  <c r="AE76" i="11" s="1"/>
  <c r="AF76" i="11"/>
  <c r="AG76" i="11"/>
  <c r="AH76" i="11"/>
  <c r="AI76" i="11" s="1"/>
  <c r="AJ76" i="11"/>
  <c r="AK76" i="11" s="1"/>
  <c r="AL76" i="11"/>
  <c r="AM76" i="11"/>
  <c r="AN76" i="11"/>
  <c r="AO76" i="11"/>
  <c r="AP76" i="11"/>
  <c r="AQ76" i="11"/>
  <c r="AR76" i="11"/>
  <c r="AS76" i="11"/>
  <c r="T77" i="11"/>
  <c r="U77" i="11" s="1"/>
  <c r="V77" i="11"/>
  <c r="Y77" i="11"/>
  <c r="Z77" i="11"/>
  <c r="AA77" i="11" s="1"/>
  <c r="AB77" i="11"/>
  <c r="AC77" i="11"/>
  <c r="AD77" i="11"/>
  <c r="AE77" i="11"/>
  <c r="AF77" i="11"/>
  <c r="AG77" i="11" s="1"/>
  <c r="AH77" i="11"/>
  <c r="AI77" i="11" s="1"/>
  <c r="AJ77" i="11"/>
  <c r="AK77" i="11"/>
  <c r="AL77" i="11"/>
  <c r="AM77" i="11"/>
  <c r="AN77" i="11"/>
  <c r="AO77" i="11"/>
  <c r="AP77" i="11"/>
  <c r="AQ77" i="11"/>
  <c r="AR77" i="11"/>
  <c r="AS77" i="11"/>
  <c r="T78" i="11"/>
  <c r="U78" i="11"/>
  <c r="V78" i="11"/>
  <c r="Y78" i="11"/>
  <c r="Z78" i="11"/>
  <c r="AA78" i="11" s="1"/>
  <c r="AB78" i="11"/>
  <c r="AC78" i="11"/>
  <c r="AD78" i="11"/>
  <c r="AE78" i="11" s="1"/>
  <c r="AF78" i="11"/>
  <c r="AG78" i="11" s="1"/>
  <c r="AH78" i="11"/>
  <c r="AI78" i="11" s="1"/>
  <c r="AJ78" i="11"/>
  <c r="AK78" i="11" s="1"/>
  <c r="AL78" i="11"/>
  <c r="AM78" i="11"/>
  <c r="AN78" i="11"/>
  <c r="AO78" i="11"/>
  <c r="AP78" i="11"/>
  <c r="AQ78" i="11"/>
  <c r="AR78" i="11"/>
  <c r="AS78" i="11"/>
  <c r="T79" i="11"/>
  <c r="U79" i="11" s="1"/>
  <c r="V79" i="11"/>
  <c r="Y79" i="11"/>
  <c r="Z79" i="11"/>
  <c r="AA79" i="11" s="1"/>
  <c r="AB79" i="11"/>
  <c r="AC79" i="11"/>
  <c r="AD79" i="11"/>
  <c r="AE79" i="11" s="1"/>
  <c r="AF79" i="11"/>
  <c r="AG79" i="11" s="1"/>
  <c r="AH79" i="11"/>
  <c r="AI79" i="11" s="1"/>
  <c r="AJ79" i="11"/>
  <c r="AK79" i="11" s="1"/>
  <c r="AL79" i="11"/>
  <c r="AM79" i="11"/>
  <c r="AN79" i="11"/>
  <c r="AO79" i="11"/>
  <c r="AP79" i="11"/>
  <c r="AQ79" i="11"/>
  <c r="AR79" i="11"/>
  <c r="AS79" i="11"/>
  <c r="T80" i="11"/>
  <c r="U80" i="11"/>
  <c r="V80" i="11"/>
  <c r="Y80" i="11"/>
  <c r="Z80" i="11"/>
  <c r="AA80" i="11" s="1"/>
  <c r="AB80" i="11"/>
  <c r="AC80" i="11"/>
  <c r="AD80" i="11"/>
  <c r="AE80" i="11" s="1"/>
  <c r="AF80" i="11"/>
  <c r="AG80" i="11"/>
  <c r="AH80" i="11"/>
  <c r="AI80" i="11"/>
  <c r="AJ80" i="11"/>
  <c r="AK80" i="11" s="1"/>
  <c r="AL80" i="11"/>
  <c r="AM80" i="11"/>
  <c r="AN80" i="11"/>
  <c r="AO80" i="11"/>
  <c r="AP80" i="11"/>
  <c r="AQ80" i="11"/>
  <c r="AR80" i="11"/>
  <c r="AS80" i="11"/>
  <c r="T81" i="11"/>
  <c r="U81" i="11" s="1"/>
  <c r="V81" i="11"/>
  <c r="Y81" i="11"/>
  <c r="Z81" i="11"/>
  <c r="AA81" i="11"/>
  <c r="AB81" i="11"/>
  <c r="AC81" i="11"/>
  <c r="AD81" i="11"/>
  <c r="AE81" i="11" s="1"/>
  <c r="AF81" i="11"/>
  <c r="AG81" i="11" s="1"/>
  <c r="AH81" i="11"/>
  <c r="AI81" i="11"/>
  <c r="AJ81" i="11"/>
  <c r="AK81" i="11" s="1"/>
  <c r="AL81" i="11"/>
  <c r="AM81" i="11"/>
  <c r="AN81" i="11"/>
  <c r="AO81" i="11"/>
  <c r="AP81" i="11"/>
  <c r="AQ81" i="11"/>
  <c r="AR81" i="11"/>
  <c r="AS81" i="11"/>
  <c r="T82" i="11"/>
  <c r="U82" i="11" s="1"/>
  <c r="V82" i="11"/>
  <c r="Y82" i="11"/>
  <c r="Z82" i="11"/>
  <c r="AA82" i="11" s="1"/>
  <c r="AB82" i="11"/>
  <c r="AC82" i="11"/>
  <c r="AD82" i="11"/>
  <c r="AE82" i="11"/>
  <c r="AF82" i="11"/>
  <c r="AG82" i="11" s="1"/>
  <c r="AH82" i="11"/>
  <c r="AI82" i="11" s="1"/>
  <c r="AJ82" i="11"/>
  <c r="AK82" i="11" s="1"/>
  <c r="AL82" i="11"/>
  <c r="AM82" i="11"/>
  <c r="AN82" i="11"/>
  <c r="AO82" i="11"/>
  <c r="AP82" i="11"/>
  <c r="AQ82" i="11"/>
  <c r="AR82" i="11"/>
  <c r="AS82" i="11"/>
  <c r="T83" i="11"/>
  <c r="U83" i="11"/>
  <c r="V83" i="11"/>
  <c r="Y83" i="11"/>
  <c r="Z83" i="11"/>
  <c r="AA83" i="11" s="1"/>
  <c r="AB83" i="11"/>
  <c r="AC83" i="11"/>
  <c r="AD83" i="11"/>
  <c r="AE83" i="11" s="1"/>
  <c r="AF83" i="11"/>
  <c r="AG83" i="11" s="1"/>
  <c r="AH83" i="11"/>
  <c r="AI83" i="11" s="1"/>
  <c r="AJ83" i="11"/>
  <c r="AK83" i="11" s="1"/>
  <c r="AL83" i="11"/>
  <c r="AM83" i="11"/>
  <c r="AN83" i="11"/>
  <c r="AO83" i="11"/>
  <c r="AP83" i="11"/>
  <c r="AQ83" i="11"/>
  <c r="AR83" i="11"/>
  <c r="AS83" i="11"/>
  <c r="T84" i="11"/>
  <c r="U84" i="11" s="1"/>
  <c r="V84" i="11"/>
  <c r="Y84" i="11"/>
  <c r="Z84" i="11"/>
  <c r="AA84" i="11" s="1"/>
  <c r="AB84" i="11"/>
  <c r="AC84" i="11"/>
  <c r="AD84" i="11"/>
  <c r="AE84" i="11" s="1"/>
  <c r="AF84" i="11"/>
  <c r="AG84" i="11" s="1"/>
  <c r="AH84" i="11"/>
  <c r="AI84" i="11"/>
  <c r="AJ84" i="11"/>
  <c r="AK84" i="11" s="1"/>
  <c r="AL84" i="11"/>
  <c r="AM84" i="11"/>
  <c r="AN84" i="11"/>
  <c r="AO84" i="11"/>
  <c r="AP84" i="11"/>
  <c r="AQ84" i="11"/>
  <c r="AR84" i="11"/>
  <c r="AS84" i="11"/>
  <c r="T85" i="11"/>
  <c r="U85" i="11" s="1"/>
  <c r="V85" i="11"/>
  <c r="Y85" i="11"/>
  <c r="Z85" i="11"/>
  <c r="AA85" i="11"/>
  <c r="AB85" i="11"/>
  <c r="AC85" i="11"/>
  <c r="AD85" i="11"/>
  <c r="AE85" i="11" s="1"/>
  <c r="AF85" i="11"/>
  <c r="AG85" i="11" s="1"/>
  <c r="AH85" i="11"/>
  <c r="AI85" i="11" s="1"/>
  <c r="AJ85" i="11"/>
  <c r="AK85" i="11" s="1"/>
  <c r="AL85" i="11"/>
  <c r="AM85" i="11"/>
  <c r="AN85" i="11"/>
  <c r="AO85" i="11"/>
  <c r="AP85" i="11"/>
  <c r="AQ85" i="11"/>
  <c r="AR85" i="11"/>
  <c r="AS85" i="11"/>
  <c r="T86" i="11"/>
  <c r="U86" i="11"/>
  <c r="V86" i="11"/>
  <c r="Y86" i="11"/>
  <c r="Z86" i="11"/>
  <c r="AA86" i="11" s="1"/>
  <c r="AB86" i="11"/>
  <c r="AC86" i="11"/>
  <c r="AD86" i="11"/>
  <c r="AE86" i="11" s="1"/>
  <c r="AF86" i="11"/>
  <c r="AG86" i="11" s="1"/>
  <c r="AH86" i="11"/>
  <c r="AI86" i="11"/>
  <c r="AJ86" i="11"/>
  <c r="AK86" i="11" s="1"/>
  <c r="AL86" i="11"/>
  <c r="AM86" i="11"/>
  <c r="AN86" i="11"/>
  <c r="AO86" i="11"/>
  <c r="AP86" i="11"/>
  <c r="AQ86" i="11"/>
  <c r="AR86" i="11"/>
  <c r="AS86" i="11"/>
  <c r="T87" i="11"/>
  <c r="U87" i="11" s="1"/>
  <c r="V87" i="11"/>
  <c r="Y87" i="11"/>
  <c r="Z87" i="11"/>
  <c r="AA87" i="11" s="1"/>
  <c r="AB87" i="11"/>
  <c r="AC87" i="11"/>
  <c r="AD87" i="11"/>
  <c r="AE87" i="11" s="1"/>
  <c r="AF87" i="11"/>
  <c r="AG87" i="11" s="1"/>
  <c r="AH87" i="11"/>
  <c r="AI87" i="11"/>
  <c r="AJ87" i="11"/>
  <c r="AK87" i="11" s="1"/>
  <c r="AL87" i="11"/>
  <c r="AM87" i="11"/>
  <c r="AN87" i="11"/>
  <c r="AO87" i="11"/>
  <c r="AP87" i="11"/>
  <c r="AQ87" i="11"/>
  <c r="AR87" i="11"/>
  <c r="AS87" i="11"/>
  <c r="T88" i="11"/>
  <c r="U88" i="11"/>
  <c r="V88" i="11"/>
  <c r="Y88" i="11"/>
  <c r="Z88" i="11"/>
  <c r="AA88" i="11" s="1"/>
  <c r="AB88" i="11"/>
  <c r="AC88" i="11"/>
  <c r="AD88" i="11"/>
  <c r="AE88" i="11"/>
  <c r="AF88" i="11"/>
  <c r="AG88" i="11"/>
  <c r="AH88" i="11"/>
  <c r="AI88" i="11" s="1"/>
  <c r="AJ88" i="11"/>
  <c r="AK88" i="11" s="1"/>
  <c r="AL88" i="11"/>
  <c r="AM88" i="11"/>
  <c r="AN88" i="11"/>
  <c r="AO88" i="11"/>
  <c r="AP88" i="11"/>
  <c r="AQ88" i="11"/>
  <c r="AR88" i="11"/>
  <c r="AS88" i="11"/>
  <c r="T89" i="11"/>
  <c r="U89" i="11"/>
  <c r="V89" i="11"/>
  <c r="Y89" i="11"/>
  <c r="Z89" i="11"/>
  <c r="AA89" i="11" s="1"/>
  <c r="AB89" i="11"/>
  <c r="AC89" i="11"/>
  <c r="AD89" i="11"/>
  <c r="AE89" i="11" s="1"/>
  <c r="AF89" i="11"/>
  <c r="AG89" i="11"/>
  <c r="AH89" i="11"/>
  <c r="AI89" i="11" s="1"/>
  <c r="AJ89" i="11"/>
  <c r="AK89" i="11" s="1"/>
  <c r="AL89" i="11"/>
  <c r="AM89" i="11"/>
  <c r="AN89" i="11"/>
  <c r="AO89" i="11"/>
  <c r="AP89" i="11"/>
  <c r="AQ89" i="11"/>
  <c r="AR89" i="11"/>
  <c r="AS89" i="11"/>
  <c r="T90" i="11"/>
  <c r="U90" i="11" s="1"/>
  <c r="V90" i="11"/>
  <c r="Y90" i="11"/>
  <c r="Z90" i="11"/>
  <c r="AA90" i="11" s="1"/>
  <c r="AB90" i="11"/>
  <c r="AC90" i="11"/>
  <c r="AD90" i="11"/>
  <c r="AE90" i="11" s="1"/>
  <c r="AF90" i="11"/>
  <c r="AG90" i="11" s="1"/>
  <c r="AH90" i="11"/>
  <c r="AI90" i="11" s="1"/>
  <c r="AJ90" i="11"/>
  <c r="AK90" i="11" s="1"/>
  <c r="AL90" i="11"/>
  <c r="AM90" i="11"/>
  <c r="AN90" i="11"/>
  <c r="AO90" i="11"/>
  <c r="AP90" i="11"/>
  <c r="AQ90" i="11"/>
  <c r="AR90" i="11"/>
  <c r="AS90" i="11"/>
  <c r="T91" i="11"/>
  <c r="U91" i="11" s="1"/>
  <c r="V91" i="11"/>
  <c r="Y91" i="11"/>
  <c r="Z91" i="11"/>
  <c r="AA91" i="11" s="1"/>
  <c r="AB91" i="11"/>
  <c r="AC91" i="11"/>
  <c r="AD91" i="11"/>
  <c r="AE91" i="11" s="1"/>
  <c r="AF91" i="11"/>
  <c r="AG91" i="11" s="1"/>
  <c r="AH91" i="11"/>
  <c r="AI91" i="11" s="1"/>
  <c r="AJ91" i="11"/>
  <c r="AK91" i="11" s="1"/>
  <c r="AL91" i="11"/>
  <c r="AM91" i="11"/>
  <c r="AN91" i="11"/>
  <c r="AO91" i="11"/>
  <c r="AP91" i="11"/>
  <c r="AQ91" i="11"/>
  <c r="AR91" i="11"/>
  <c r="AS91" i="11"/>
  <c r="T92" i="11"/>
  <c r="U92" i="11"/>
  <c r="V92" i="11"/>
  <c r="Y92" i="11"/>
  <c r="Z92" i="11"/>
  <c r="AA92" i="11" s="1"/>
  <c r="AB92" i="11"/>
  <c r="AC92" i="11"/>
  <c r="AD92" i="11"/>
  <c r="AE92" i="11"/>
  <c r="AF92" i="11"/>
  <c r="AG92" i="11"/>
  <c r="AH92" i="11"/>
  <c r="AI92" i="11"/>
  <c r="AJ92" i="11"/>
  <c r="AK92" i="11"/>
  <c r="AL92" i="11"/>
  <c r="AM92" i="11"/>
  <c r="AN92" i="11"/>
  <c r="AO92" i="11"/>
  <c r="AP92" i="11"/>
  <c r="AQ92" i="11"/>
  <c r="AR92" i="11"/>
  <c r="AS92" i="11"/>
  <c r="T93" i="11"/>
  <c r="U93" i="11"/>
  <c r="V93" i="11"/>
  <c r="Y93" i="11"/>
  <c r="Z93" i="11"/>
  <c r="AA93" i="11" s="1"/>
  <c r="AB93" i="11"/>
  <c r="AC93" i="11"/>
  <c r="AD93" i="11"/>
  <c r="AE93" i="11" s="1"/>
  <c r="AF93" i="11"/>
  <c r="AG93" i="11"/>
  <c r="AH93" i="11"/>
  <c r="AI93" i="11"/>
  <c r="AJ93" i="11"/>
  <c r="AK93" i="11" s="1"/>
  <c r="AL93" i="11"/>
  <c r="AM93" i="11"/>
  <c r="AN93" i="11"/>
  <c r="AO93" i="11"/>
  <c r="AP93" i="11"/>
  <c r="AQ93" i="11"/>
  <c r="AR93" i="11"/>
  <c r="AS93" i="11"/>
  <c r="T94" i="11"/>
  <c r="U94" i="11" s="1"/>
  <c r="V94" i="11"/>
  <c r="Y94" i="11"/>
  <c r="Z94" i="11"/>
  <c r="AA94" i="11"/>
  <c r="AB94" i="11"/>
  <c r="AC94" i="11"/>
  <c r="AD94" i="11"/>
  <c r="AE94" i="11" s="1"/>
  <c r="AF94" i="11"/>
  <c r="AG94" i="11" s="1"/>
  <c r="AH94" i="11"/>
  <c r="AI94" i="11" s="1"/>
  <c r="AJ94" i="11"/>
  <c r="AK94" i="11" s="1"/>
  <c r="AL94" i="11"/>
  <c r="AM94" i="11"/>
  <c r="AN94" i="11"/>
  <c r="AO94" i="11"/>
  <c r="AP94" i="11"/>
  <c r="AQ94" i="11"/>
  <c r="AR94" i="11"/>
  <c r="AS94" i="11"/>
  <c r="T95" i="11"/>
  <c r="U95" i="11" s="1"/>
  <c r="V95" i="11"/>
  <c r="Y95" i="11"/>
  <c r="Z95" i="11"/>
  <c r="AA95" i="11" s="1"/>
  <c r="AB95" i="11"/>
  <c r="AC95" i="11"/>
  <c r="AD95" i="11"/>
  <c r="AE95" i="11"/>
  <c r="AF95" i="11"/>
  <c r="AG95" i="11" s="1"/>
  <c r="AH95" i="11"/>
  <c r="AI95" i="11"/>
  <c r="AJ95" i="11"/>
  <c r="AK95" i="11" s="1"/>
  <c r="AL95" i="11"/>
  <c r="AM95" i="11"/>
  <c r="AN95" i="11"/>
  <c r="AO95" i="11"/>
  <c r="AP95" i="11"/>
  <c r="AQ95" i="11"/>
  <c r="AR95" i="11"/>
  <c r="AS95" i="11"/>
  <c r="T96" i="11"/>
  <c r="U96" i="11"/>
  <c r="V96" i="11"/>
  <c r="Y96" i="11"/>
  <c r="Z96" i="11"/>
  <c r="AA96" i="11"/>
  <c r="AB96" i="11"/>
  <c r="AC96" i="11"/>
  <c r="AD96" i="11"/>
  <c r="AE96" i="11" s="1"/>
  <c r="AF96" i="11"/>
  <c r="AG96" i="11" s="1"/>
  <c r="AH96" i="11"/>
  <c r="AI96" i="11"/>
  <c r="AJ96" i="11"/>
  <c r="AK96" i="11" s="1"/>
  <c r="AL96" i="11"/>
  <c r="AM96" i="11"/>
  <c r="AN96" i="11"/>
  <c r="AO96" i="11"/>
  <c r="AP96" i="11"/>
  <c r="AQ96" i="11"/>
  <c r="AR96" i="11"/>
  <c r="AS96" i="11"/>
  <c r="T97" i="11"/>
  <c r="U97" i="11" s="1"/>
  <c r="V97" i="11"/>
  <c r="Y97" i="11"/>
  <c r="Z97" i="11"/>
  <c r="AA97" i="11" s="1"/>
  <c r="AB97" i="11"/>
  <c r="AC97" i="11"/>
  <c r="AD97" i="11"/>
  <c r="AE97" i="11" s="1"/>
  <c r="AF97" i="11"/>
  <c r="AG97" i="11"/>
  <c r="AH97" i="11"/>
  <c r="AI97" i="11" s="1"/>
  <c r="AJ97" i="11"/>
  <c r="AK97" i="11" s="1"/>
  <c r="AL97" i="11"/>
  <c r="AM97" i="11"/>
  <c r="AN97" i="11"/>
  <c r="AO97" i="11"/>
  <c r="AP97" i="11"/>
  <c r="AQ97" i="11"/>
  <c r="AR97" i="11"/>
  <c r="AS97" i="11"/>
  <c r="T98" i="11"/>
  <c r="U98" i="11" s="1"/>
  <c r="V98" i="11"/>
  <c r="Y98" i="11"/>
  <c r="Z98" i="11"/>
  <c r="AA98" i="11"/>
  <c r="AB98" i="11"/>
  <c r="AC98" i="11"/>
  <c r="AD98" i="11"/>
  <c r="AE98" i="11" s="1"/>
  <c r="AF98" i="11"/>
  <c r="AG98" i="11" s="1"/>
  <c r="AH98" i="11"/>
  <c r="AI98" i="11" s="1"/>
  <c r="AJ98" i="11"/>
  <c r="AK98" i="11" s="1"/>
  <c r="AL98" i="11"/>
  <c r="AM98" i="11"/>
  <c r="AN98" i="11"/>
  <c r="AO98" i="11"/>
  <c r="AP98" i="11"/>
  <c r="AQ98" i="11"/>
  <c r="AR98" i="11"/>
  <c r="AS98" i="11"/>
  <c r="T99" i="11"/>
  <c r="U99" i="11" s="1"/>
  <c r="V99" i="11"/>
  <c r="Y99" i="11"/>
  <c r="Z99" i="11"/>
  <c r="AA99" i="11" s="1"/>
  <c r="AB99" i="11"/>
  <c r="AC99" i="11"/>
  <c r="AD99" i="11"/>
  <c r="AE99" i="11" s="1"/>
  <c r="AF99" i="11"/>
  <c r="AG99" i="11"/>
  <c r="AH99" i="11"/>
  <c r="AI99" i="11"/>
  <c r="AJ99" i="11"/>
  <c r="AK99" i="11" s="1"/>
  <c r="AL99" i="11"/>
  <c r="AM99" i="11"/>
  <c r="AN99" i="11"/>
  <c r="AO99" i="11"/>
  <c r="AP99" i="11"/>
  <c r="AQ99" i="11"/>
  <c r="AR99" i="11"/>
  <c r="AS99" i="11"/>
  <c r="T100" i="11"/>
  <c r="U100" i="11" s="1"/>
  <c r="V100" i="11"/>
  <c r="Y100" i="11"/>
  <c r="Z100" i="11"/>
  <c r="AA100" i="11"/>
  <c r="AB100" i="11"/>
  <c r="AC100" i="11"/>
  <c r="AD100" i="11"/>
  <c r="AE100" i="11" s="1"/>
  <c r="AF100" i="11"/>
  <c r="AG100" i="11" s="1"/>
  <c r="AH100" i="11"/>
  <c r="AI100" i="11" s="1"/>
  <c r="AJ100" i="11"/>
  <c r="AK100" i="11" s="1"/>
  <c r="AL100" i="11"/>
  <c r="AM100" i="11"/>
  <c r="AN100" i="11"/>
  <c r="AO100" i="11"/>
  <c r="AP100" i="11"/>
  <c r="AQ100" i="11"/>
  <c r="AR100" i="11"/>
  <c r="AS100" i="11"/>
  <c r="T101" i="11"/>
  <c r="U101" i="11" s="1"/>
  <c r="V101" i="11"/>
  <c r="Y101" i="11"/>
  <c r="Z101" i="11"/>
  <c r="AA101" i="11" s="1"/>
  <c r="AB101" i="11"/>
  <c r="AC101" i="11"/>
  <c r="AD101" i="11"/>
  <c r="AE101" i="11" s="1"/>
  <c r="AF101" i="11"/>
  <c r="AG101" i="11" s="1"/>
  <c r="AH101" i="11"/>
  <c r="AI101" i="11" s="1"/>
  <c r="AJ101" i="11"/>
  <c r="AK101" i="11"/>
  <c r="AL101" i="11"/>
  <c r="AM101" i="11"/>
  <c r="AN101" i="11"/>
  <c r="AO101" i="11"/>
  <c r="AP101" i="11"/>
  <c r="AQ101" i="11"/>
  <c r="AR101" i="11"/>
  <c r="AS101" i="11"/>
  <c r="T102" i="11"/>
  <c r="U102" i="11" s="1"/>
  <c r="V102" i="11"/>
  <c r="Y102" i="11"/>
  <c r="Z102" i="11"/>
  <c r="AA102" i="11" s="1"/>
  <c r="AB102" i="11"/>
  <c r="AC102" i="11"/>
  <c r="AD102" i="11"/>
  <c r="AE102" i="11"/>
  <c r="AF102" i="11"/>
  <c r="AG102" i="11"/>
  <c r="AH102" i="11"/>
  <c r="AI102" i="11" s="1"/>
  <c r="AJ102" i="11"/>
  <c r="AK102" i="11" s="1"/>
  <c r="AL102" i="11"/>
  <c r="AM102" i="11"/>
  <c r="AN102" i="11"/>
  <c r="AO102" i="11"/>
  <c r="AP102" i="11"/>
  <c r="AQ102" i="11"/>
  <c r="AR102" i="11"/>
  <c r="AS102" i="11"/>
  <c r="T103" i="11"/>
  <c r="U103" i="11"/>
  <c r="V103" i="11"/>
  <c r="Y103" i="11"/>
  <c r="Z103" i="11"/>
  <c r="AA103" i="11" s="1"/>
  <c r="AB103" i="11"/>
  <c r="AC103" i="11"/>
  <c r="AD103" i="11"/>
  <c r="AE103" i="11" s="1"/>
  <c r="AF103" i="11"/>
  <c r="AG103" i="11" s="1"/>
  <c r="AH103" i="11"/>
  <c r="AI103" i="11"/>
  <c r="AJ103" i="11"/>
  <c r="AK103" i="11" s="1"/>
  <c r="AL103" i="11"/>
  <c r="AM103" i="11"/>
  <c r="AN103" i="11"/>
  <c r="AO103" i="11"/>
  <c r="AP103" i="11"/>
  <c r="AQ103" i="11"/>
  <c r="AR103" i="11"/>
  <c r="AS103" i="11"/>
  <c r="T104" i="11"/>
  <c r="U104" i="11" s="1"/>
  <c r="V104" i="11"/>
  <c r="Y104" i="11"/>
  <c r="Z104" i="11"/>
  <c r="AA104" i="11"/>
  <c r="AB104" i="11"/>
  <c r="AC104" i="11"/>
  <c r="AD104" i="11"/>
  <c r="AE104" i="11" s="1"/>
  <c r="AF104" i="11"/>
  <c r="AG104" i="11" s="1"/>
  <c r="AH104" i="11"/>
  <c r="AI104" i="11" s="1"/>
  <c r="AJ104" i="11"/>
  <c r="AK104" i="11"/>
  <c r="AL104" i="11"/>
  <c r="AM104" i="11"/>
  <c r="AN104" i="11"/>
  <c r="AO104" i="11"/>
  <c r="AP104" i="11"/>
  <c r="AQ104" i="11"/>
  <c r="AR104" i="11"/>
  <c r="AS104" i="11"/>
  <c r="T105" i="11"/>
  <c r="U105" i="11"/>
  <c r="V105" i="11"/>
  <c r="Y105" i="11"/>
  <c r="Z105" i="11"/>
  <c r="AA105" i="11" s="1"/>
  <c r="AB105" i="11"/>
  <c r="AC105" i="11"/>
  <c r="AD105" i="11"/>
  <c r="AE105" i="11" s="1"/>
  <c r="AF105" i="11"/>
  <c r="AG105" i="11"/>
  <c r="AH105" i="11"/>
  <c r="AI105" i="11" s="1"/>
  <c r="AJ105" i="11"/>
  <c r="AK105" i="11" s="1"/>
  <c r="AL105" i="11"/>
  <c r="AM105" i="11"/>
  <c r="AN105" i="11"/>
  <c r="AO105" i="11"/>
  <c r="AP105" i="11"/>
  <c r="AQ105" i="11"/>
  <c r="AR105" i="11"/>
  <c r="AS105" i="11"/>
  <c r="T106" i="11"/>
  <c r="U106" i="11" s="1"/>
  <c r="V106" i="11"/>
  <c r="Y106" i="11"/>
  <c r="Z106" i="11"/>
  <c r="AA106" i="11" s="1"/>
  <c r="AB106" i="11"/>
  <c r="AC106" i="11"/>
  <c r="AD106" i="11"/>
  <c r="AE106" i="11" s="1"/>
  <c r="AF106" i="11"/>
  <c r="AG106" i="11" s="1"/>
  <c r="AH106" i="11"/>
  <c r="AI106" i="11" s="1"/>
  <c r="AJ106" i="11"/>
  <c r="AK106" i="11" s="1"/>
  <c r="AL106" i="11"/>
  <c r="AM106" i="11"/>
  <c r="AN106" i="11"/>
  <c r="AO106" i="11"/>
  <c r="AP106" i="11"/>
  <c r="AQ106" i="11"/>
  <c r="AR106" i="11"/>
  <c r="AS106" i="11"/>
  <c r="T107" i="11"/>
  <c r="U107" i="11"/>
  <c r="V107" i="11"/>
  <c r="Y107" i="11"/>
  <c r="Z107" i="11"/>
  <c r="AA107" i="11"/>
  <c r="AB107" i="11"/>
  <c r="AC107" i="11"/>
  <c r="AD107" i="11"/>
  <c r="AE107" i="11"/>
  <c r="AF107" i="11"/>
  <c r="AG107" i="11" s="1"/>
  <c r="AH107" i="11"/>
  <c r="AI107" i="11" s="1"/>
  <c r="AJ107" i="11"/>
  <c r="AK107" i="11"/>
  <c r="AL107" i="11"/>
  <c r="AM107" i="11"/>
  <c r="AN107" i="11"/>
  <c r="AO107" i="11"/>
  <c r="AP107" i="11"/>
  <c r="AQ107" i="11"/>
  <c r="AR107" i="11"/>
  <c r="AS107" i="11"/>
  <c r="T108" i="11"/>
  <c r="U108" i="11" s="1"/>
  <c r="V108" i="11"/>
  <c r="Y108" i="11"/>
  <c r="Z108" i="11"/>
  <c r="AA108" i="11" s="1"/>
  <c r="AB108" i="11"/>
  <c r="AC108" i="11"/>
  <c r="AD108" i="11"/>
  <c r="AE108" i="11"/>
  <c r="AF108" i="11"/>
  <c r="AG108" i="11" s="1"/>
  <c r="AH108" i="11"/>
  <c r="AI108" i="11"/>
  <c r="AJ108" i="11"/>
  <c r="AK108" i="11" s="1"/>
  <c r="AL108" i="11"/>
  <c r="AM108" i="11"/>
  <c r="AN108" i="11"/>
  <c r="AO108" i="11"/>
  <c r="AP108" i="11"/>
  <c r="AQ108" i="11"/>
  <c r="AR108" i="11"/>
  <c r="AS108" i="11"/>
  <c r="T109" i="11"/>
  <c r="U109" i="11" s="1"/>
  <c r="V109" i="11"/>
  <c r="Y109" i="11"/>
  <c r="Z109" i="11"/>
  <c r="AA109" i="11" s="1"/>
  <c r="AB109" i="11"/>
  <c r="AC109" i="11"/>
  <c r="AD109" i="11"/>
  <c r="AE109" i="11" s="1"/>
  <c r="AF109" i="11"/>
  <c r="AG109" i="11" s="1"/>
  <c r="AH109" i="11"/>
  <c r="AI109" i="11"/>
  <c r="AJ109" i="11"/>
  <c r="AK109" i="11" s="1"/>
  <c r="AL109" i="11"/>
  <c r="AM109" i="11"/>
  <c r="AN109" i="11"/>
  <c r="AO109" i="11"/>
  <c r="AP109" i="11"/>
  <c r="AQ109" i="11"/>
  <c r="AR109" i="11"/>
  <c r="AS109" i="11"/>
  <c r="T110" i="11"/>
  <c r="U110" i="11"/>
  <c r="V110" i="11"/>
  <c r="Y110" i="11"/>
  <c r="Z110" i="11"/>
  <c r="AA110" i="11"/>
  <c r="AB110" i="11"/>
  <c r="AC110" i="11"/>
  <c r="AD110" i="11"/>
  <c r="AE110" i="11" s="1"/>
  <c r="AF110" i="11"/>
  <c r="AG110" i="11" s="1"/>
  <c r="AH110" i="11"/>
  <c r="AI110" i="11" s="1"/>
  <c r="AJ110" i="11"/>
  <c r="AK110" i="11" s="1"/>
  <c r="AL110" i="11"/>
  <c r="AM110" i="11"/>
  <c r="AN110" i="11"/>
  <c r="AO110" i="11"/>
  <c r="AP110" i="11"/>
  <c r="AQ110" i="11"/>
  <c r="AR110" i="11"/>
  <c r="AS110" i="11"/>
  <c r="T111" i="11"/>
  <c r="U111" i="11"/>
  <c r="V111" i="11"/>
  <c r="Y111" i="11"/>
  <c r="Z111" i="11"/>
  <c r="AA111" i="11" s="1"/>
  <c r="AB111" i="11"/>
  <c r="AC111" i="11"/>
  <c r="AD111" i="11"/>
  <c r="AE111" i="11"/>
  <c r="AF111" i="11"/>
  <c r="AG111" i="11"/>
  <c r="AH111" i="11"/>
  <c r="AI111" i="11" s="1"/>
  <c r="AJ111" i="11"/>
  <c r="AK111" i="11" s="1"/>
  <c r="AL111" i="11"/>
  <c r="AM111" i="11"/>
  <c r="AN111" i="11"/>
  <c r="AO111" i="11"/>
  <c r="AP111" i="11"/>
  <c r="AQ111" i="11"/>
  <c r="AR111" i="11"/>
  <c r="AS111" i="11"/>
  <c r="T112" i="11"/>
  <c r="U112" i="11"/>
  <c r="V112" i="11"/>
  <c r="Y112" i="11"/>
  <c r="Z112" i="11"/>
  <c r="AA112" i="11"/>
  <c r="AB112" i="11"/>
  <c r="AC112" i="11"/>
  <c r="AD112" i="11"/>
  <c r="AE112" i="11" s="1"/>
  <c r="AF112" i="11"/>
  <c r="AG112" i="11"/>
  <c r="AH112" i="11"/>
  <c r="AI112" i="11" s="1"/>
  <c r="AJ112" i="11"/>
  <c r="AK112" i="11" s="1"/>
  <c r="AL112" i="11"/>
  <c r="AM112" i="11"/>
  <c r="AN112" i="11"/>
  <c r="AO112" i="11"/>
  <c r="AP112" i="11"/>
  <c r="AQ112" i="11"/>
  <c r="AR112" i="11"/>
  <c r="AS112" i="11"/>
  <c r="T113" i="11"/>
  <c r="U113" i="11" s="1"/>
  <c r="V113" i="11"/>
  <c r="Y113" i="11"/>
  <c r="Z113" i="11"/>
  <c r="AA113" i="11"/>
  <c r="AB113" i="11"/>
  <c r="AC113" i="11"/>
  <c r="AD113" i="11"/>
  <c r="AE113" i="11" s="1"/>
  <c r="AF113" i="11"/>
  <c r="AG113" i="11" s="1"/>
  <c r="AH113" i="11"/>
  <c r="AI113" i="11" s="1"/>
  <c r="AJ113" i="11"/>
  <c r="AK113" i="11" s="1"/>
  <c r="AL113" i="11"/>
  <c r="AM113" i="11"/>
  <c r="AN113" i="11"/>
  <c r="AO113" i="11"/>
  <c r="AP113" i="11"/>
  <c r="AQ113" i="11"/>
  <c r="AR113" i="11"/>
  <c r="AS113" i="11"/>
  <c r="T114" i="11"/>
  <c r="U114" i="11" s="1"/>
  <c r="V114" i="11"/>
  <c r="Y114" i="11"/>
  <c r="Z114" i="11"/>
  <c r="AA114" i="11" s="1"/>
  <c r="AB114" i="11"/>
  <c r="AC114" i="11"/>
  <c r="AD114" i="11"/>
  <c r="AE114" i="11"/>
  <c r="AF114" i="11"/>
  <c r="AG114" i="11"/>
  <c r="AH114" i="11"/>
  <c r="AI114" i="11" s="1"/>
  <c r="AJ114" i="11"/>
  <c r="AK114" i="11" s="1"/>
  <c r="AL114" i="11"/>
  <c r="AM114" i="11"/>
  <c r="AN114" i="11"/>
  <c r="AO114" i="11"/>
  <c r="AP114" i="11"/>
  <c r="AQ114" i="11"/>
  <c r="AR114" i="11"/>
  <c r="AS114" i="11"/>
  <c r="T115" i="11"/>
  <c r="U115" i="11"/>
  <c r="V115" i="11"/>
  <c r="Y115" i="11"/>
  <c r="Z115" i="11"/>
  <c r="AA115" i="11" s="1"/>
  <c r="AB115" i="11"/>
  <c r="AC115" i="11" s="1"/>
  <c r="AD115" i="11"/>
  <c r="AE115" i="11" s="1"/>
  <c r="AF115" i="11"/>
  <c r="AG115" i="11" s="1"/>
  <c r="AH115" i="11"/>
  <c r="AI115" i="11" s="1"/>
  <c r="AJ115" i="11"/>
  <c r="AK115" i="11" s="1"/>
  <c r="AL115" i="11"/>
  <c r="AM115" i="11"/>
  <c r="AN115" i="11"/>
  <c r="AO115" i="11"/>
  <c r="AP115" i="11"/>
  <c r="AQ115" i="11"/>
  <c r="AR115" i="11"/>
  <c r="AS115" i="11"/>
  <c r="T116" i="11"/>
  <c r="U116" i="11"/>
  <c r="V116" i="11"/>
  <c r="Y116" i="11"/>
  <c r="Z116" i="11"/>
  <c r="AA116" i="11"/>
  <c r="AB116" i="11"/>
  <c r="AC116" i="11" s="1"/>
  <c r="AD116" i="11"/>
  <c r="AE116" i="11" s="1"/>
  <c r="AF116" i="11"/>
  <c r="AG116" i="11" s="1"/>
  <c r="AH116" i="11"/>
  <c r="AI116" i="11"/>
  <c r="AJ116" i="11"/>
  <c r="AK116" i="11"/>
  <c r="AL116" i="11"/>
  <c r="AM116" i="11"/>
  <c r="AN116" i="11"/>
  <c r="AO116" i="11"/>
  <c r="AP116" i="11"/>
  <c r="AQ116" i="11"/>
  <c r="AR116" i="11"/>
  <c r="AS116" i="11"/>
  <c r="T117" i="11"/>
  <c r="U117" i="11" s="1"/>
  <c r="V117" i="11"/>
  <c r="Y117" i="11"/>
  <c r="Z117" i="11"/>
  <c r="AA117" i="11" s="1"/>
  <c r="AB117" i="11"/>
  <c r="AC117" i="11"/>
  <c r="AD117" i="11"/>
  <c r="AE117" i="11" s="1"/>
  <c r="AF117" i="11"/>
  <c r="AG117" i="11" s="1"/>
  <c r="AH117" i="11"/>
  <c r="AI117" i="11" s="1"/>
  <c r="AJ117" i="11"/>
  <c r="AK117" i="11" s="1"/>
  <c r="AL117" i="11"/>
  <c r="AM117" i="11"/>
  <c r="AN117" i="11"/>
  <c r="AO117" i="11"/>
  <c r="AP117" i="11"/>
  <c r="AQ117" i="11"/>
  <c r="AR117" i="11"/>
  <c r="AS117" i="11"/>
  <c r="T118" i="11"/>
  <c r="U118" i="11" s="1"/>
  <c r="V118" i="11"/>
  <c r="Y118" i="11"/>
  <c r="Z118" i="11"/>
  <c r="AA118" i="11" s="1"/>
  <c r="AB118" i="11"/>
  <c r="AC118" i="11"/>
  <c r="AD118" i="11"/>
  <c r="AE118" i="11" s="1"/>
  <c r="AF118" i="11"/>
  <c r="AG118" i="11" s="1"/>
  <c r="AH118" i="11"/>
  <c r="AI118" i="11" s="1"/>
  <c r="AJ118" i="11"/>
  <c r="AK118" i="11"/>
  <c r="AL118" i="11"/>
  <c r="AM118" i="11"/>
  <c r="AN118" i="11"/>
  <c r="AO118" i="11"/>
  <c r="AP118" i="11"/>
  <c r="AQ118" i="11"/>
  <c r="AR118" i="11"/>
  <c r="AS118" i="11"/>
  <c r="T119" i="11"/>
  <c r="U119" i="11" s="1"/>
  <c r="V119" i="11"/>
  <c r="Y119" i="11"/>
  <c r="Z119" i="11"/>
  <c r="AA119" i="11" s="1"/>
  <c r="AB119" i="11"/>
  <c r="AC119" i="11"/>
  <c r="AD119" i="11"/>
  <c r="AE119" i="11" s="1"/>
  <c r="AF119" i="11"/>
  <c r="AG119" i="11" s="1"/>
  <c r="AH119" i="11"/>
  <c r="AI119" i="11" s="1"/>
  <c r="AJ119" i="11"/>
  <c r="AK119" i="11" s="1"/>
  <c r="AL119" i="11"/>
  <c r="AM119" i="11"/>
  <c r="AN119" i="11"/>
  <c r="AO119" i="11"/>
  <c r="AP119" i="11"/>
  <c r="AQ119" i="11"/>
  <c r="AR119" i="11"/>
  <c r="AS119" i="11"/>
  <c r="T120" i="11"/>
  <c r="U120" i="11"/>
  <c r="V120" i="11"/>
  <c r="Y120" i="11"/>
  <c r="Z120" i="11"/>
  <c r="AA120" i="11" s="1"/>
  <c r="AB120" i="11"/>
  <c r="AC120" i="11"/>
  <c r="AD120" i="11"/>
  <c r="AE120" i="11" s="1"/>
  <c r="AF120" i="11"/>
  <c r="AG120" i="11" s="1"/>
  <c r="AH120" i="11"/>
  <c r="AI120" i="11"/>
  <c r="AJ120" i="11"/>
  <c r="AK120" i="11" s="1"/>
  <c r="AL120" i="11"/>
  <c r="AM120" i="11"/>
  <c r="AN120" i="11"/>
  <c r="AO120" i="11"/>
  <c r="AP120" i="11"/>
  <c r="AQ120" i="11"/>
  <c r="AR120" i="11"/>
  <c r="AS120" i="11"/>
  <c r="T121" i="11"/>
  <c r="U121" i="11" s="1"/>
  <c r="V121" i="11"/>
  <c r="Y121" i="11"/>
  <c r="Z121" i="11"/>
  <c r="AA121" i="11"/>
  <c r="AB121" i="11"/>
  <c r="AC121" i="11"/>
  <c r="AD121" i="11"/>
  <c r="AE121" i="11" s="1"/>
  <c r="AF121" i="11"/>
  <c r="AG121" i="11" s="1"/>
  <c r="AH121" i="11"/>
  <c r="AI121" i="11" s="1"/>
  <c r="AJ121" i="11"/>
  <c r="AK121" i="11" s="1"/>
  <c r="AL121" i="11"/>
  <c r="AM121" i="11"/>
  <c r="AN121" i="11"/>
  <c r="AO121" i="11"/>
  <c r="AP121" i="11"/>
  <c r="AQ121" i="11"/>
  <c r="AR121" i="11"/>
  <c r="AS121" i="11"/>
  <c r="Y2" i="11"/>
  <c r="A124" i="11"/>
  <c r="W48" i="12"/>
  <c r="W54" i="12"/>
  <c r="W56" i="12"/>
  <c r="W69" i="12"/>
  <c r="W70" i="12"/>
  <c r="W71" i="12"/>
  <c r="R3" i="12"/>
  <c r="S3" i="12" s="1"/>
  <c r="T3" i="12"/>
  <c r="U3" i="12"/>
  <c r="V3" i="12"/>
  <c r="W3" i="12" s="1"/>
  <c r="X3" i="12"/>
  <c r="Y3" i="12" s="1"/>
  <c r="Z3" i="12"/>
  <c r="AA3" i="12" s="1"/>
  <c r="AB3" i="12"/>
  <c r="AC3" i="12" s="1"/>
  <c r="AD3" i="12"/>
  <c r="AE3" i="12" s="1"/>
  <c r="AF3" i="12"/>
  <c r="AG3" i="12"/>
  <c r="AH3" i="12"/>
  <c r="AI3" i="12"/>
  <c r="AJ3" i="12"/>
  <c r="AK3" i="12"/>
  <c r="AL3" i="12"/>
  <c r="AM3" i="12"/>
  <c r="R4" i="12"/>
  <c r="S4" i="12"/>
  <c r="T4" i="12"/>
  <c r="U4" i="12"/>
  <c r="V4" i="12"/>
  <c r="W4" i="12" s="1"/>
  <c r="X4" i="12"/>
  <c r="Y4" i="12"/>
  <c r="Z4" i="12"/>
  <c r="AA4" i="12" s="1"/>
  <c r="AB4" i="12"/>
  <c r="AC4" i="12" s="1"/>
  <c r="AD4" i="12"/>
  <c r="AE4" i="12" s="1"/>
  <c r="AF4" i="12"/>
  <c r="AG4" i="12"/>
  <c r="AH4" i="12"/>
  <c r="AI4" i="12"/>
  <c r="AJ4" i="12"/>
  <c r="AK4" i="12"/>
  <c r="AL4" i="12"/>
  <c r="AM4" i="12"/>
  <c r="R5" i="12"/>
  <c r="S5" i="12" s="1"/>
  <c r="T5" i="12"/>
  <c r="U5" i="12"/>
  <c r="V5" i="12"/>
  <c r="W5" i="12" s="1"/>
  <c r="X5" i="12"/>
  <c r="Y5" i="12" s="1"/>
  <c r="Z5" i="12"/>
  <c r="AA5" i="12" s="1"/>
  <c r="AB5" i="12"/>
  <c r="AC5" i="12" s="1"/>
  <c r="AD5" i="12"/>
  <c r="AE5" i="12" s="1"/>
  <c r="AF5" i="12"/>
  <c r="AG5" i="12"/>
  <c r="AH5" i="12"/>
  <c r="AI5" i="12"/>
  <c r="AJ5" i="12"/>
  <c r="AK5" i="12"/>
  <c r="AL5" i="12"/>
  <c r="AM5" i="12"/>
  <c r="R6" i="12"/>
  <c r="S6" i="12" s="1"/>
  <c r="T6" i="12"/>
  <c r="U6" i="12"/>
  <c r="V6" i="12"/>
  <c r="W6" i="12" s="1"/>
  <c r="X6" i="12"/>
  <c r="Y6" i="12" s="1"/>
  <c r="Z6" i="12"/>
  <c r="AA6" i="12"/>
  <c r="AB6" i="12"/>
  <c r="AC6" i="12" s="1"/>
  <c r="AD6" i="12"/>
  <c r="AE6" i="12" s="1"/>
  <c r="AF6" i="12"/>
  <c r="AG6" i="12"/>
  <c r="AH6" i="12"/>
  <c r="AI6" i="12"/>
  <c r="AJ6" i="12"/>
  <c r="AK6" i="12"/>
  <c r="AL6" i="12"/>
  <c r="AM6" i="12"/>
  <c r="R7" i="12"/>
  <c r="S7" i="12" s="1"/>
  <c r="T7" i="12"/>
  <c r="U7" i="12"/>
  <c r="V7" i="12"/>
  <c r="W7" i="12" s="1"/>
  <c r="X7" i="12"/>
  <c r="Y7" i="12" s="1"/>
  <c r="Z7" i="12"/>
  <c r="AA7" i="12" s="1"/>
  <c r="AB7" i="12"/>
  <c r="AC7" i="12" s="1"/>
  <c r="AD7" i="12"/>
  <c r="AE7" i="12"/>
  <c r="AF7" i="12"/>
  <c r="AG7" i="12"/>
  <c r="AH7" i="12"/>
  <c r="AI7" i="12"/>
  <c r="AJ7" i="12"/>
  <c r="AK7" i="12"/>
  <c r="AL7" i="12"/>
  <c r="AM7" i="12"/>
  <c r="R8" i="12"/>
  <c r="S8" i="12" s="1"/>
  <c r="T8" i="12"/>
  <c r="U8" i="12"/>
  <c r="V8" i="12"/>
  <c r="W8" i="12" s="1"/>
  <c r="X8" i="12"/>
  <c r="Y8" i="12" s="1"/>
  <c r="Z8" i="12"/>
  <c r="AA8" i="12"/>
  <c r="AB8" i="12"/>
  <c r="AC8" i="12" s="1"/>
  <c r="AD8" i="12"/>
  <c r="AE8" i="12"/>
  <c r="AF8" i="12"/>
  <c r="AG8" i="12"/>
  <c r="AH8" i="12"/>
  <c r="AI8" i="12"/>
  <c r="AJ8" i="12"/>
  <c r="AK8" i="12"/>
  <c r="AL8" i="12"/>
  <c r="AM8" i="12"/>
  <c r="R9" i="12"/>
  <c r="S9" i="12" s="1"/>
  <c r="T9" i="12"/>
  <c r="U9" i="12"/>
  <c r="V9" i="12"/>
  <c r="W9" i="12" s="1"/>
  <c r="X9" i="12"/>
  <c r="Y9" i="12" s="1"/>
  <c r="Z9" i="12"/>
  <c r="AA9" i="12" s="1"/>
  <c r="AB9" i="12"/>
  <c r="AC9" i="12" s="1"/>
  <c r="AD9" i="12"/>
  <c r="AE9" i="12"/>
  <c r="AF9" i="12"/>
  <c r="AG9" i="12"/>
  <c r="AH9" i="12"/>
  <c r="AI9" i="12"/>
  <c r="AJ9" i="12"/>
  <c r="AK9" i="12"/>
  <c r="AL9" i="12"/>
  <c r="AM9" i="12"/>
  <c r="R10" i="12"/>
  <c r="S10" i="12" s="1"/>
  <c r="T10" i="12"/>
  <c r="U10" i="12"/>
  <c r="V10" i="12"/>
  <c r="W10" i="12" s="1"/>
  <c r="X10" i="12"/>
  <c r="Y10" i="12" s="1"/>
  <c r="Z10" i="12"/>
  <c r="AA10" i="12"/>
  <c r="AB10" i="12"/>
  <c r="AC10" i="12" s="1"/>
  <c r="AD10" i="12"/>
  <c r="AE10" i="12" s="1"/>
  <c r="AF10" i="12"/>
  <c r="AG10" i="12"/>
  <c r="AH10" i="12"/>
  <c r="AI10" i="12"/>
  <c r="AJ10" i="12"/>
  <c r="AK10" i="12"/>
  <c r="AL10" i="12"/>
  <c r="AM10" i="12"/>
  <c r="R11" i="12"/>
  <c r="S11" i="12" s="1"/>
  <c r="T11" i="12"/>
  <c r="U11" i="12"/>
  <c r="V11" i="12"/>
  <c r="W11" i="12" s="1"/>
  <c r="X11" i="12"/>
  <c r="Y11" i="12" s="1"/>
  <c r="Z11" i="12"/>
  <c r="AA11" i="12" s="1"/>
  <c r="AB11" i="12"/>
  <c r="AC11" i="12" s="1"/>
  <c r="AD11" i="12"/>
  <c r="AE11" i="12" s="1"/>
  <c r="AF11" i="12"/>
  <c r="AG11" i="12"/>
  <c r="AH11" i="12"/>
  <c r="AI11" i="12"/>
  <c r="AJ11" i="12"/>
  <c r="AK11" i="12"/>
  <c r="AL11" i="12"/>
  <c r="AM11" i="12"/>
  <c r="R12" i="12"/>
  <c r="S12" i="12"/>
  <c r="T12" i="12"/>
  <c r="U12" i="12"/>
  <c r="V12" i="12"/>
  <c r="W12" i="12" s="1"/>
  <c r="X12" i="12"/>
  <c r="Y12" i="12" s="1"/>
  <c r="Z12" i="12"/>
  <c r="AA12" i="12" s="1"/>
  <c r="AB12" i="12"/>
  <c r="AC12" i="12" s="1"/>
  <c r="AD12" i="12"/>
  <c r="AE12" i="12" s="1"/>
  <c r="AF12" i="12"/>
  <c r="AG12" i="12"/>
  <c r="AH12" i="12"/>
  <c r="AI12" i="12"/>
  <c r="AJ12" i="12"/>
  <c r="AK12" i="12"/>
  <c r="AL12" i="12"/>
  <c r="AM12" i="12"/>
  <c r="R13" i="12"/>
  <c r="S13" i="12" s="1"/>
  <c r="T13" i="12"/>
  <c r="U13" i="12"/>
  <c r="V13" i="12"/>
  <c r="W13" i="12" s="1"/>
  <c r="X13" i="12"/>
  <c r="Y13" i="12" s="1"/>
  <c r="Z13" i="12"/>
  <c r="AA13" i="12" s="1"/>
  <c r="AB13" i="12"/>
  <c r="AC13" i="12" s="1"/>
  <c r="AD13" i="12"/>
  <c r="AE13" i="12" s="1"/>
  <c r="AF13" i="12"/>
  <c r="AG13" i="12"/>
  <c r="AH13" i="12"/>
  <c r="AI13" i="12"/>
  <c r="AJ13" i="12"/>
  <c r="AK13" i="12"/>
  <c r="AL13" i="12"/>
  <c r="AM13" i="12"/>
  <c r="R14" i="12"/>
  <c r="S14" i="12" s="1"/>
  <c r="T14" i="12"/>
  <c r="U14" i="12"/>
  <c r="V14" i="12"/>
  <c r="W14" i="12" s="1"/>
  <c r="X14" i="12"/>
  <c r="Y14" i="12" s="1"/>
  <c r="Z14" i="12"/>
  <c r="AA14" i="12" s="1"/>
  <c r="AB14" i="12"/>
  <c r="AC14" i="12" s="1"/>
  <c r="AD14" i="12"/>
  <c r="AE14" i="12" s="1"/>
  <c r="AF14" i="12"/>
  <c r="AG14" i="12"/>
  <c r="AH14" i="12"/>
  <c r="AI14" i="12"/>
  <c r="AJ14" i="12"/>
  <c r="AK14" i="12"/>
  <c r="AL14" i="12"/>
  <c r="AM14" i="12"/>
  <c r="R15" i="12"/>
  <c r="S15" i="12" s="1"/>
  <c r="T15" i="12"/>
  <c r="U15" i="12"/>
  <c r="V15" i="12"/>
  <c r="W15" i="12" s="1"/>
  <c r="X15" i="12"/>
  <c r="Y15" i="12" s="1"/>
  <c r="Z15" i="12"/>
  <c r="AA15" i="12" s="1"/>
  <c r="AB15" i="12"/>
  <c r="AC15" i="12" s="1"/>
  <c r="AD15" i="12"/>
  <c r="AE15" i="12" s="1"/>
  <c r="AF15" i="12"/>
  <c r="AG15" i="12"/>
  <c r="AH15" i="12"/>
  <c r="AI15" i="12"/>
  <c r="AJ15" i="12"/>
  <c r="AK15" i="12"/>
  <c r="AL15" i="12"/>
  <c r="AM15" i="12"/>
  <c r="R16" i="12"/>
  <c r="S16" i="12" s="1"/>
  <c r="T16" i="12"/>
  <c r="U16" i="12"/>
  <c r="V16" i="12"/>
  <c r="W16" i="12" s="1"/>
  <c r="X16" i="12"/>
  <c r="Y16" i="12" s="1"/>
  <c r="Z16" i="12"/>
  <c r="AA16" i="12" s="1"/>
  <c r="AB16" i="12"/>
  <c r="AC16" i="12"/>
  <c r="AD16" i="12"/>
  <c r="AE16" i="12" s="1"/>
  <c r="AF16" i="12"/>
  <c r="AG16" i="12"/>
  <c r="AH16" i="12"/>
  <c r="AI16" i="12"/>
  <c r="AJ16" i="12"/>
  <c r="AK16" i="12"/>
  <c r="AL16" i="12"/>
  <c r="AM16" i="12"/>
  <c r="R17" i="12"/>
  <c r="S17" i="12" s="1"/>
  <c r="T17" i="12"/>
  <c r="U17" i="12"/>
  <c r="V17" i="12"/>
  <c r="W17" i="12" s="1"/>
  <c r="X17" i="12"/>
  <c r="Y17" i="12" s="1"/>
  <c r="Z17" i="12"/>
  <c r="AA17" i="12"/>
  <c r="AB17" i="12"/>
  <c r="AC17" i="12" s="1"/>
  <c r="AD17" i="12"/>
  <c r="AE17" i="12" s="1"/>
  <c r="AF17" i="12"/>
  <c r="AG17" i="12"/>
  <c r="AH17" i="12"/>
  <c r="AI17" i="12"/>
  <c r="AJ17" i="12"/>
  <c r="AK17" i="12"/>
  <c r="AL17" i="12"/>
  <c r="AM17" i="12"/>
  <c r="R18" i="12"/>
  <c r="S18" i="12" s="1"/>
  <c r="T18" i="12"/>
  <c r="U18" i="12"/>
  <c r="V18" i="12"/>
  <c r="W18" i="12" s="1"/>
  <c r="X18" i="12"/>
  <c r="Y18" i="12" s="1"/>
  <c r="Z18" i="12"/>
  <c r="AA18" i="12" s="1"/>
  <c r="AB18" i="12"/>
  <c r="AC18" i="12" s="1"/>
  <c r="AD18" i="12"/>
  <c r="AE18" i="12"/>
  <c r="AF18" i="12"/>
  <c r="AG18" i="12"/>
  <c r="AH18" i="12"/>
  <c r="AI18" i="12"/>
  <c r="AJ18" i="12"/>
  <c r="AK18" i="12"/>
  <c r="AL18" i="12"/>
  <c r="AM18" i="12"/>
  <c r="R19" i="12"/>
  <c r="S19" i="12" s="1"/>
  <c r="T19" i="12"/>
  <c r="U19" i="12"/>
  <c r="V19" i="12"/>
  <c r="W19" i="12" s="1"/>
  <c r="X19" i="12"/>
  <c r="Y19" i="12" s="1"/>
  <c r="Z19" i="12"/>
  <c r="AA19" i="12"/>
  <c r="AB19" i="12"/>
  <c r="AC19" i="12"/>
  <c r="AD19" i="12"/>
  <c r="AE19" i="12" s="1"/>
  <c r="AF19" i="12"/>
  <c r="AG19" i="12"/>
  <c r="AH19" i="12"/>
  <c r="AI19" i="12"/>
  <c r="AJ19" i="12"/>
  <c r="AK19" i="12"/>
  <c r="AL19" i="12"/>
  <c r="AM19" i="12"/>
  <c r="R20" i="12"/>
  <c r="S20" i="12" s="1"/>
  <c r="T20" i="12"/>
  <c r="U20" i="12"/>
  <c r="V20" i="12"/>
  <c r="W20" i="12" s="1"/>
  <c r="X20" i="12"/>
  <c r="Y20" i="12" s="1"/>
  <c r="Z20" i="12"/>
  <c r="AA20" i="12"/>
  <c r="AB20" i="12"/>
  <c r="AC20" i="12" s="1"/>
  <c r="AD20" i="12"/>
  <c r="AE20" i="12" s="1"/>
  <c r="AF20" i="12"/>
  <c r="AG20" i="12"/>
  <c r="AH20" i="12"/>
  <c r="AI20" i="12"/>
  <c r="AJ20" i="12"/>
  <c r="AK20" i="12"/>
  <c r="AL20" i="12"/>
  <c r="AM20" i="12"/>
  <c r="R21" i="12"/>
  <c r="S21" i="12" s="1"/>
  <c r="T21" i="12"/>
  <c r="U21" i="12"/>
  <c r="V21" i="12"/>
  <c r="W21" i="12" s="1"/>
  <c r="X21" i="12"/>
  <c r="Y21" i="12" s="1"/>
  <c r="Z21" i="12"/>
  <c r="AA21" i="12"/>
  <c r="AB21" i="12"/>
  <c r="AC21" i="12" s="1"/>
  <c r="AD21" i="12"/>
  <c r="AE21" i="12" s="1"/>
  <c r="AF21" i="12"/>
  <c r="AG21" i="12"/>
  <c r="AH21" i="12"/>
  <c r="AI21" i="12"/>
  <c r="AJ21" i="12"/>
  <c r="AK21" i="12"/>
  <c r="AL21" i="12"/>
  <c r="AM21" i="12"/>
  <c r="R22" i="12"/>
  <c r="S22" i="12"/>
  <c r="T22" i="12"/>
  <c r="U22" i="12"/>
  <c r="V22" i="12"/>
  <c r="W22" i="12" s="1"/>
  <c r="X22" i="12"/>
  <c r="Y22" i="12" s="1"/>
  <c r="Z22" i="12"/>
  <c r="AA22" i="12" s="1"/>
  <c r="AB22" i="12"/>
  <c r="AC22" i="12" s="1"/>
  <c r="AD22" i="12"/>
  <c r="AE22" i="12"/>
  <c r="AF22" i="12"/>
  <c r="AG22" i="12"/>
  <c r="AH22" i="12"/>
  <c r="AI22" i="12"/>
  <c r="AJ22" i="12"/>
  <c r="AK22" i="12"/>
  <c r="AL22" i="12"/>
  <c r="AM22" i="12"/>
  <c r="R23" i="12"/>
  <c r="S23" i="12" s="1"/>
  <c r="T23" i="12"/>
  <c r="U23" i="12"/>
  <c r="V23" i="12"/>
  <c r="W23" i="12" s="1"/>
  <c r="X23" i="12"/>
  <c r="Y23" i="12" s="1"/>
  <c r="Z23" i="12"/>
  <c r="AA23" i="12" s="1"/>
  <c r="AB23" i="12"/>
  <c r="AC23" i="12"/>
  <c r="AD23" i="12"/>
  <c r="AE23" i="12"/>
  <c r="AF23" i="12"/>
  <c r="AG23" i="12"/>
  <c r="AH23" i="12"/>
  <c r="AI23" i="12"/>
  <c r="AJ23" i="12"/>
  <c r="AK23" i="12"/>
  <c r="AL23" i="12"/>
  <c r="AM23" i="12"/>
  <c r="R24" i="12"/>
  <c r="S24" i="12" s="1"/>
  <c r="T24" i="12"/>
  <c r="U24" i="12"/>
  <c r="V24" i="12"/>
  <c r="W24" i="12" s="1"/>
  <c r="X24" i="12"/>
  <c r="Y24" i="12"/>
  <c r="Z24" i="12"/>
  <c r="AA24" i="12"/>
  <c r="AB24" i="12"/>
  <c r="AC24" i="12" s="1"/>
  <c r="AD24" i="12"/>
  <c r="AE24" i="12" s="1"/>
  <c r="AF24" i="12"/>
  <c r="AG24" i="12"/>
  <c r="AH24" i="12"/>
  <c r="AI24" i="12"/>
  <c r="AJ24" i="12"/>
  <c r="AK24" i="12"/>
  <c r="AL24" i="12"/>
  <c r="AM24" i="12"/>
  <c r="R25" i="12"/>
  <c r="S25" i="12" s="1"/>
  <c r="T25" i="12"/>
  <c r="U25" i="12"/>
  <c r="V25" i="12"/>
  <c r="W25" i="12" s="1"/>
  <c r="X25" i="12"/>
  <c r="Y25" i="12" s="1"/>
  <c r="Z25" i="12"/>
  <c r="AA25" i="12" s="1"/>
  <c r="AB25" i="12"/>
  <c r="AC25" i="12" s="1"/>
  <c r="AD25" i="12"/>
  <c r="AE25" i="12"/>
  <c r="AF25" i="12"/>
  <c r="AG25" i="12"/>
  <c r="AH25" i="12"/>
  <c r="AI25" i="12"/>
  <c r="AJ25" i="12"/>
  <c r="AK25" i="12"/>
  <c r="AL25" i="12"/>
  <c r="AM25" i="12"/>
  <c r="R26" i="12"/>
  <c r="S26" i="12"/>
  <c r="T26" i="12"/>
  <c r="U26" i="12"/>
  <c r="V26" i="12"/>
  <c r="W26" i="12" s="1"/>
  <c r="X26" i="12"/>
  <c r="Y26" i="12" s="1"/>
  <c r="Z26" i="12"/>
  <c r="AA26" i="12"/>
  <c r="AB26" i="12"/>
  <c r="AC26" i="12"/>
  <c r="AD26" i="12"/>
  <c r="AE26" i="12" s="1"/>
  <c r="AF26" i="12"/>
  <c r="AG26" i="12"/>
  <c r="AH26" i="12"/>
  <c r="AI26" i="12"/>
  <c r="AJ26" i="12"/>
  <c r="AK26" i="12"/>
  <c r="AL26" i="12"/>
  <c r="AM26" i="12"/>
  <c r="R27" i="12"/>
  <c r="S27" i="12"/>
  <c r="T27" i="12"/>
  <c r="U27" i="12"/>
  <c r="V27" i="12"/>
  <c r="W27" i="12" s="1"/>
  <c r="X27" i="12"/>
  <c r="Y27" i="12"/>
  <c r="Z27" i="12"/>
  <c r="AA27" i="12" s="1"/>
  <c r="AB27" i="12"/>
  <c r="AC27" i="12" s="1"/>
  <c r="AD27" i="12"/>
  <c r="AE27" i="12" s="1"/>
  <c r="AF27" i="12"/>
  <c r="AG27" i="12"/>
  <c r="AH27" i="12"/>
  <c r="AI27" i="12"/>
  <c r="AJ27" i="12"/>
  <c r="AK27" i="12"/>
  <c r="AL27" i="12"/>
  <c r="AM27" i="12"/>
  <c r="R28" i="12"/>
  <c r="S28" i="12" s="1"/>
  <c r="T28" i="12"/>
  <c r="U28" i="12"/>
  <c r="V28" i="12"/>
  <c r="W28" i="12" s="1"/>
  <c r="X28" i="12"/>
  <c r="Y28" i="12"/>
  <c r="Z28" i="12"/>
  <c r="AA28" i="12" s="1"/>
  <c r="AB28" i="12"/>
  <c r="AC28" i="12" s="1"/>
  <c r="AD28" i="12"/>
  <c r="AE28" i="12"/>
  <c r="AF28" i="12"/>
  <c r="AG28" i="12"/>
  <c r="AH28" i="12"/>
  <c r="AI28" i="12"/>
  <c r="AJ28" i="12"/>
  <c r="AK28" i="12"/>
  <c r="AL28" i="12"/>
  <c r="AM28" i="12"/>
  <c r="R29" i="12"/>
  <c r="S29" i="12"/>
  <c r="T29" i="12"/>
  <c r="U29" i="12"/>
  <c r="V29" i="12"/>
  <c r="W29" i="12" s="1"/>
  <c r="X29" i="12"/>
  <c r="Y29" i="12" s="1"/>
  <c r="Z29" i="12"/>
  <c r="AA29" i="12"/>
  <c r="AB29" i="12"/>
  <c r="AC29" i="12" s="1"/>
  <c r="AD29" i="12"/>
  <c r="AE29" i="12" s="1"/>
  <c r="AF29" i="12"/>
  <c r="AG29" i="12"/>
  <c r="AH29" i="12"/>
  <c r="AI29" i="12"/>
  <c r="AJ29" i="12"/>
  <c r="AK29" i="12"/>
  <c r="AL29" i="12"/>
  <c r="AM29" i="12"/>
  <c r="R30" i="12"/>
  <c r="S30" i="12" s="1"/>
  <c r="T30" i="12"/>
  <c r="U30" i="12"/>
  <c r="V30" i="12"/>
  <c r="W30" i="12" s="1"/>
  <c r="X30" i="12"/>
  <c r="Y30" i="12"/>
  <c r="Z30" i="12"/>
  <c r="AA30" i="12"/>
  <c r="AB30" i="12"/>
  <c r="AC30" i="12" s="1"/>
  <c r="AD30" i="12"/>
  <c r="AE30" i="12"/>
  <c r="AF30" i="12"/>
  <c r="AG30" i="12"/>
  <c r="AH30" i="12"/>
  <c r="AI30" i="12"/>
  <c r="AJ30" i="12"/>
  <c r="AK30" i="12"/>
  <c r="AL30" i="12"/>
  <c r="AM30" i="12"/>
  <c r="R31" i="12"/>
  <c r="S31" i="12" s="1"/>
  <c r="T31" i="12"/>
  <c r="U31" i="12"/>
  <c r="V31" i="12"/>
  <c r="W31" i="12" s="1"/>
  <c r="X31" i="12"/>
  <c r="Y31" i="12"/>
  <c r="Z31" i="12"/>
  <c r="AA31" i="12" s="1"/>
  <c r="AB31" i="12"/>
  <c r="AC31" i="12" s="1"/>
  <c r="AD31" i="12"/>
  <c r="AE31" i="12" s="1"/>
  <c r="AF31" i="12"/>
  <c r="AG31" i="12"/>
  <c r="AH31" i="12"/>
  <c r="AI31" i="12"/>
  <c r="AJ31" i="12"/>
  <c r="AK31" i="12"/>
  <c r="AL31" i="12"/>
  <c r="AM31" i="12"/>
  <c r="R32" i="12"/>
  <c r="S32" i="12"/>
  <c r="T32" i="12"/>
  <c r="U32" i="12"/>
  <c r="V32" i="12"/>
  <c r="W32" i="12" s="1"/>
  <c r="X32" i="12"/>
  <c r="Y32" i="12" s="1"/>
  <c r="Z32" i="12"/>
  <c r="AA32" i="12"/>
  <c r="AB32" i="12"/>
  <c r="AC32" i="12"/>
  <c r="AD32" i="12"/>
  <c r="AE32" i="12" s="1"/>
  <c r="AF32" i="12"/>
  <c r="AG32" i="12"/>
  <c r="AH32" i="12"/>
  <c r="AI32" i="12"/>
  <c r="AJ32" i="12"/>
  <c r="AK32" i="12"/>
  <c r="AL32" i="12"/>
  <c r="AM32" i="12"/>
  <c r="R33" i="12"/>
  <c r="S33" i="12" s="1"/>
  <c r="T33" i="12"/>
  <c r="U33" i="12"/>
  <c r="V33" i="12"/>
  <c r="W33" i="12" s="1"/>
  <c r="X33" i="12"/>
  <c r="Y33" i="12" s="1"/>
  <c r="Z33" i="12"/>
  <c r="AA33" i="12"/>
  <c r="AB33" i="12"/>
  <c r="AC33" i="12" s="1"/>
  <c r="AD33" i="12"/>
  <c r="AE33" i="12" s="1"/>
  <c r="AF33" i="12"/>
  <c r="AG33" i="12"/>
  <c r="AH33" i="12"/>
  <c r="AI33" i="12"/>
  <c r="AJ33" i="12"/>
  <c r="AK33" i="12"/>
  <c r="AL33" i="12"/>
  <c r="AM33" i="12"/>
  <c r="R34" i="12"/>
  <c r="S34" i="12"/>
  <c r="T34" i="12"/>
  <c r="U34" i="12"/>
  <c r="V34" i="12"/>
  <c r="W34" i="12" s="1"/>
  <c r="X34" i="12"/>
  <c r="Y34" i="12" s="1"/>
  <c r="Z34" i="12"/>
  <c r="AA34" i="12" s="1"/>
  <c r="AB34" i="12"/>
  <c r="AC34" i="12" s="1"/>
  <c r="AD34" i="12"/>
  <c r="AE34" i="12"/>
  <c r="AF34" i="12"/>
  <c r="AG34" i="12"/>
  <c r="AH34" i="12"/>
  <c r="AI34" i="12"/>
  <c r="AJ34" i="12"/>
  <c r="AK34" i="12"/>
  <c r="AL34" i="12"/>
  <c r="AM34" i="12"/>
  <c r="R35" i="12"/>
  <c r="S35" i="12" s="1"/>
  <c r="T35" i="12"/>
  <c r="U35" i="12"/>
  <c r="V35" i="12"/>
  <c r="W35" i="12" s="1"/>
  <c r="X35" i="12"/>
  <c r="Y35" i="12" s="1"/>
  <c r="Z35" i="12"/>
  <c r="AA35" i="12"/>
  <c r="AB35" i="12"/>
  <c r="AC35" i="12" s="1"/>
  <c r="AD35" i="12"/>
  <c r="AE35" i="12" s="1"/>
  <c r="AF35" i="12"/>
  <c r="AG35" i="12"/>
  <c r="AH35" i="12"/>
  <c r="AI35" i="12"/>
  <c r="AJ35" i="12"/>
  <c r="AK35" i="12"/>
  <c r="AL35" i="12"/>
  <c r="AM35" i="12"/>
  <c r="R36" i="12"/>
  <c r="S36" i="12" s="1"/>
  <c r="T36" i="12"/>
  <c r="U36" i="12"/>
  <c r="V36" i="12"/>
  <c r="W36" i="12" s="1"/>
  <c r="X36" i="12"/>
  <c r="Y36" i="12" s="1"/>
  <c r="Z36" i="12"/>
  <c r="AA36" i="12" s="1"/>
  <c r="AB36" i="12"/>
  <c r="AC36" i="12"/>
  <c r="AD36" i="12"/>
  <c r="AE36" i="12"/>
  <c r="AF36" i="12"/>
  <c r="AG36" i="12"/>
  <c r="AH36" i="12"/>
  <c r="AI36" i="12"/>
  <c r="AJ36" i="12"/>
  <c r="AK36" i="12"/>
  <c r="AL36" i="12"/>
  <c r="AM36" i="12"/>
  <c r="R37" i="12"/>
  <c r="S37" i="12"/>
  <c r="T37" i="12"/>
  <c r="U37" i="12"/>
  <c r="V37" i="12"/>
  <c r="W37" i="12" s="1"/>
  <c r="X37" i="12"/>
  <c r="Y37" i="12" s="1"/>
  <c r="Z37" i="12"/>
  <c r="AA37" i="12"/>
  <c r="AB37" i="12"/>
  <c r="AC37" i="12"/>
  <c r="AD37" i="12"/>
  <c r="AE37" i="12" s="1"/>
  <c r="AF37" i="12"/>
  <c r="AG37" i="12"/>
  <c r="AH37" i="12"/>
  <c r="AI37" i="12"/>
  <c r="AJ37" i="12"/>
  <c r="AK37" i="12"/>
  <c r="AL37" i="12"/>
  <c r="AM37" i="12"/>
  <c r="R38" i="12"/>
  <c r="S38" i="12" s="1"/>
  <c r="T38" i="12"/>
  <c r="U38" i="12"/>
  <c r="V38" i="12"/>
  <c r="W38" i="12" s="1"/>
  <c r="X38" i="12"/>
  <c r="Y38" i="12" s="1"/>
  <c r="Z38" i="12"/>
  <c r="AA38" i="12" s="1"/>
  <c r="AB38" i="12"/>
  <c r="AC38" i="12"/>
  <c r="AD38" i="12"/>
  <c r="AE38" i="12" s="1"/>
  <c r="AF38" i="12"/>
  <c r="AG38" i="12"/>
  <c r="AH38" i="12"/>
  <c r="AI38" i="12"/>
  <c r="AJ38" i="12"/>
  <c r="AK38" i="12"/>
  <c r="AL38" i="12"/>
  <c r="AM38" i="12"/>
  <c r="R39" i="12"/>
  <c r="S39" i="12" s="1"/>
  <c r="T39" i="12"/>
  <c r="U39" i="12"/>
  <c r="V39" i="12"/>
  <c r="W39" i="12" s="1"/>
  <c r="X39" i="12"/>
  <c r="Y39" i="12" s="1"/>
  <c r="Z39" i="12"/>
  <c r="AA39" i="12" s="1"/>
  <c r="AB39" i="12"/>
  <c r="AC39" i="12" s="1"/>
  <c r="AD39" i="12"/>
  <c r="AE39" i="12" s="1"/>
  <c r="AF39" i="12"/>
  <c r="AG39" i="12"/>
  <c r="AH39" i="12"/>
  <c r="AI39" i="12"/>
  <c r="AJ39" i="12"/>
  <c r="AK39" i="12"/>
  <c r="AL39" i="12"/>
  <c r="AM39" i="12"/>
  <c r="R40" i="12"/>
  <c r="S40" i="12" s="1"/>
  <c r="T40" i="12"/>
  <c r="U40" i="12"/>
  <c r="V40" i="12"/>
  <c r="W40" i="12" s="1"/>
  <c r="X40" i="12"/>
  <c r="Y40" i="12" s="1"/>
  <c r="Z40" i="12"/>
  <c r="AA40" i="12" s="1"/>
  <c r="AB40" i="12"/>
  <c r="AC40" i="12" s="1"/>
  <c r="AD40" i="12"/>
  <c r="AE40" i="12"/>
  <c r="AF40" i="12"/>
  <c r="AG40" i="12"/>
  <c r="AH40" i="12"/>
  <c r="AI40" i="12"/>
  <c r="AJ40" i="12"/>
  <c r="AK40" i="12"/>
  <c r="AL40" i="12"/>
  <c r="AM40" i="12"/>
  <c r="R41" i="12"/>
  <c r="S41" i="12"/>
  <c r="T41" i="12"/>
  <c r="U41" i="12"/>
  <c r="V41" i="12"/>
  <c r="W41" i="12" s="1"/>
  <c r="X41" i="12"/>
  <c r="Y41" i="12" s="1"/>
  <c r="Z41" i="12"/>
  <c r="AA41" i="12" s="1"/>
  <c r="AB41" i="12"/>
  <c r="AC41" i="12" s="1"/>
  <c r="AD41" i="12"/>
  <c r="AE41" i="12"/>
  <c r="AF41" i="12"/>
  <c r="AG41" i="12"/>
  <c r="AH41" i="12"/>
  <c r="AI41" i="12"/>
  <c r="AJ41" i="12"/>
  <c r="AK41" i="12"/>
  <c r="AL41" i="12"/>
  <c r="AM41" i="12"/>
  <c r="R42" i="12"/>
  <c r="S42" i="12" s="1"/>
  <c r="T42" i="12"/>
  <c r="U42" i="12"/>
  <c r="V42" i="12"/>
  <c r="W42" i="12" s="1"/>
  <c r="X42" i="12"/>
  <c r="Y42" i="12" s="1"/>
  <c r="Z42" i="12"/>
  <c r="AA42" i="12"/>
  <c r="AB42" i="12"/>
  <c r="AC42" i="12"/>
  <c r="AD42" i="12"/>
  <c r="AE42" i="12" s="1"/>
  <c r="AF42" i="12"/>
  <c r="AG42" i="12"/>
  <c r="AH42" i="12"/>
  <c r="AI42" i="12"/>
  <c r="AJ42" i="12"/>
  <c r="AK42" i="12"/>
  <c r="AL42" i="12"/>
  <c r="AM42" i="12"/>
  <c r="R43" i="12"/>
  <c r="S43" i="12" s="1"/>
  <c r="T43" i="12"/>
  <c r="U43" i="12"/>
  <c r="V43" i="12"/>
  <c r="W43" i="12" s="1"/>
  <c r="X43" i="12"/>
  <c r="Y43" i="12"/>
  <c r="Z43" i="12"/>
  <c r="AA43" i="12" s="1"/>
  <c r="AB43" i="12"/>
  <c r="AC43" i="12" s="1"/>
  <c r="AD43" i="12"/>
  <c r="AE43" i="12" s="1"/>
  <c r="AF43" i="12"/>
  <c r="AG43" i="12"/>
  <c r="AH43" i="12"/>
  <c r="AI43" i="12"/>
  <c r="AJ43" i="12"/>
  <c r="AK43" i="12"/>
  <c r="AL43" i="12"/>
  <c r="AM43" i="12"/>
  <c r="R44" i="12"/>
  <c r="S44" i="12" s="1"/>
  <c r="T44" i="12"/>
  <c r="U44" i="12"/>
  <c r="V44" i="12"/>
  <c r="W44" i="12" s="1"/>
  <c r="X44" i="12"/>
  <c r="Y44" i="12" s="1"/>
  <c r="Z44" i="12"/>
  <c r="AA44" i="12" s="1"/>
  <c r="AB44" i="12"/>
  <c r="AC44" i="12" s="1"/>
  <c r="AD44" i="12"/>
  <c r="AE44" i="12"/>
  <c r="AF44" i="12"/>
  <c r="AG44" i="12"/>
  <c r="AH44" i="12"/>
  <c r="AI44" i="12"/>
  <c r="AJ44" i="12"/>
  <c r="AK44" i="12"/>
  <c r="AL44" i="12"/>
  <c r="AM44" i="12"/>
  <c r="R45" i="12"/>
  <c r="S45" i="12" s="1"/>
  <c r="T45" i="12"/>
  <c r="U45" i="12"/>
  <c r="V45" i="12"/>
  <c r="W45" i="12" s="1"/>
  <c r="X45" i="12"/>
  <c r="Y45" i="12" s="1"/>
  <c r="Z45" i="12"/>
  <c r="AA45" i="12" s="1"/>
  <c r="AB45" i="12"/>
  <c r="AC45" i="12" s="1"/>
  <c r="AD45" i="12"/>
  <c r="AE45" i="12" s="1"/>
  <c r="AF45" i="12"/>
  <c r="AG45" i="12"/>
  <c r="AH45" i="12"/>
  <c r="AI45" i="12"/>
  <c r="AJ45" i="12"/>
  <c r="AK45" i="12"/>
  <c r="AL45" i="12"/>
  <c r="AM45" i="12"/>
  <c r="R46" i="12"/>
  <c r="S46" i="12" s="1"/>
  <c r="T46" i="12"/>
  <c r="U46" i="12"/>
  <c r="V46" i="12"/>
  <c r="W46" i="12" s="1"/>
  <c r="X46" i="12"/>
  <c r="Y46" i="12" s="1"/>
  <c r="Z46" i="12"/>
  <c r="AA46" i="12" s="1"/>
  <c r="AB46" i="12"/>
  <c r="AC46" i="12" s="1"/>
  <c r="AD46" i="12"/>
  <c r="AE46" i="12" s="1"/>
  <c r="AF46" i="12"/>
  <c r="AG46" i="12"/>
  <c r="AH46" i="12"/>
  <c r="AI46" i="12"/>
  <c r="AJ46" i="12"/>
  <c r="AK46" i="12"/>
  <c r="AL46" i="12"/>
  <c r="AM46" i="12"/>
  <c r="R47" i="12"/>
  <c r="S47" i="12" s="1"/>
  <c r="T47" i="12"/>
  <c r="U47" i="12"/>
  <c r="V47" i="12"/>
  <c r="W47" i="12" s="1"/>
  <c r="X47" i="12"/>
  <c r="Y47" i="12" s="1"/>
  <c r="Z47" i="12"/>
  <c r="AA47" i="12" s="1"/>
  <c r="AB47" i="12"/>
  <c r="AC47" i="12"/>
  <c r="AD47" i="12"/>
  <c r="AE47" i="12" s="1"/>
  <c r="AF47" i="12"/>
  <c r="AG47" i="12"/>
  <c r="AH47" i="12"/>
  <c r="AI47" i="12"/>
  <c r="AJ47" i="12"/>
  <c r="AK47" i="12"/>
  <c r="AL47" i="12"/>
  <c r="AM47" i="12"/>
  <c r="R48" i="12"/>
  <c r="S48" i="12" s="1"/>
  <c r="T48" i="12"/>
  <c r="U48" i="12"/>
  <c r="V48" i="12"/>
  <c r="X48" i="12"/>
  <c r="Y48" i="12"/>
  <c r="Z48" i="12"/>
  <c r="AA48" i="12"/>
  <c r="AB48" i="12"/>
  <c r="AC48" i="12" s="1"/>
  <c r="AD48" i="12"/>
  <c r="AE48" i="12" s="1"/>
  <c r="AF48" i="12"/>
  <c r="AG48" i="12"/>
  <c r="AH48" i="12"/>
  <c r="AI48" i="12"/>
  <c r="AJ48" i="12"/>
  <c r="AK48" i="12"/>
  <c r="AL48" i="12"/>
  <c r="AM48" i="12"/>
  <c r="R49" i="12"/>
  <c r="S49" i="12" s="1"/>
  <c r="T49" i="12"/>
  <c r="U49" i="12"/>
  <c r="V49" i="12"/>
  <c r="W49" i="12" s="1"/>
  <c r="X49" i="12"/>
  <c r="Y49" i="12"/>
  <c r="Z49" i="12"/>
  <c r="AA49" i="12" s="1"/>
  <c r="AB49" i="12"/>
  <c r="AC49" i="12" s="1"/>
  <c r="AD49" i="12"/>
  <c r="AE49" i="12"/>
  <c r="AF49" i="12"/>
  <c r="AG49" i="12"/>
  <c r="AH49" i="12"/>
  <c r="AI49" i="12"/>
  <c r="AJ49" i="12"/>
  <c r="AK49" i="12"/>
  <c r="AL49" i="12"/>
  <c r="AM49" i="12"/>
  <c r="R50" i="12"/>
  <c r="S50" i="12"/>
  <c r="T50" i="12"/>
  <c r="U50" i="12"/>
  <c r="V50" i="12"/>
  <c r="W50" i="12" s="1"/>
  <c r="X50" i="12"/>
  <c r="Y50" i="12"/>
  <c r="Z50" i="12"/>
  <c r="AA50" i="12"/>
  <c r="AB50" i="12"/>
  <c r="AC50" i="12"/>
  <c r="AD50" i="12"/>
  <c r="AE50" i="12" s="1"/>
  <c r="AF50" i="12"/>
  <c r="AG50" i="12"/>
  <c r="AH50" i="12"/>
  <c r="AI50" i="12"/>
  <c r="AJ50" i="12"/>
  <c r="AK50" i="12"/>
  <c r="AL50" i="12"/>
  <c r="AM50" i="12"/>
  <c r="R51" i="12"/>
  <c r="S51" i="12" s="1"/>
  <c r="T51" i="12"/>
  <c r="U51" i="12"/>
  <c r="V51" i="12"/>
  <c r="W51" i="12" s="1"/>
  <c r="X51" i="12"/>
  <c r="Y51" i="12"/>
  <c r="Z51" i="12"/>
  <c r="AA51" i="12" s="1"/>
  <c r="AB51" i="12"/>
  <c r="AC51" i="12" s="1"/>
  <c r="AD51" i="12"/>
  <c r="AE51" i="12" s="1"/>
  <c r="AF51" i="12"/>
  <c r="AG51" i="12"/>
  <c r="AH51" i="12"/>
  <c r="AI51" i="12"/>
  <c r="AJ51" i="12"/>
  <c r="AK51" i="12"/>
  <c r="AL51" i="12"/>
  <c r="AM51" i="12"/>
  <c r="R52" i="12"/>
  <c r="S52" i="12" s="1"/>
  <c r="T52" i="12"/>
  <c r="U52" i="12"/>
  <c r="V52" i="12"/>
  <c r="W52" i="12" s="1"/>
  <c r="X52" i="12"/>
  <c r="Y52" i="12" s="1"/>
  <c r="Z52" i="12"/>
  <c r="AA52" i="12" s="1"/>
  <c r="AB52" i="12"/>
  <c r="AC52" i="12" s="1"/>
  <c r="AD52" i="12"/>
  <c r="AE52" i="12" s="1"/>
  <c r="AF52" i="12"/>
  <c r="AG52" i="12"/>
  <c r="AH52" i="12"/>
  <c r="AI52" i="12"/>
  <c r="AJ52" i="12"/>
  <c r="AK52" i="12"/>
  <c r="AL52" i="12"/>
  <c r="AM52" i="12"/>
  <c r="R53" i="12"/>
  <c r="S53" i="12"/>
  <c r="T53" i="12"/>
  <c r="U53" i="12"/>
  <c r="V53" i="12"/>
  <c r="W53" i="12" s="1"/>
  <c r="X53" i="12"/>
  <c r="Y53" i="12" s="1"/>
  <c r="Z53" i="12"/>
  <c r="AA53" i="12" s="1"/>
  <c r="AB53" i="12"/>
  <c r="AC53" i="12" s="1"/>
  <c r="AD53" i="12"/>
  <c r="AE53" i="12"/>
  <c r="AF53" i="12"/>
  <c r="AG53" i="12"/>
  <c r="AH53" i="12"/>
  <c r="AI53" i="12"/>
  <c r="AJ53" i="12"/>
  <c r="AK53" i="12"/>
  <c r="AL53" i="12"/>
  <c r="AM53" i="12"/>
  <c r="R54" i="12"/>
  <c r="S54" i="12" s="1"/>
  <c r="T54" i="12"/>
  <c r="U54" i="12"/>
  <c r="V54" i="12"/>
  <c r="X54" i="12"/>
  <c r="Y54" i="12"/>
  <c r="Z54" i="12"/>
  <c r="AA54" i="12" s="1"/>
  <c r="AB54" i="12"/>
  <c r="AC54" i="12"/>
  <c r="AD54" i="12"/>
  <c r="AE54" i="12"/>
  <c r="AF54" i="12"/>
  <c r="AG54" i="12"/>
  <c r="AH54" i="12"/>
  <c r="AI54" i="12"/>
  <c r="AJ54" i="12"/>
  <c r="AK54" i="12"/>
  <c r="AL54" i="12"/>
  <c r="AM54" i="12"/>
  <c r="R55" i="12"/>
  <c r="S55" i="12" s="1"/>
  <c r="T55" i="12"/>
  <c r="U55" i="12"/>
  <c r="V55" i="12"/>
  <c r="W55" i="12" s="1"/>
  <c r="X55" i="12"/>
  <c r="Y55" i="12" s="1"/>
  <c r="Z55" i="12"/>
  <c r="AA55" i="12" s="1"/>
  <c r="AB55" i="12"/>
  <c r="AC55" i="12"/>
  <c r="AD55" i="12"/>
  <c r="AE55" i="12"/>
  <c r="AF55" i="12"/>
  <c r="AG55" i="12"/>
  <c r="AH55" i="12"/>
  <c r="AI55" i="12"/>
  <c r="AJ55" i="12"/>
  <c r="AK55" i="12"/>
  <c r="AL55" i="12"/>
  <c r="AM55" i="12"/>
  <c r="R56" i="12"/>
  <c r="S56" i="12"/>
  <c r="T56" i="12"/>
  <c r="U56" i="12"/>
  <c r="V56" i="12"/>
  <c r="X56" i="12"/>
  <c r="Y56" i="12"/>
  <c r="Z56" i="12"/>
  <c r="AA56" i="12" s="1"/>
  <c r="AB56" i="12"/>
  <c r="AC56" i="12" s="1"/>
  <c r="AD56" i="12"/>
  <c r="AE56" i="12" s="1"/>
  <c r="AF56" i="12"/>
  <c r="AG56" i="12"/>
  <c r="AH56" i="12"/>
  <c r="AI56" i="12"/>
  <c r="AJ56" i="12"/>
  <c r="AK56" i="12"/>
  <c r="AL56" i="12"/>
  <c r="AM56" i="12"/>
  <c r="R57" i="12"/>
  <c r="S57" i="12"/>
  <c r="T57" i="12"/>
  <c r="U57" i="12"/>
  <c r="V57" i="12"/>
  <c r="W57" i="12" s="1"/>
  <c r="X57" i="12"/>
  <c r="Y57" i="12" s="1"/>
  <c r="Z57" i="12"/>
  <c r="AA57" i="12" s="1"/>
  <c r="AB57" i="12"/>
  <c r="AC57" i="12" s="1"/>
  <c r="AD57" i="12"/>
  <c r="AE57" i="12" s="1"/>
  <c r="AF57" i="12"/>
  <c r="AG57" i="12"/>
  <c r="AH57" i="12"/>
  <c r="AI57" i="12"/>
  <c r="AJ57" i="12"/>
  <c r="AK57" i="12"/>
  <c r="AL57" i="12"/>
  <c r="AM57" i="12"/>
  <c r="R58" i="12"/>
  <c r="S58" i="12" s="1"/>
  <c r="T58" i="12"/>
  <c r="U58" i="12"/>
  <c r="V58" i="12"/>
  <c r="W58" i="12" s="1"/>
  <c r="X58" i="12"/>
  <c r="Y58" i="12" s="1"/>
  <c r="Z58" i="12"/>
  <c r="AA58" i="12" s="1"/>
  <c r="AB58" i="12"/>
  <c r="AC58" i="12" s="1"/>
  <c r="AD58" i="12"/>
  <c r="AE58" i="12" s="1"/>
  <c r="AF58" i="12"/>
  <c r="AG58" i="12"/>
  <c r="AH58" i="12"/>
  <c r="AI58" i="12"/>
  <c r="AJ58" i="12"/>
  <c r="AK58" i="12"/>
  <c r="AL58" i="12"/>
  <c r="AM58" i="12"/>
  <c r="R59" i="12"/>
  <c r="S59" i="12"/>
  <c r="T59" i="12"/>
  <c r="U59" i="12"/>
  <c r="V59" i="12"/>
  <c r="W59" i="12" s="1"/>
  <c r="X59" i="12"/>
  <c r="Y59" i="12" s="1"/>
  <c r="Z59" i="12"/>
  <c r="AA59" i="12" s="1"/>
  <c r="AB59" i="12"/>
  <c r="AC59" i="12" s="1"/>
  <c r="AD59" i="12"/>
  <c r="AE59" i="12" s="1"/>
  <c r="AF59" i="12"/>
  <c r="AG59" i="12"/>
  <c r="AH59" i="12"/>
  <c r="AI59" i="12"/>
  <c r="AJ59" i="12"/>
  <c r="AK59" i="12"/>
  <c r="AL59" i="12"/>
  <c r="AM59" i="12"/>
  <c r="R60" i="12"/>
  <c r="S60" i="12"/>
  <c r="T60" i="12"/>
  <c r="U60" i="12"/>
  <c r="V60" i="12"/>
  <c r="W60" i="12" s="1"/>
  <c r="X60" i="12"/>
  <c r="Y60" i="12" s="1"/>
  <c r="Z60" i="12"/>
  <c r="AA60" i="12" s="1"/>
  <c r="AB60" i="12"/>
  <c r="AC60" i="12" s="1"/>
  <c r="AD60" i="12"/>
  <c r="AE60" i="12"/>
  <c r="AF60" i="12"/>
  <c r="AG60" i="12"/>
  <c r="AH60" i="12"/>
  <c r="AI60" i="12"/>
  <c r="AJ60" i="12"/>
  <c r="AK60" i="12"/>
  <c r="AL60" i="12"/>
  <c r="AM60" i="12"/>
  <c r="R61" i="12"/>
  <c r="S61" i="12" s="1"/>
  <c r="T61" i="12"/>
  <c r="U61" i="12"/>
  <c r="V61" i="12"/>
  <c r="W61" i="12" s="1"/>
  <c r="X61" i="12"/>
  <c r="Y61" i="12" s="1"/>
  <c r="Z61" i="12"/>
  <c r="AA61" i="12" s="1"/>
  <c r="AB61" i="12"/>
  <c r="AC61" i="12" s="1"/>
  <c r="AD61" i="12"/>
  <c r="AE61" i="12" s="1"/>
  <c r="AF61" i="12"/>
  <c r="AG61" i="12"/>
  <c r="AH61" i="12"/>
  <c r="AI61" i="12"/>
  <c r="AJ61" i="12"/>
  <c r="AK61" i="12"/>
  <c r="AL61" i="12"/>
  <c r="AM61" i="12"/>
  <c r="R62" i="12"/>
  <c r="S62" i="12" s="1"/>
  <c r="T62" i="12"/>
  <c r="U62" i="12"/>
  <c r="V62" i="12"/>
  <c r="W62" i="12" s="1"/>
  <c r="X62" i="12"/>
  <c r="Y62" i="12" s="1"/>
  <c r="Z62" i="12"/>
  <c r="AA62" i="12"/>
  <c r="AB62" i="12"/>
  <c r="AC62" i="12" s="1"/>
  <c r="AD62" i="12"/>
  <c r="AE62" i="12" s="1"/>
  <c r="AF62" i="12"/>
  <c r="AG62" i="12"/>
  <c r="AH62" i="12"/>
  <c r="AI62" i="12"/>
  <c r="AJ62" i="12"/>
  <c r="AK62" i="12"/>
  <c r="AL62" i="12"/>
  <c r="AM62" i="12"/>
  <c r="R63" i="12"/>
  <c r="S63" i="12" s="1"/>
  <c r="T63" i="12"/>
  <c r="U63" i="12"/>
  <c r="V63" i="12"/>
  <c r="W63" i="12" s="1"/>
  <c r="X63" i="12"/>
  <c r="Y63" i="12"/>
  <c r="Z63" i="12"/>
  <c r="AA63" i="12" s="1"/>
  <c r="AB63" i="12"/>
  <c r="AC63" i="12"/>
  <c r="AD63" i="12"/>
  <c r="AE63" i="12" s="1"/>
  <c r="AF63" i="12"/>
  <c r="AG63" i="12"/>
  <c r="AH63" i="12"/>
  <c r="AI63" i="12"/>
  <c r="AJ63" i="12"/>
  <c r="AK63" i="12"/>
  <c r="AL63" i="12"/>
  <c r="AM63" i="12"/>
  <c r="R64" i="12"/>
  <c r="S64" i="12" s="1"/>
  <c r="T64" i="12"/>
  <c r="U64" i="12"/>
  <c r="V64" i="12"/>
  <c r="W64" i="12" s="1"/>
  <c r="X64" i="12"/>
  <c r="Y64" i="12"/>
  <c r="Z64" i="12"/>
  <c r="AA64" i="12"/>
  <c r="AB64" i="12"/>
  <c r="AC64" i="12"/>
  <c r="AD64" i="12"/>
  <c r="AE64" i="12" s="1"/>
  <c r="AF64" i="12"/>
  <c r="AG64" i="12"/>
  <c r="AH64" i="12"/>
  <c r="AI64" i="12"/>
  <c r="AJ64" i="12"/>
  <c r="AK64" i="12"/>
  <c r="AL64" i="12"/>
  <c r="AM64" i="12"/>
  <c r="R65" i="12"/>
  <c r="S65" i="12" s="1"/>
  <c r="T65" i="12"/>
  <c r="U65" i="12"/>
  <c r="V65" i="12"/>
  <c r="W65" i="12" s="1"/>
  <c r="X65" i="12"/>
  <c r="Y65" i="12"/>
  <c r="Z65" i="12"/>
  <c r="AA65" i="12" s="1"/>
  <c r="AB65" i="12"/>
  <c r="AC65" i="12" s="1"/>
  <c r="AD65" i="12"/>
  <c r="AE65" i="12" s="1"/>
  <c r="AF65" i="12"/>
  <c r="AG65" i="12"/>
  <c r="AH65" i="12"/>
  <c r="AI65" i="12"/>
  <c r="AJ65" i="12"/>
  <c r="AK65" i="12"/>
  <c r="AL65" i="12"/>
  <c r="AM65" i="12"/>
  <c r="R66" i="12"/>
  <c r="S66" i="12" s="1"/>
  <c r="T66" i="12"/>
  <c r="U66" i="12"/>
  <c r="V66" i="12"/>
  <c r="W66" i="12" s="1"/>
  <c r="X66" i="12"/>
  <c r="Y66" i="12" s="1"/>
  <c r="Z66" i="12"/>
  <c r="AA66" i="12"/>
  <c r="AB66" i="12"/>
  <c r="AC66" i="12"/>
  <c r="AD66" i="12"/>
  <c r="AE66" i="12"/>
  <c r="AF66" i="12"/>
  <c r="AG66" i="12"/>
  <c r="AH66" i="12"/>
  <c r="AI66" i="12"/>
  <c r="AJ66" i="12"/>
  <c r="AK66" i="12"/>
  <c r="AL66" i="12"/>
  <c r="AM66" i="12"/>
  <c r="R67" i="12"/>
  <c r="S67" i="12" s="1"/>
  <c r="T67" i="12"/>
  <c r="U67" i="12"/>
  <c r="V67" i="12"/>
  <c r="W67" i="12" s="1"/>
  <c r="X67" i="12"/>
  <c r="Y67" i="12"/>
  <c r="Z67" i="12"/>
  <c r="AA67" i="12"/>
  <c r="AB67" i="12"/>
  <c r="AC67" i="12" s="1"/>
  <c r="AD67" i="12"/>
  <c r="AE67" i="12" s="1"/>
  <c r="AF67" i="12"/>
  <c r="AG67" i="12"/>
  <c r="AH67" i="12"/>
  <c r="AI67" i="12"/>
  <c r="AJ67" i="12"/>
  <c r="AK67" i="12"/>
  <c r="AL67" i="12"/>
  <c r="AM67" i="12"/>
  <c r="R68" i="12"/>
  <c r="S68" i="12" s="1"/>
  <c r="T68" i="12"/>
  <c r="U68" i="12"/>
  <c r="V68" i="12"/>
  <c r="W68" i="12" s="1"/>
  <c r="X68" i="12"/>
  <c r="Y68" i="12" s="1"/>
  <c r="Z68" i="12"/>
  <c r="AA68" i="12" s="1"/>
  <c r="AB68" i="12"/>
  <c r="AC68" i="12"/>
  <c r="AD68" i="12"/>
  <c r="AE68" i="12" s="1"/>
  <c r="AF68" i="12"/>
  <c r="AG68" i="12"/>
  <c r="AH68" i="12"/>
  <c r="AI68" i="12"/>
  <c r="AJ68" i="12"/>
  <c r="AK68" i="12"/>
  <c r="AL68" i="12"/>
  <c r="AM68" i="12"/>
  <c r="R69" i="12"/>
  <c r="S69" i="12"/>
  <c r="T69" i="12"/>
  <c r="U69" i="12"/>
  <c r="V69" i="12"/>
  <c r="X69" i="12"/>
  <c r="Y69" i="12" s="1"/>
  <c r="Z69" i="12"/>
  <c r="AA69" i="12"/>
  <c r="AB69" i="12"/>
  <c r="AC69" i="12" s="1"/>
  <c r="AD69" i="12"/>
  <c r="AE69" i="12" s="1"/>
  <c r="AF69" i="12"/>
  <c r="AG69" i="12"/>
  <c r="AH69" i="12"/>
  <c r="AI69" i="12"/>
  <c r="AJ69" i="12"/>
  <c r="AK69" i="12"/>
  <c r="AL69" i="12"/>
  <c r="AM69" i="12"/>
  <c r="R70" i="12"/>
  <c r="S70" i="12"/>
  <c r="T70" i="12"/>
  <c r="U70" i="12"/>
  <c r="V70" i="12"/>
  <c r="X70" i="12"/>
  <c r="Y70" i="12" s="1"/>
  <c r="Z70" i="12"/>
  <c r="AA70" i="12" s="1"/>
  <c r="AB70" i="12"/>
  <c r="AC70" i="12"/>
  <c r="AD70" i="12"/>
  <c r="AE70" i="12"/>
  <c r="AF70" i="12"/>
  <c r="AG70" i="12"/>
  <c r="AH70" i="12"/>
  <c r="AI70" i="12"/>
  <c r="AJ70" i="12"/>
  <c r="AK70" i="12"/>
  <c r="AL70" i="12"/>
  <c r="AM70" i="12"/>
  <c r="R71" i="12"/>
  <c r="S71" i="12" s="1"/>
  <c r="T71" i="12"/>
  <c r="U71" i="12"/>
  <c r="V71" i="12"/>
  <c r="X71" i="12"/>
  <c r="Y71" i="12" s="1"/>
  <c r="Z71" i="12"/>
  <c r="AA71" i="12" s="1"/>
  <c r="AB71" i="12"/>
  <c r="AC71" i="12"/>
  <c r="AD71" i="12"/>
  <c r="AE71" i="12"/>
  <c r="AF71" i="12"/>
  <c r="AG71" i="12"/>
  <c r="AH71" i="12"/>
  <c r="AI71" i="12"/>
  <c r="AJ71" i="12"/>
  <c r="AK71" i="12"/>
  <c r="AL71" i="12"/>
  <c r="AM71" i="12"/>
  <c r="R72" i="12"/>
  <c r="S72" i="12" s="1"/>
  <c r="T72" i="12"/>
  <c r="U72" i="12"/>
  <c r="V72" i="12"/>
  <c r="W72" i="12" s="1"/>
  <c r="X72" i="12"/>
  <c r="Y72" i="12" s="1"/>
  <c r="Z72" i="12"/>
  <c r="AA72" i="12" s="1"/>
  <c r="AB72" i="12"/>
  <c r="AC72" i="12" s="1"/>
  <c r="AD72" i="12"/>
  <c r="AE72" i="12" s="1"/>
  <c r="AF72" i="12"/>
  <c r="AG72" i="12"/>
  <c r="AH72" i="12"/>
  <c r="AI72" i="12"/>
  <c r="AJ72" i="12"/>
  <c r="AK72" i="12"/>
  <c r="AL72" i="12"/>
  <c r="AM72" i="12"/>
  <c r="R73" i="12"/>
  <c r="S73" i="12" s="1"/>
  <c r="T73" i="12"/>
  <c r="U73" i="12"/>
  <c r="V73" i="12"/>
  <c r="W73" i="12" s="1"/>
  <c r="X73" i="12"/>
  <c r="Y73" i="12" s="1"/>
  <c r="Z73" i="12"/>
  <c r="AA73" i="12" s="1"/>
  <c r="AB73" i="12"/>
  <c r="AC73" i="12" s="1"/>
  <c r="AD73" i="12"/>
  <c r="AE73" i="12"/>
  <c r="AF73" i="12"/>
  <c r="AG73" i="12"/>
  <c r="AH73" i="12"/>
  <c r="AI73" i="12"/>
  <c r="AJ73" i="12"/>
  <c r="AK73" i="12"/>
  <c r="AL73" i="12"/>
  <c r="AM73" i="12"/>
  <c r="R74" i="12"/>
  <c r="S74" i="12" s="1"/>
  <c r="T74" i="12"/>
  <c r="U74" i="12"/>
  <c r="V74" i="12"/>
  <c r="W74" i="12" s="1"/>
  <c r="X74" i="12"/>
  <c r="Y74" i="12" s="1"/>
  <c r="Z74" i="12"/>
  <c r="AA74" i="12" s="1"/>
  <c r="AB74" i="12"/>
  <c r="AC74" i="12"/>
  <c r="AD74" i="12"/>
  <c r="AE74" i="12" s="1"/>
  <c r="AF74" i="12"/>
  <c r="AG74" i="12"/>
  <c r="AH74" i="12"/>
  <c r="AI74" i="12"/>
  <c r="AJ74" i="12"/>
  <c r="AK74" i="12"/>
  <c r="AL74" i="12"/>
  <c r="AM74" i="12"/>
  <c r="R75" i="12"/>
  <c r="S75" i="12" s="1"/>
  <c r="T75" i="12"/>
  <c r="U75" i="12"/>
  <c r="V75" i="12"/>
  <c r="W75" i="12" s="1"/>
  <c r="X75" i="12"/>
  <c r="Y75" i="12" s="1"/>
  <c r="Z75" i="12"/>
  <c r="AA75" i="12" s="1"/>
  <c r="AB75" i="12"/>
  <c r="AC75" i="12" s="1"/>
  <c r="AD75" i="12"/>
  <c r="AE75" i="12" s="1"/>
  <c r="AF75" i="12"/>
  <c r="AG75" i="12"/>
  <c r="AH75" i="12"/>
  <c r="AI75" i="12"/>
  <c r="AJ75" i="12"/>
  <c r="AK75" i="12"/>
  <c r="AL75" i="12"/>
  <c r="AM75" i="12"/>
  <c r="R76" i="12"/>
  <c r="S76" i="12" s="1"/>
  <c r="T76" i="12"/>
  <c r="U76" i="12"/>
  <c r="V76" i="12"/>
  <c r="W76" i="12" s="1"/>
  <c r="X76" i="12"/>
  <c r="Y76" i="12"/>
  <c r="Z76" i="12"/>
  <c r="AA76" i="12" s="1"/>
  <c r="AB76" i="12"/>
  <c r="AC76" i="12" s="1"/>
  <c r="AD76" i="12"/>
  <c r="AE76" i="12"/>
  <c r="AF76" i="12"/>
  <c r="AG76" i="12"/>
  <c r="AH76" i="12"/>
  <c r="AI76" i="12"/>
  <c r="AJ76" i="12"/>
  <c r="AK76" i="12"/>
  <c r="AL76" i="12"/>
  <c r="AM76" i="12"/>
  <c r="R77" i="12"/>
  <c r="S77" i="12"/>
  <c r="T77" i="12"/>
  <c r="U77" i="12"/>
  <c r="V77" i="12"/>
  <c r="W77" i="12" s="1"/>
  <c r="X77" i="12"/>
  <c r="Y77" i="12" s="1"/>
  <c r="Z77" i="12"/>
  <c r="AA77" i="12"/>
  <c r="AB77" i="12"/>
  <c r="AC77" i="12" s="1"/>
  <c r="AD77" i="12"/>
  <c r="AE77" i="12" s="1"/>
  <c r="AF77" i="12"/>
  <c r="AG77" i="12"/>
  <c r="AH77" i="12"/>
  <c r="AI77" i="12"/>
  <c r="AJ77" i="12"/>
  <c r="AK77" i="12"/>
  <c r="AL77" i="12"/>
  <c r="AM77" i="12"/>
  <c r="R78" i="12"/>
  <c r="S78" i="12" s="1"/>
  <c r="T78" i="12"/>
  <c r="U78" i="12"/>
  <c r="V78" i="12"/>
  <c r="W78" i="12" s="1"/>
  <c r="X78" i="12"/>
  <c r="Y78" i="12"/>
  <c r="Z78" i="12"/>
  <c r="AA78" i="12"/>
  <c r="AB78" i="12"/>
  <c r="AC78" i="12" s="1"/>
  <c r="AD78" i="12"/>
  <c r="AE78" i="12" s="1"/>
  <c r="AF78" i="12"/>
  <c r="AG78" i="12"/>
  <c r="AH78" i="12"/>
  <c r="AI78" i="12"/>
  <c r="AJ78" i="12"/>
  <c r="AK78" i="12"/>
  <c r="AL78" i="12"/>
  <c r="AM78" i="12"/>
  <c r="R79" i="12"/>
  <c r="S79" i="12" s="1"/>
  <c r="T79" i="12"/>
  <c r="U79" i="12"/>
  <c r="V79" i="12"/>
  <c r="W79" i="12" s="1"/>
  <c r="X79" i="12"/>
  <c r="Y79" i="12"/>
  <c r="Z79" i="12"/>
  <c r="AA79" i="12" s="1"/>
  <c r="AB79" i="12"/>
  <c r="AC79" i="12"/>
  <c r="AD79" i="12"/>
  <c r="AE79" i="12" s="1"/>
  <c r="AF79" i="12"/>
  <c r="AG79" i="12"/>
  <c r="AH79" i="12"/>
  <c r="AI79" i="12"/>
  <c r="AJ79" i="12"/>
  <c r="AK79" i="12"/>
  <c r="AL79" i="12"/>
  <c r="AM79" i="12"/>
  <c r="R80" i="12"/>
  <c r="S80" i="12"/>
  <c r="T80" i="12"/>
  <c r="U80" i="12"/>
  <c r="V80" i="12"/>
  <c r="W80" i="12" s="1"/>
  <c r="X80" i="12"/>
  <c r="Y80" i="12"/>
  <c r="Z80" i="12"/>
  <c r="AA80" i="12" s="1"/>
  <c r="AB80" i="12"/>
  <c r="AC80" i="12"/>
  <c r="AD80" i="12"/>
  <c r="AE80" i="12" s="1"/>
  <c r="AF80" i="12"/>
  <c r="AG80" i="12"/>
  <c r="AH80" i="12"/>
  <c r="AI80" i="12"/>
  <c r="AJ80" i="12"/>
  <c r="AK80" i="12"/>
  <c r="AL80" i="12"/>
  <c r="AM80" i="12"/>
  <c r="R81" i="12"/>
  <c r="S81" i="12" s="1"/>
  <c r="T81" i="12"/>
  <c r="U81" i="12"/>
  <c r="V81" i="12"/>
  <c r="W81" i="12" s="1"/>
  <c r="X81" i="12"/>
  <c r="Y81" i="12"/>
  <c r="Z81" i="12"/>
  <c r="AA81" i="12"/>
  <c r="AB81" i="12"/>
  <c r="AC81" i="12" s="1"/>
  <c r="AD81" i="12"/>
  <c r="AE81" i="12" s="1"/>
  <c r="AF81" i="12"/>
  <c r="AG81" i="12"/>
  <c r="AH81" i="12"/>
  <c r="AI81" i="12"/>
  <c r="AJ81" i="12"/>
  <c r="AK81" i="12"/>
  <c r="AL81" i="12"/>
  <c r="AM81" i="12"/>
  <c r="R82" i="12"/>
  <c r="S82" i="12" s="1"/>
  <c r="T82" i="12"/>
  <c r="U82" i="12"/>
  <c r="V82" i="12"/>
  <c r="W82" i="12" s="1"/>
  <c r="X82" i="12"/>
  <c r="Y82" i="12"/>
  <c r="Z82" i="12"/>
  <c r="AA82" i="12" s="1"/>
  <c r="AB82" i="12"/>
  <c r="AC82" i="12"/>
  <c r="AD82" i="12"/>
  <c r="AE82" i="12" s="1"/>
  <c r="AF82" i="12"/>
  <c r="AG82" i="12"/>
  <c r="AH82" i="12"/>
  <c r="AI82" i="12"/>
  <c r="AJ82" i="12"/>
  <c r="AK82" i="12"/>
  <c r="AL82" i="12"/>
  <c r="AM82" i="12"/>
  <c r="R83" i="12"/>
  <c r="S83" i="12" s="1"/>
  <c r="T83" i="12"/>
  <c r="U83" i="12"/>
  <c r="V83" i="12"/>
  <c r="W83" i="12" s="1"/>
  <c r="X83" i="12"/>
  <c r="Y83" i="12"/>
  <c r="Z83" i="12"/>
  <c r="AA83" i="12" s="1"/>
  <c r="AB83" i="12"/>
  <c r="AC83" i="12"/>
  <c r="AD83" i="12"/>
  <c r="AE83" i="12" s="1"/>
  <c r="AF83" i="12"/>
  <c r="AG83" i="12"/>
  <c r="AH83" i="12"/>
  <c r="AI83" i="12"/>
  <c r="AJ83" i="12"/>
  <c r="AK83" i="12"/>
  <c r="AL83" i="12"/>
  <c r="AM83" i="12"/>
  <c r="R84" i="12"/>
  <c r="S84" i="12" s="1"/>
  <c r="T84" i="12"/>
  <c r="U84" i="12"/>
  <c r="V84" i="12"/>
  <c r="W84" i="12" s="1"/>
  <c r="X84" i="12"/>
  <c r="Y84" i="12" s="1"/>
  <c r="Z84" i="12"/>
  <c r="AA84" i="12"/>
  <c r="AB84" i="12"/>
  <c r="AC84" i="12"/>
  <c r="AD84" i="12"/>
  <c r="AE84" i="12" s="1"/>
  <c r="AF84" i="12"/>
  <c r="AG84" i="12"/>
  <c r="AH84" i="12"/>
  <c r="AI84" i="12"/>
  <c r="AJ84" i="12"/>
  <c r="AK84" i="12"/>
  <c r="AL84" i="12"/>
  <c r="AM84" i="12"/>
  <c r="R85" i="12"/>
  <c r="S85" i="12"/>
  <c r="T85" i="12"/>
  <c r="U85" i="12"/>
  <c r="V85" i="12"/>
  <c r="W85" i="12" s="1"/>
  <c r="X85" i="12"/>
  <c r="Y85" i="12" s="1"/>
  <c r="Z85" i="12"/>
  <c r="AA85" i="12" s="1"/>
  <c r="AB85" i="12"/>
  <c r="AC85" i="12" s="1"/>
  <c r="AD85" i="12"/>
  <c r="AE85" i="12" s="1"/>
  <c r="AF85" i="12"/>
  <c r="AG85" i="12"/>
  <c r="AH85" i="12"/>
  <c r="AI85" i="12"/>
  <c r="AJ85" i="12"/>
  <c r="AK85" i="12"/>
  <c r="AL85" i="12"/>
  <c r="AM85" i="12"/>
  <c r="R86" i="12"/>
  <c r="S86" i="12" s="1"/>
  <c r="T86" i="12"/>
  <c r="U86" i="12"/>
  <c r="V86" i="12"/>
  <c r="W86" i="12" s="1"/>
  <c r="X86" i="12"/>
  <c r="Y86" i="12"/>
  <c r="Z86" i="12"/>
  <c r="AA86" i="12" s="1"/>
  <c r="AB86" i="12"/>
  <c r="AC86" i="12" s="1"/>
  <c r="AD86" i="12"/>
  <c r="AE86" i="12"/>
  <c r="AF86" i="12"/>
  <c r="AG86" i="12"/>
  <c r="AH86" i="12"/>
  <c r="AI86" i="12"/>
  <c r="AJ86" i="12"/>
  <c r="AK86" i="12"/>
  <c r="AL86" i="12"/>
  <c r="AM86" i="12"/>
  <c r="U2" i="12"/>
  <c r="AG2" i="12"/>
  <c r="AK2" i="12"/>
  <c r="AJ2" i="12"/>
  <c r="AM2" i="11"/>
  <c r="AC2" i="11"/>
  <c r="AQ2" i="11"/>
  <c r="AP2" i="11"/>
  <c r="T2" i="12"/>
  <c r="V2" i="11"/>
  <c r="Q40" i="12" l="1"/>
  <c r="Q28" i="12"/>
  <c r="Q67" i="12"/>
  <c r="Q14" i="12"/>
  <c r="Q24" i="12"/>
  <c r="Q32" i="12"/>
  <c r="Q22" i="12"/>
  <c r="Q6" i="12"/>
  <c r="Q5" i="12"/>
  <c r="Q65" i="12"/>
  <c r="Q17" i="12"/>
  <c r="Q69" i="12"/>
  <c r="Q81" i="12"/>
  <c r="Q16" i="12"/>
  <c r="Q54" i="12"/>
  <c r="Q20" i="12"/>
  <c r="Q74" i="12"/>
  <c r="Q21" i="12"/>
  <c r="Q8" i="12"/>
  <c r="Q63" i="12"/>
  <c r="Q36" i="12"/>
  <c r="Q46" i="12"/>
  <c r="Q38" i="12"/>
  <c r="S54" i="11"/>
  <c r="S31" i="11"/>
  <c r="S37" i="11"/>
  <c r="S53" i="11"/>
  <c r="S95" i="11"/>
  <c r="S55" i="11"/>
  <c r="S10" i="11"/>
  <c r="S13" i="11"/>
  <c r="S113" i="11"/>
  <c r="S47" i="11"/>
  <c r="S70" i="11"/>
  <c r="S51" i="11"/>
  <c r="S49" i="11"/>
  <c r="S26" i="11"/>
  <c r="S15" i="11"/>
  <c r="S40" i="11"/>
  <c r="S38" i="11"/>
  <c r="S6" i="11"/>
  <c r="S8" i="11"/>
  <c r="S67" i="11"/>
  <c r="S65" i="11"/>
  <c r="S27" i="11"/>
  <c r="S56" i="11"/>
  <c r="S24" i="11"/>
  <c r="S21" i="11"/>
  <c r="S17" i="11"/>
  <c r="S23" i="11"/>
  <c r="S63" i="11"/>
  <c r="S25" i="11"/>
  <c r="S12" i="11"/>
  <c r="S86" i="11"/>
  <c r="S88" i="11"/>
  <c r="S81" i="11"/>
  <c r="S85" i="11"/>
  <c r="S39" i="11"/>
  <c r="S118" i="11"/>
  <c r="S83" i="11"/>
  <c r="S35" i="11"/>
  <c r="S33" i="11"/>
  <c r="S41" i="11"/>
  <c r="S22" i="11"/>
  <c r="S120" i="11"/>
  <c r="S109" i="11"/>
  <c r="S111" i="11"/>
  <c r="S106" i="11"/>
  <c r="S104" i="11"/>
  <c r="S102" i="11"/>
  <c r="S99" i="11"/>
  <c r="S97" i="11"/>
  <c r="S90" i="11"/>
  <c r="S79" i="11"/>
  <c r="S72" i="11"/>
  <c r="S71" i="11"/>
  <c r="S69" i="11"/>
  <c r="S58" i="11"/>
  <c r="S115" i="11"/>
  <c r="S42" i="11"/>
  <c r="S74" i="11"/>
  <c r="S29" i="11"/>
  <c r="S43" i="11"/>
  <c r="S61" i="11"/>
  <c r="S77" i="11"/>
  <c r="S73" i="11"/>
  <c r="S121" i="11"/>
  <c r="S119" i="11"/>
  <c r="S18" i="11"/>
  <c r="S16" i="11"/>
  <c r="S34" i="11"/>
  <c r="S64" i="11"/>
  <c r="S52" i="11"/>
  <c r="S80" i="11"/>
  <c r="S68" i="11"/>
  <c r="S62" i="11"/>
  <c r="S96" i="11"/>
  <c r="S92" i="11"/>
  <c r="S114" i="11"/>
  <c r="S112" i="11"/>
  <c r="S98" i="11"/>
  <c r="S94" i="11"/>
  <c r="S32" i="11"/>
  <c r="S28" i="11"/>
  <c r="S50" i="11"/>
  <c r="S66" i="11"/>
  <c r="S76" i="11"/>
  <c r="S110" i="11"/>
  <c r="S108" i="11"/>
  <c r="S100" i="11"/>
  <c r="S3" i="11"/>
  <c r="S45" i="11"/>
  <c r="S59" i="11"/>
  <c r="S57" i="11"/>
  <c r="S75" i="11"/>
  <c r="S93" i="11"/>
  <c r="S91" i="11"/>
  <c r="S89" i="11"/>
  <c r="S87" i="11"/>
  <c r="S117" i="11"/>
  <c r="S107" i="11"/>
  <c r="S105" i="11"/>
  <c r="S103" i="11"/>
  <c r="S101" i="11"/>
  <c r="S4" i="11"/>
  <c r="S20" i="11"/>
  <c r="S14" i="11"/>
  <c r="S48" i="11"/>
  <c r="S44" i="11"/>
  <c r="S36" i="11"/>
  <c r="S30" i="11"/>
  <c r="S60" i="11"/>
  <c r="S46" i="11"/>
  <c r="S82" i="11"/>
  <c r="S84" i="11"/>
  <c r="S78" i="11"/>
  <c r="S116" i="11"/>
  <c r="S19" i="11"/>
  <c r="S11" i="11"/>
  <c r="S9" i="11"/>
  <c r="S7" i="11"/>
  <c r="S5" i="11"/>
  <c r="Q68" i="12"/>
  <c r="Q51" i="12"/>
  <c r="Q62" i="12"/>
  <c r="Q70" i="12"/>
  <c r="Q43" i="12"/>
  <c r="Q84" i="12"/>
  <c r="Q49" i="12"/>
  <c r="Q33" i="12"/>
  <c r="Q50" i="12"/>
  <c r="Q34" i="12"/>
  <c r="Q18" i="12"/>
  <c r="Q85" i="12"/>
  <c r="Q75" i="12"/>
  <c r="Q71" i="12"/>
  <c r="Q57" i="12"/>
  <c r="Q76" i="12"/>
  <c r="Q13" i="12"/>
  <c r="Q66" i="12"/>
  <c r="Q44" i="12"/>
  <c r="Q39" i="12"/>
  <c r="Q35" i="12"/>
  <c r="Q61" i="12"/>
  <c r="Q56" i="12"/>
  <c r="Q52" i="12"/>
  <c r="Q48" i="12"/>
  <c r="Q31" i="12"/>
  <c r="Q80" i="12"/>
  <c r="Q26" i="12"/>
  <c r="Q11" i="12"/>
  <c r="Q7" i="12"/>
  <c r="Q12" i="12"/>
  <c r="Q59" i="12"/>
  <c r="Q55" i="12"/>
  <c r="Q60" i="12"/>
  <c r="Q47" i="12"/>
  <c r="Q37" i="12"/>
  <c r="Q30" i="12"/>
  <c r="Q25" i="12"/>
  <c r="Q83" i="12"/>
  <c r="Q79" i="12"/>
  <c r="Q42" i="12"/>
  <c r="Q86" i="12"/>
  <c r="Q73" i="12"/>
  <c r="Q29" i="12"/>
  <c r="Q78" i="12"/>
  <c r="Q41" i="12"/>
  <c r="Q10" i="12"/>
  <c r="Q82" i="12"/>
  <c r="Q72" i="12"/>
  <c r="Q58" i="12"/>
  <c r="Q15" i="12"/>
  <c r="Q77" i="12"/>
  <c r="Q53" i="12"/>
  <c r="Q45" i="12"/>
  <c r="Q27" i="12"/>
  <c r="Q19" i="12"/>
  <c r="Q9" i="12"/>
  <c r="Q4" i="12"/>
  <c r="Q64" i="12"/>
  <c r="Q23" i="12"/>
  <c r="Q3" i="12"/>
  <c r="AB2" i="11" l="1"/>
  <c r="AJ2" i="11"/>
  <c r="O3" i="1"/>
  <c r="P3" i="1"/>
  <c r="Q3" i="1"/>
  <c r="R3" i="1"/>
  <c r="S3" i="1"/>
  <c r="T3" i="1"/>
  <c r="V3" i="1" s="1"/>
  <c r="W3" i="1" s="1"/>
  <c r="U3" i="1"/>
  <c r="X3" i="1"/>
  <c r="Y3" i="1" s="1"/>
  <c r="Z3" i="1"/>
  <c r="AA3" i="1" s="1"/>
  <c r="AB3" i="1"/>
  <c r="AC3" i="1"/>
  <c r="AD3" i="1"/>
  <c r="AE3" i="1" s="1"/>
  <c r="AF3" i="1"/>
  <c r="AG3" i="1"/>
  <c r="AH3" i="1"/>
  <c r="AI3" i="1"/>
  <c r="AJ3" i="1"/>
  <c r="AK3" i="1"/>
  <c r="O4" i="1"/>
  <c r="P4" i="1"/>
  <c r="Q4" i="1"/>
  <c r="R4" i="1"/>
  <c r="S4" i="1" s="1"/>
  <c r="T4" i="1"/>
  <c r="V4" i="1" s="1"/>
  <c r="W4" i="1" s="1"/>
  <c r="U4" i="1"/>
  <c r="X4" i="1"/>
  <c r="Y4" i="1" s="1"/>
  <c r="Z4" i="1"/>
  <c r="AA4" i="1"/>
  <c r="AB4" i="1"/>
  <c r="AC4" i="1" s="1"/>
  <c r="AD4" i="1"/>
  <c r="AE4" i="1" s="1"/>
  <c r="AF4" i="1"/>
  <c r="AG4" i="1"/>
  <c r="AH4" i="1"/>
  <c r="AI4" i="1"/>
  <c r="AJ4" i="1"/>
  <c r="AK4" i="1"/>
  <c r="O5" i="1"/>
  <c r="P5" i="1"/>
  <c r="Q5" i="1"/>
  <c r="R5" i="1"/>
  <c r="S5" i="1"/>
  <c r="T5" i="1"/>
  <c r="U5" i="1"/>
  <c r="V5" i="1"/>
  <c r="W5" i="1" s="1"/>
  <c r="X5" i="1"/>
  <c r="Y5" i="1" s="1"/>
  <c r="Z5" i="1"/>
  <c r="AA5" i="1" s="1"/>
  <c r="AB5" i="1"/>
  <c r="AC5" i="1"/>
  <c r="AD5" i="1"/>
  <c r="AE5" i="1" s="1"/>
  <c r="AF5" i="1"/>
  <c r="AG5" i="1"/>
  <c r="AH5" i="1"/>
  <c r="AI5" i="1"/>
  <c r="AJ5" i="1"/>
  <c r="AK5" i="1"/>
  <c r="O6" i="1"/>
  <c r="P6" i="1"/>
  <c r="Q6" i="1"/>
  <c r="R6" i="1"/>
  <c r="S6" i="1" s="1"/>
  <c r="T6" i="1"/>
  <c r="V6" i="1" s="1"/>
  <c r="W6" i="1" s="1"/>
  <c r="U6" i="1"/>
  <c r="X6" i="1"/>
  <c r="Y6" i="1" s="1"/>
  <c r="Z6" i="1"/>
  <c r="AA6" i="1"/>
  <c r="AB6" i="1"/>
  <c r="AC6" i="1" s="1"/>
  <c r="AD6" i="1"/>
  <c r="AE6" i="1" s="1"/>
  <c r="AF6" i="1"/>
  <c r="AG6" i="1"/>
  <c r="AH6" i="1"/>
  <c r="AI6" i="1"/>
  <c r="AJ6" i="1"/>
  <c r="AK6" i="1"/>
  <c r="O7" i="1"/>
  <c r="P7" i="1"/>
  <c r="Q7" i="1"/>
  <c r="R7" i="1"/>
  <c r="S7" i="1"/>
  <c r="T7" i="1"/>
  <c r="U7" i="1"/>
  <c r="V7" i="1"/>
  <c r="W7" i="1" s="1"/>
  <c r="X7" i="1"/>
  <c r="Y7" i="1" s="1"/>
  <c r="Z7" i="1"/>
  <c r="AA7" i="1" s="1"/>
  <c r="AB7" i="1"/>
  <c r="AC7" i="1"/>
  <c r="AD7" i="1"/>
  <c r="AE7" i="1" s="1"/>
  <c r="AF7" i="1"/>
  <c r="AG7" i="1"/>
  <c r="AH7" i="1"/>
  <c r="AI7" i="1"/>
  <c r="AJ7" i="1"/>
  <c r="AK7" i="1"/>
  <c r="O8" i="1"/>
  <c r="P8" i="1"/>
  <c r="Q8" i="1"/>
  <c r="R8" i="1"/>
  <c r="S8" i="1" s="1"/>
  <c r="T8" i="1"/>
  <c r="V8" i="1" s="1"/>
  <c r="W8" i="1" s="1"/>
  <c r="U8" i="1"/>
  <c r="X8" i="1"/>
  <c r="Y8" i="1" s="1"/>
  <c r="Z8" i="1"/>
  <c r="AA8" i="1"/>
  <c r="AB8" i="1"/>
  <c r="AC8" i="1" s="1"/>
  <c r="AD8" i="1"/>
  <c r="AE8" i="1" s="1"/>
  <c r="AF8" i="1"/>
  <c r="AG8" i="1"/>
  <c r="AH8" i="1"/>
  <c r="AI8" i="1"/>
  <c r="AJ8" i="1"/>
  <c r="AK8" i="1"/>
  <c r="O9" i="1"/>
  <c r="P9" i="1"/>
  <c r="N9" i="1" s="1"/>
  <c r="Q9" i="1"/>
  <c r="R9" i="1"/>
  <c r="S9" i="1"/>
  <c r="T9" i="1"/>
  <c r="U9" i="1"/>
  <c r="V9" i="1"/>
  <c r="W9" i="1" s="1"/>
  <c r="X9" i="1"/>
  <c r="Y9" i="1" s="1"/>
  <c r="Z9" i="1"/>
  <c r="AA9" i="1" s="1"/>
  <c r="AB9" i="1"/>
  <c r="AC9" i="1"/>
  <c r="AD9" i="1"/>
  <c r="AE9" i="1" s="1"/>
  <c r="AF9" i="1"/>
  <c r="AG9" i="1"/>
  <c r="AH9" i="1"/>
  <c r="AI9" i="1"/>
  <c r="AJ9" i="1"/>
  <c r="AK9" i="1"/>
  <c r="O10" i="1"/>
  <c r="P10" i="1"/>
  <c r="N10" i="1" s="1"/>
  <c r="Q10" i="1"/>
  <c r="R10" i="1"/>
  <c r="S10" i="1" s="1"/>
  <c r="T10" i="1"/>
  <c r="V10" i="1" s="1"/>
  <c r="W10" i="1" s="1"/>
  <c r="U10" i="1"/>
  <c r="X10" i="1"/>
  <c r="Y10" i="1" s="1"/>
  <c r="Z10" i="1"/>
  <c r="AA10" i="1"/>
  <c r="AB10" i="1"/>
  <c r="AC10" i="1" s="1"/>
  <c r="AD10" i="1"/>
  <c r="AE10" i="1" s="1"/>
  <c r="AF10" i="1"/>
  <c r="AG10" i="1"/>
  <c r="AH10" i="1"/>
  <c r="AI10" i="1"/>
  <c r="AJ10" i="1"/>
  <c r="AK10" i="1"/>
  <c r="O11" i="1"/>
  <c r="P11" i="1"/>
  <c r="Q11" i="1"/>
  <c r="R11" i="1"/>
  <c r="S11" i="1"/>
  <c r="T11" i="1"/>
  <c r="U11" i="1"/>
  <c r="V11" i="1"/>
  <c r="W11" i="1" s="1"/>
  <c r="X11" i="1"/>
  <c r="Y11" i="1" s="1"/>
  <c r="Z11" i="1"/>
  <c r="AA11" i="1" s="1"/>
  <c r="AB11" i="1"/>
  <c r="AC11" i="1"/>
  <c r="AD11" i="1"/>
  <c r="AE11" i="1" s="1"/>
  <c r="AF11" i="1"/>
  <c r="AG11" i="1"/>
  <c r="AH11" i="1"/>
  <c r="AI11" i="1"/>
  <c r="AJ11" i="1"/>
  <c r="AK11" i="1"/>
  <c r="O12" i="1"/>
  <c r="P12" i="1"/>
  <c r="Q12" i="1"/>
  <c r="R12" i="1"/>
  <c r="S12" i="1" s="1"/>
  <c r="T12" i="1"/>
  <c r="V12" i="1" s="1"/>
  <c r="W12" i="1" s="1"/>
  <c r="U12" i="1"/>
  <c r="X12" i="1"/>
  <c r="Y12" i="1" s="1"/>
  <c r="Z12" i="1"/>
  <c r="AA12" i="1"/>
  <c r="AB12" i="1"/>
  <c r="AC12" i="1" s="1"/>
  <c r="AD12" i="1"/>
  <c r="AE12" i="1" s="1"/>
  <c r="AF12" i="1"/>
  <c r="AG12" i="1"/>
  <c r="AH12" i="1"/>
  <c r="AI12" i="1"/>
  <c r="AJ12" i="1"/>
  <c r="AK12" i="1"/>
  <c r="O13" i="1"/>
  <c r="P13" i="1"/>
  <c r="Q13" i="1"/>
  <c r="R13" i="1"/>
  <c r="S13" i="1"/>
  <c r="T13" i="1"/>
  <c r="V13" i="1" s="1"/>
  <c r="W13" i="1" s="1"/>
  <c r="U13" i="1"/>
  <c r="X13" i="1"/>
  <c r="Y13" i="1" s="1"/>
  <c r="Z13" i="1"/>
  <c r="AA13" i="1" s="1"/>
  <c r="AB13" i="1"/>
  <c r="AC13" i="1"/>
  <c r="AD13" i="1"/>
  <c r="AE13" i="1" s="1"/>
  <c r="AF13" i="1"/>
  <c r="AG13" i="1"/>
  <c r="AH13" i="1"/>
  <c r="AI13" i="1"/>
  <c r="AJ13" i="1"/>
  <c r="AK13" i="1"/>
  <c r="O14" i="1"/>
  <c r="P14" i="1"/>
  <c r="Q14" i="1"/>
  <c r="R14" i="1"/>
  <c r="S14" i="1" s="1"/>
  <c r="T14" i="1"/>
  <c r="V14" i="1" s="1"/>
  <c r="W14" i="1" s="1"/>
  <c r="U14" i="1"/>
  <c r="X14" i="1"/>
  <c r="Y14" i="1" s="1"/>
  <c r="Z14" i="1"/>
  <c r="AA14" i="1"/>
  <c r="AB14" i="1"/>
  <c r="AC14" i="1" s="1"/>
  <c r="AD14" i="1"/>
  <c r="AE14" i="1" s="1"/>
  <c r="AF14" i="1"/>
  <c r="AG14" i="1"/>
  <c r="AH14" i="1"/>
  <c r="AI14" i="1"/>
  <c r="AJ14" i="1"/>
  <c r="AK14" i="1"/>
  <c r="O15" i="1"/>
  <c r="P15" i="1"/>
  <c r="Q15" i="1"/>
  <c r="R15" i="1"/>
  <c r="S15" i="1"/>
  <c r="T15" i="1"/>
  <c r="V15" i="1" s="1"/>
  <c r="W15" i="1" s="1"/>
  <c r="U15" i="1"/>
  <c r="X15" i="1"/>
  <c r="Y15" i="1" s="1"/>
  <c r="Z15" i="1"/>
  <c r="AA15" i="1" s="1"/>
  <c r="AB15" i="1"/>
  <c r="AC15" i="1"/>
  <c r="AD15" i="1"/>
  <c r="AE15" i="1" s="1"/>
  <c r="AF15" i="1"/>
  <c r="AG15" i="1"/>
  <c r="AH15" i="1"/>
  <c r="AI15" i="1"/>
  <c r="AJ15" i="1"/>
  <c r="AK15" i="1"/>
  <c r="O16" i="1"/>
  <c r="P16" i="1"/>
  <c r="Q16" i="1"/>
  <c r="R16" i="1"/>
  <c r="S16" i="1" s="1"/>
  <c r="T16" i="1"/>
  <c r="V16" i="1" s="1"/>
  <c r="W16" i="1" s="1"/>
  <c r="U16" i="1"/>
  <c r="X16" i="1"/>
  <c r="Y16" i="1" s="1"/>
  <c r="Z16" i="1"/>
  <c r="AA16" i="1"/>
  <c r="AB16" i="1"/>
  <c r="AC16" i="1" s="1"/>
  <c r="AD16" i="1"/>
  <c r="AE16" i="1" s="1"/>
  <c r="AF16" i="1"/>
  <c r="AG16" i="1"/>
  <c r="AH16" i="1"/>
  <c r="AI16" i="1"/>
  <c r="AJ16" i="1"/>
  <c r="AK16" i="1"/>
  <c r="O17" i="1"/>
  <c r="P17" i="1"/>
  <c r="Q17" i="1"/>
  <c r="R17" i="1"/>
  <c r="S17" i="1"/>
  <c r="T17" i="1"/>
  <c r="V17" i="1" s="1"/>
  <c r="W17" i="1" s="1"/>
  <c r="U17" i="1"/>
  <c r="X17" i="1"/>
  <c r="Y17" i="1" s="1"/>
  <c r="Z17" i="1"/>
  <c r="AA17" i="1" s="1"/>
  <c r="AB17" i="1"/>
  <c r="AC17" i="1"/>
  <c r="AD17" i="1"/>
  <c r="AE17" i="1" s="1"/>
  <c r="AF17" i="1"/>
  <c r="AG17" i="1"/>
  <c r="AH17" i="1"/>
  <c r="AI17" i="1"/>
  <c r="AJ17" i="1"/>
  <c r="AK17" i="1"/>
  <c r="O18" i="1"/>
  <c r="P18" i="1"/>
  <c r="Q18" i="1"/>
  <c r="R18" i="1"/>
  <c r="S18" i="1" s="1"/>
  <c r="T18" i="1"/>
  <c r="V18" i="1" s="1"/>
  <c r="W18" i="1" s="1"/>
  <c r="U18" i="1"/>
  <c r="X18" i="1"/>
  <c r="Y18" i="1" s="1"/>
  <c r="Z18" i="1"/>
  <c r="AA18" i="1"/>
  <c r="AB18" i="1"/>
  <c r="AC18" i="1" s="1"/>
  <c r="AD18" i="1"/>
  <c r="AE18" i="1" s="1"/>
  <c r="AF18" i="1"/>
  <c r="AG18" i="1"/>
  <c r="AH18" i="1"/>
  <c r="AI18" i="1"/>
  <c r="AJ18" i="1"/>
  <c r="AK18" i="1"/>
  <c r="O19" i="1"/>
  <c r="P19" i="1"/>
  <c r="Q19" i="1"/>
  <c r="R19" i="1"/>
  <c r="S19" i="1"/>
  <c r="T19" i="1"/>
  <c r="V19" i="1" s="1"/>
  <c r="W19" i="1" s="1"/>
  <c r="U19" i="1"/>
  <c r="X19" i="1"/>
  <c r="Y19" i="1" s="1"/>
  <c r="Z19" i="1"/>
  <c r="AA19" i="1" s="1"/>
  <c r="AB19" i="1"/>
  <c r="AC19" i="1"/>
  <c r="AD19" i="1"/>
  <c r="AE19" i="1" s="1"/>
  <c r="AF19" i="1"/>
  <c r="AG19" i="1"/>
  <c r="AH19" i="1"/>
  <c r="AI19" i="1"/>
  <c r="AJ19" i="1"/>
  <c r="AK19" i="1"/>
  <c r="O20" i="1"/>
  <c r="P20" i="1"/>
  <c r="N20" i="1" s="1"/>
  <c r="Q20" i="1"/>
  <c r="R20" i="1"/>
  <c r="S20" i="1" s="1"/>
  <c r="T20" i="1"/>
  <c r="V20" i="1" s="1"/>
  <c r="W20" i="1" s="1"/>
  <c r="U20" i="1"/>
  <c r="X20" i="1"/>
  <c r="Y20" i="1" s="1"/>
  <c r="Z20" i="1"/>
  <c r="AA20" i="1"/>
  <c r="AB20" i="1"/>
  <c r="AC20" i="1" s="1"/>
  <c r="AD20" i="1"/>
  <c r="AE20" i="1" s="1"/>
  <c r="AF20" i="1"/>
  <c r="AG20" i="1"/>
  <c r="AH20" i="1"/>
  <c r="AI20" i="1"/>
  <c r="AJ20" i="1"/>
  <c r="AK20" i="1"/>
  <c r="O21" i="1"/>
  <c r="P21" i="1"/>
  <c r="Q21" i="1"/>
  <c r="R21" i="1"/>
  <c r="S21" i="1"/>
  <c r="T21" i="1"/>
  <c r="V21" i="1" s="1"/>
  <c r="W21" i="1" s="1"/>
  <c r="U21" i="1"/>
  <c r="X21" i="1"/>
  <c r="Y21" i="1" s="1"/>
  <c r="Z21" i="1"/>
  <c r="AA21" i="1" s="1"/>
  <c r="AB21" i="1"/>
  <c r="AC21" i="1"/>
  <c r="AD21" i="1"/>
  <c r="AE21" i="1" s="1"/>
  <c r="AF21" i="1"/>
  <c r="AG21" i="1"/>
  <c r="AH21" i="1"/>
  <c r="AI21" i="1"/>
  <c r="AJ21" i="1"/>
  <c r="AK21" i="1"/>
  <c r="O22" i="1"/>
  <c r="P22" i="1"/>
  <c r="Q22" i="1"/>
  <c r="R22" i="1"/>
  <c r="S22" i="1" s="1"/>
  <c r="T22" i="1"/>
  <c r="V22" i="1" s="1"/>
  <c r="W22" i="1" s="1"/>
  <c r="U22" i="1"/>
  <c r="X22" i="1"/>
  <c r="Y22" i="1" s="1"/>
  <c r="Z22" i="1"/>
  <c r="AA22" i="1"/>
  <c r="AB22" i="1"/>
  <c r="AC22" i="1" s="1"/>
  <c r="AD22" i="1"/>
  <c r="AE22" i="1" s="1"/>
  <c r="AF22" i="1"/>
  <c r="AG22" i="1"/>
  <c r="AH22" i="1"/>
  <c r="AI22" i="1"/>
  <c r="AJ22" i="1"/>
  <c r="AK22" i="1"/>
  <c r="O23" i="1"/>
  <c r="P23" i="1"/>
  <c r="Q23" i="1"/>
  <c r="R23" i="1"/>
  <c r="S23" i="1"/>
  <c r="T23" i="1"/>
  <c r="V23" i="1" s="1"/>
  <c r="W23" i="1" s="1"/>
  <c r="U23" i="1"/>
  <c r="X23" i="1"/>
  <c r="Y23" i="1" s="1"/>
  <c r="Z23" i="1"/>
  <c r="AA23" i="1" s="1"/>
  <c r="AB23" i="1"/>
  <c r="AC23" i="1"/>
  <c r="AD23" i="1"/>
  <c r="AE23" i="1" s="1"/>
  <c r="AF23" i="1"/>
  <c r="AG23" i="1"/>
  <c r="AH23" i="1"/>
  <c r="AI23" i="1"/>
  <c r="AJ23" i="1"/>
  <c r="AK23" i="1"/>
  <c r="O24" i="1"/>
  <c r="P24" i="1"/>
  <c r="Q24" i="1"/>
  <c r="R24" i="1"/>
  <c r="S24" i="1" s="1"/>
  <c r="T24" i="1"/>
  <c r="V24" i="1" s="1"/>
  <c r="W24" i="1" s="1"/>
  <c r="U24" i="1"/>
  <c r="X24" i="1"/>
  <c r="Y24" i="1" s="1"/>
  <c r="Z24" i="1"/>
  <c r="AA24" i="1"/>
  <c r="AB24" i="1"/>
  <c r="AC24" i="1" s="1"/>
  <c r="AD24" i="1"/>
  <c r="AE24" i="1" s="1"/>
  <c r="AF24" i="1"/>
  <c r="AG24" i="1"/>
  <c r="AH24" i="1"/>
  <c r="AI24" i="1"/>
  <c r="AJ24" i="1"/>
  <c r="AK24" i="1"/>
  <c r="O25" i="1"/>
  <c r="P25" i="1"/>
  <c r="Q25" i="1"/>
  <c r="R25" i="1"/>
  <c r="S25" i="1"/>
  <c r="T25" i="1"/>
  <c r="V25" i="1" s="1"/>
  <c r="W25" i="1" s="1"/>
  <c r="U25" i="1"/>
  <c r="X25" i="1"/>
  <c r="Y25" i="1" s="1"/>
  <c r="Z25" i="1"/>
  <c r="AA25" i="1" s="1"/>
  <c r="AB25" i="1"/>
  <c r="AC25" i="1"/>
  <c r="AD25" i="1"/>
  <c r="AE25" i="1" s="1"/>
  <c r="AF25" i="1"/>
  <c r="AG25" i="1"/>
  <c r="AH25" i="1"/>
  <c r="AI25" i="1"/>
  <c r="AJ25" i="1"/>
  <c r="AK25" i="1"/>
  <c r="O26" i="1"/>
  <c r="P26" i="1"/>
  <c r="Q26" i="1"/>
  <c r="R26" i="1"/>
  <c r="S26" i="1" s="1"/>
  <c r="T26" i="1"/>
  <c r="V26" i="1" s="1"/>
  <c r="W26" i="1" s="1"/>
  <c r="U26" i="1"/>
  <c r="X26" i="1"/>
  <c r="Y26" i="1" s="1"/>
  <c r="Z26" i="1"/>
  <c r="AA26" i="1"/>
  <c r="AB26" i="1"/>
  <c r="AC26" i="1" s="1"/>
  <c r="AD26" i="1"/>
  <c r="AE26" i="1" s="1"/>
  <c r="AF26" i="1"/>
  <c r="AG26" i="1"/>
  <c r="AH26" i="1"/>
  <c r="AI26" i="1"/>
  <c r="AJ26" i="1"/>
  <c r="AK26" i="1"/>
  <c r="O27" i="1"/>
  <c r="P27" i="1"/>
  <c r="Q27" i="1"/>
  <c r="R27" i="1"/>
  <c r="S27" i="1"/>
  <c r="T27" i="1"/>
  <c r="V27" i="1" s="1"/>
  <c r="W27" i="1" s="1"/>
  <c r="U27" i="1"/>
  <c r="X27" i="1"/>
  <c r="Y27" i="1" s="1"/>
  <c r="Z27" i="1"/>
  <c r="AA27" i="1" s="1"/>
  <c r="AB27" i="1"/>
  <c r="AC27" i="1"/>
  <c r="AD27" i="1"/>
  <c r="AE27" i="1" s="1"/>
  <c r="AF27" i="1"/>
  <c r="AG27" i="1"/>
  <c r="AH27" i="1"/>
  <c r="AI27" i="1"/>
  <c r="AJ27" i="1"/>
  <c r="AK27" i="1"/>
  <c r="O28" i="1"/>
  <c r="P28" i="1"/>
  <c r="Q28" i="1"/>
  <c r="R28" i="1"/>
  <c r="S28" i="1" s="1"/>
  <c r="T28" i="1"/>
  <c r="V28" i="1" s="1"/>
  <c r="W28" i="1" s="1"/>
  <c r="U28" i="1"/>
  <c r="X28" i="1"/>
  <c r="Y28" i="1" s="1"/>
  <c r="Z28" i="1"/>
  <c r="AA28" i="1"/>
  <c r="AB28" i="1"/>
  <c r="AC28" i="1" s="1"/>
  <c r="AD28" i="1"/>
  <c r="AE28" i="1" s="1"/>
  <c r="AF28" i="1"/>
  <c r="AG28" i="1"/>
  <c r="AH28" i="1"/>
  <c r="AI28" i="1"/>
  <c r="AJ28" i="1"/>
  <c r="AK28" i="1"/>
  <c r="O29" i="1"/>
  <c r="P29" i="1"/>
  <c r="N29" i="1" s="1"/>
  <c r="Q29" i="1"/>
  <c r="R29" i="1"/>
  <c r="S29" i="1"/>
  <c r="T29" i="1"/>
  <c r="V29" i="1" s="1"/>
  <c r="W29" i="1" s="1"/>
  <c r="U29" i="1"/>
  <c r="X29" i="1"/>
  <c r="Y29" i="1" s="1"/>
  <c r="Z29" i="1"/>
  <c r="AA29" i="1" s="1"/>
  <c r="AB29" i="1"/>
  <c r="AC29" i="1"/>
  <c r="AD29" i="1"/>
  <c r="AE29" i="1" s="1"/>
  <c r="AF29" i="1"/>
  <c r="AG29" i="1"/>
  <c r="AH29" i="1"/>
  <c r="AI29" i="1"/>
  <c r="AJ29" i="1"/>
  <c r="AK29" i="1"/>
  <c r="O30" i="1"/>
  <c r="P30" i="1"/>
  <c r="N30" i="1" s="1"/>
  <c r="Q30" i="1"/>
  <c r="R30" i="1"/>
  <c r="S30" i="1" s="1"/>
  <c r="T30" i="1"/>
  <c r="V30" i="1" s="1"/>
  <c r="W30" i="1" s="1"/>
  <c r="U30" i="1"/>
  <c r="X30" i="1"/>
  <c r="Y30" i="1" s="1"/>
  <c r="Z30" i="1"/>
  <c r="AA30" i="1"/>
  <c r="AB30" i="1"/>
  <c r="AC30" i="1" s="1"/>
  <c r="AD30" i="1"/>
  <c r="AE30" i="1" s="1"/>
  <c r="AF30" i="1"/>
  <c r="AG30" i="1"/>
  <c r="AH30" i="1"/>
  <c r="AI30" i="1"/>
  <c r="AJ30" i="1"/>
  <c r="AK30" i="1"/>
  <c r="O31" i="1"/>
  <c r="P31" i="1"/>
  <c r="N31" i="1" s="1"/>
  <c r="Q31" i="1"/>
  <c r="R31" i="1"/>
  <c r="S31" i="1"/>
  <c r="T31" i="1"/>
  <c r="V31" i="1" s="1"/>
  <c r="W31" i="1" s="1"/>
  <c r="U31" i="1"/>
  <c r="X31" i="1"/>
  <c r="Y31" i="1" s="1"/>
  <c r="Z31" i="1"/>
  <c r="AA31" i="1" s="1"/>
  <c r="AB31" i="1"/>
  <c r="AC31" i="1"/>
  <c r="AD31" i="1"/>
  <c r="AE31" i="1" s="1"/>
  <c r="AF31" i="1"/>
  <c r="AG31" i="1"/>
  <c r="AH31" i="1"/>
  <c r="AI31" i="1"/>
  <c r="AJ31" i="1"/>
  <c r="AK31" i="1"/>
  <c r="O32" i="1"/>
  <c r="P32" i="1"/>
  <c r="Q32" i="1"/>
  <c r="R32" i="1"/>
  <c r="S32" i="1" s="1"/>
  <c r="T32" i="1"/>
  <c r="V32" i="1" s="1"/>
  <c r="W32" i="1" s="1"/>
  <c r="U32" i="1"/>
  <c r="X32" i="1"/>
  <c r="Y32" i="1" s="1"/>
  <c r="Z32" i="1"/>
  <c r="AA32" i="1"/>
  <c r="AB32" i="1"/>
  <c r="AC32" i="1" s="1"/>
  <c r="AD32" i="1"/>
  <c r="AE32" i="1" s="1"/>
  <c r="AF32" i="1"/>
  <c r="AG32" i="1"/>
  <c r="AH32" i="1"/>
  <c r="AI32" i="1"/>
  <c r="AJ32" i="1"/>
  <c r="AK32" i="1"/>
  <c r="O33" i="1"/>
  <c r="P33" i="1"/>
  <c r="Q33" i="1"/>
  <c r="R33" i="1"/>
  <c r="S33" i="1"/>
  <c r="T33" i="1"/>
  <c r="V33" i="1" s="1"/>
  <c r="W33" i="1" s="1"/>
  <c r="U33" i="1"/>
  <c r="X33" i="1"/>
  <c r="Y33" i="1" s="1"/>
  <c r="Z33" i="1"/>
  <c r="AA33" i="1" s="1"/>
  <c r="AB33" i="1"/>
  <c r="AC33" i="1"/>
  <c r="AD33" i="1"/>
  <c r="AE33" i="1" s="1"/>
  <c r="AF33" i="1"/>
  <c r="AG33" i="1"/>
  <c r="AH33" i="1"/>
  <c r="AI33" i="1"/>
  <c r="AJ33" i="1"/>
  <c r="AK33" i="1"/>
  <c r="O34" i="1"/>
  <c r="P34" i="1"/>
  <c r="N34" i="1" s="1"/>
  <c r="Q34" i="1"/>
  <c r="R34" i="1"/>
  <c r="S34" i="1" s="1"/>
  <c r="T34" i="1"/>
  <c r="V34" i="1" s="1"/>
  <c r="W34" i="1" s="1"/>
  <c r="U34" i="1"/>
  <c r="X34" i="1"/>
  <c r="Y34" i="1" s="1"/>
  <c r="Z34" i="1"/>
  <c r="AA34" i="1"/>
  <c r="AB34" i="1"/>
  <c r="AC34" i="1" s="1"/>
  <c r="AD34" i="1"/>
  <c r="AE34" i="1" s="1"/>
  <c r="AF34" i="1"/>
  <c r="AG34" i="1"/>
  <c r="AH34" i="1"/>
  <c r="AI34" i="1"/>
  <c r="AJ34" i="1"/>
  <c r="AK34" i="1"/>
  <c r="O35" i="1"/>
  <c r="P35" i="1"/>
  <c r="Q35" i="1"/>
  <c r="R35" i="1"/>
  <c r="S35" i="1"/>
  <c r="T35" i="1"/>
  <c r="V35" i="1" s="1"/>
  <c r="W35" i="1" s="1"/>
  <c r="U35" i="1"/>
  <c r="X35" i="1"/>
  <c r="Y35" i="1" s="1"/>
  <c r="Z35" i="1"/>
  <c r="AA35" i="1" s="1"/>
  <c r="AB35" i="1"/>
  <c r="AC35" i="1"/>
  <c r="AD35" i="1"/>
  <c r="AE35" i="1" s="1"/>
  <c r="AF35" i="1"/>
  <c r="AG35" i="1"/>
  <c r="AH35" i="1"/>
  <c r="AI35" i="1"/>
  <c r="AJ35" i="1"/>
  <c r="AK35" i="1"/>
  <c r="O36" i="1"/>
  <c r="P36" i="1"/>
  <c r="Q36" i="1"/>
  <c r="R36" i="1"/>
  <c r="S36" i="1" s="1"/>
  <c r="T36" i="1"/>
  <c r="V36" i="1" s="1"/>
  <c r="W36" i="1" s="1"/>
  <c r="U36" i="1"/>
  <c r="X36" i="1"/>
  <c r="Y36" i="1" s="1"/>
  <c r="Z36" i="1"/>
  <c r="AA36" i="1"/>
  <c r="AB36" i="1"/>
  <c r="AC36" i="1" s="1"/>
  <c r="AD36" i="1"/>
  <c r="AE36" i="1" s="1"/>
  <c r="AF36" i="1"/>
  <c r="AG36" i="1"/>
  <c r="AH36" i="1"/>
  <c r="AI36" i="1"/>
  <c r="AJ36" i="1"/>
  <c r="AK36" i="1"/>
  <c r="AD2" i="1"/>
  <c r="R2" i="1"/>
  <c r="AD2" i="12"/>
  <c r="V2" i="12"/>
  <c r="W2" i="12" s="1"/>
  <c r="Z2" i="11"/>
  <c r="AH2" i="12"/>
  <c r="N19" i="1" l="1"/>
  <c r="N18" i="1"/>
  <c r="N28" i="1"/>
  <c r="N8" i="1"/>
  <c r="N17" i="1"/>
  <c r="N27" i="1"/>
  <c r="N16" i="1"/>
  <c r="N26" i="1"/>
  <c r="N7" i="1"/>
  <c r="N36" i="1"/>
  <c r="N15" i="1"/>
  <c r="N6" i="1"/>
  <c r="N25" i="1"/>
  <c r="N14" i="1"/>
  <c r="N35" i="1"/>
  <c r="N24" i="1"/>
  <c r="N13" i="1"/>
  <c r="N5" i="1"/>
  <c r="N23" i="1"/>
  <c r="N12" i="1"/>
  <c r="N4" i="1"/>
  <c r="N33" i="1"/>
  <c r="N22" i="1"/>
  <c r="N32" i="1"/>
  <c r="N3" i="1"/>
  <c r="N21" i="1"/>
  <c r="N11" i="1"/>
  <c r="AN2" i="11"/>
  <c r="AS2" i="11"/>
  <c r="AR2" i="11"/>
  <c r="AO2" i="11"/>
  <c r="AL2" i="11"/>
  <c r="AK2" i="11"/>
  <c r="AH2" i="11"/>
  <c r="AI2" i="11" s="1"/>
  <c r="AF2" i="11"/>
  <c r="AG2" i="11" s="1"/>
  <c r="AD2" i="11"/>
  <c r="AE2" i="11" s="1"/>
  <c r="AA2" i="11"/>
  <c r="T2" i="11"/>
  <c r="U2" i="11" s="1"/>
  <c r="S2" i="11" l="1"/>
  <c r="AJ2" i="1"/>
  <c r="AH2" i="1"/>
  <c r="AG2" i="1"/>
  <c r="AL2" i="12"/>
  <c r="AI2" i="12"/>
  <c r="R2" i="12" l="1"/>
  <c r="S2" i="12" s="1"/>
  <c r="X2" i="12"/>
  <c r="Y2" i="12" s="1"/>
  <c r="Z2" i="12"/>
  <c r="AA2" i="12" s="1"/>
  <c r="AB2" i="12"/>
  <c r="AC2" i="12" s="1"/>
  <c r="AE2" i="12"/>
  <c r="AF2" i="12"/>
  <c r="AM2" i="12"/>
  <c r="Q2" i="12" l="1"/>
  <c r="Q2" i="1"/>
  <c r="U2" i="1" l="1"/>
  <c r="T2" i="1"/>
  <c r="S2" i="1"/>
  <c r="V2" i="1" l="1"/>
  <c r="W2" i="1" s="1"/>
  <c r="AK2" i="1" l="1"/>
  <c r="AI2" i="1"/>
  <c r="AF2" i="1"/>
  <c r="AE2" i="1"/>
  <c r="N2" i="1" s="1"/>
  <c r="AB2" i="1"/>
  <c r="AC2" i="1" s="1"/>
  <c r="Z2" i="1"/>
  <c r="AA2" i="1" s="1"/>
  <c r="X2" i="1"/>
  <c r="Y2" i="1" s="1"/>
  <c r="O2" i="1"/>
  <c r="P2" i="1" s="1"/>
</calcChain>
</file>

<file path=xl/sharedStrings.xml><?xml version="1.0" encoding="utf-8"?>
<sst xmlns="http://schemas.openxmlformats.org/spreadsheetml/2006/main" count="1148" uniqueCount="618">
  <si>
    <t>TITLE</t>
  </si>
  <si>
    <t>TYPE</t>
  </si>
  <si>
    <t>VXP</t>
  </si>
  <si>
    <t>Title</t>
  </si>
  <si>
    <t>LP</t>
  </si>
  <si>
    <t>REP</t>
  </si>
  <si>
    <t>FACTION</t>
  </si>
  <si>
    <t>SUMMARY</t>
  </si>
  <si>
    <t>DESC</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</si>
  <si>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</si>
  <si>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</si>
  <si>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</si>
  <si>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</si>
  <si>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</si>
  <si>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</si>
  <si>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</si>
  <si>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</si>
  <si>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</si>
  <si>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</si>
  <si>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</si>
  <si>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</si>
  <si>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</si>
  <si>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</si>
  <si>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</si>
  <si>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</si>
  <si>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</si>
  <si>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</si>
  <si>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</si>
  <si>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</si>
  <si>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</si>
  <si>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</si>
  <si>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</si>
  <si>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</si>
  <si>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</si>
  <si>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</si>
  <si>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</si>
  <si>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</si>
  <si>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</si>
  <si>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</si>
  <si>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</si>
  <si>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</si>
  <si>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</si>
  <si>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</si>
  <si>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</si>
  <si>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</si>
  <si>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</si>
  <si>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</si>
  <si>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</si>
  <si>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</si>
  <si>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</si>
  <si>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</si>
  <si>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</si>
  <si>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</si>
  <si>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</si>
  <si>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</si>
  <si>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</si>
  <si>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</si>
  <si>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</si>
  <si>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</si>
  <si>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</si>
  <si>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</si>
  <si>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</si>
  <si>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</si>
  <si>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</si>
  <si>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</si>
  <si>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</si>
  <si>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</si>
  <si>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</si>
  <si>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</si>
  <si>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</si>
  <si>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</si>
  <si>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</si>
  <si>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</si>
  <si>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</si>
  <si>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</si>
  <si>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</si>
  <si>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</si>
  <si>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</si>
  <si>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</si>
  <si>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</si>
  <si>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</si>
  <si>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</si>
  <si>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</si>
  <si>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</si>
  <si>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</si>
  <si>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</si>
  <si>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</si>
  <si>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</si>
  <si>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</si>
  <si>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</si>
  <si>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</si>
  <si>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</si>
  <si>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</si>
  <si>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</si>
  <si>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</si>
  <si>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</si>
  <si>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</si>
  <si>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</si>
  <si>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</si>
  <si>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</si>
  <si>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</si>
  <si>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</si>
  <si>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</si>
  <si>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</si>
  <si>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</si>
  <si>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</si>
  <si>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</si>
  <si>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</si>
  <si>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</si>
  <si>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</si>
  <si>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</si>
  <si>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</si>
  <si>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SUBTYPE</t>
  </si>
  <si>
    <t>Beorning</t>
  </si>
  <si>
    <t>Burglar</t>
  </si>
  <si>
    <t>Minstrel</t>
  </si>
  <si>
    <t>Champion</t>
  </si>
  <si>
    <t>Guardian</t>
  </si>
  <si>
    <t>Hunter</t>
  </si>
  <si>
    <t>Rune-keeper</t>
  </si>
  <si>
    <t>Warden</t>
  </si>
  <si>
    <t>Armsman</t>
  </si>
  <si>
    <t>Historian</t>
  </si>
  <si>
    <t>Tinker</t>
  </si>
  <si>
    <t>Woodsman</t>
  </si>
  <si>
    <t>Yeoman</t>
  </si>
  <si>
    <t>Vocation</t>
  </si>
  <si>
    <t>Lore Master</t>
  </si>
  <si>
    <t>Armorer</t>
  </si>
  <si>
    <t>Max Length:</t>
  </si>
  <si>
    <t>SUBTYPE_CLASS</t>
  </si>
  <si>
    <t>SUBTYPE_VOCATION</t>
  </si>
  <si>
    <t>SUBTYPE_USED</t>
  </si>
  <si>
    <t>Dwarf</t>
  </si>
  <si>
    <t>Elf</t>
  </si>
  <si>
    <t>High Elf</t>
  </si>
  <si>
    <t>Hobbit</t>
  </si>
  <si>
    <t>Man</t>
  </si>
  <si>
    <t>Category</t>
  </si>
  <si>
    <t>Undefined</t>
  </si>
  <si>
    <t>Collection</t>
  </si>
  <si>
    <t>Save Index</t>
  </si>
  <si>
    <t>Hobby</t>
  </si>
  <si>
    <t>Siege of Gondamon</t>
  </si>
  <si>
    <t>Skirmish</t>
  </si>
  <si>
    <t>The fortress of Gondamon is one of the greatest strongholds of the Longbeards in the Blue Mountains.</t>
  </si>
  <si>
    <t>Gondamon Siege-breaker</t>
  </si>
  <si>
    <t>Defeat 5 different encounters</t>
  </si>
  <si>
    <t>Trouble in Tuckborough</t>
  </si>
  <si>
    <t>Tuckborough Troublemaker</t>
  </si>
  <si>
    <t>The Great Smials are the capitol of the Shire, the home of the Thain, Paladin Took. Brigands and goblins in the service of Saruman the White seek to capture the Great Smials and throw down the Tooks.</t>
  </si>
  <si>
    <t>Storm on Methedras</t>
  </si>
  <si>
    <t>Defence Against the Shadow</t>
  </si>
  <si>
    <t>The dwelling place of Gwyllion, the Old Woman of the Mountain, lies atop Methedras, overlooking Isengard. The witch has allied herself with Saruman the White and seeks to bring a great army of ancient evil down upon the Rohirrim.</t>
  </si>
  <si>
    <t>Defeat 9 different encounters</t>
  </si>
  <si>
    <t>Stand at Amon Sûl</t>
  </si>
  <si>
    <t>Stood at Amon Sûl</t>
  </si>
  <si>
    <t>The peak of Weathertop was witness to a terrible battle between Gandalf and The Nine. The aftereffects still reverberate across the Lone-lands.</t>
  </si>
  <si>
    <t>Thievery and Mischief</t>
  </si>
  <si>
    <t>Attack at Dawn</t>
  </si>
  <si>
    <t>Stopper of Thievery and Mischief</t>
  </si>
  <si>
    <t>Defeat 8 different encounters</t>
  </si>
  <si>
    <t>Bree-town has a long and storied history, but until this point had mostly escaped the ravages incurred upon the Southern lands.</t>
  </si>
  <si>
    <t>Late in the night, a party of goblin-scouts discovered the location of the Ranger-refuge known as Esteldín. The goblins have fled to Dol Dínen, where you must dispatch them before they can bring reinforcements.</t>
  </si>
  <si>
    <t>Defeat 6 different encounters</t>
  </si>
  <si>
    <t>Dawn-breaker</t>
  </si>
  <si>
    <t>Defender of The Prancing Pony</t>
  </si>
  <si>
    <t>The Prancing Pony Inn is a cornerstone of Bree-town. All who come through the village stop there for at least a pint, if not the night.</t>
  </si>
  <si>
    <t>Ford of Bruinen</t>
  </si>
  <si>
    <t>Forded Bruinen</t>
  </si>
  <si>
    <t>Defeat 4 different encounters, supply the archers</t>
  </si>
  <si>
    <t>Angmar is attempting to send a blizzard from the frozen lands of Forochel down into the waters of Evendim.</t>
  </si>
  <si>
    <t>Icy Crevasser</t>
  </si>
  <si>
    <t>The Icy Crevasse</t>
  </si>
  <si>
    <t>Bane of the Dead -- Small Fellowship</t>
  </si>
  <si>
    <t>Defeat 10000 denizens of the Barrow-downs</t>
  </si>
  <si>
    <t>Defeat 5000 denizens of the Barrow-downs</t>
  </si>
  <si>
    <t>Adversary of the Dead -- Small Fellowship</t>
  </si>
  <si>
    <t>Assailant of the Dead -- Small Fellowship</t>
  </si>
  <si>
    <t>Defeat 750 denizens of the Barrow-downs</t>
  </si>
  <si>
    <t>Foe of the Dead -- Small Fellowship</t>
  </si>
  <si>
    <t>Defeat 100 denizens of the Barrow-downs</t>
  </si>
  <si>
    <t>Bane of the Dead -- Fellowship</t>
  </si>
  <si>
    <t>Adversary of the Dead -- Fellowship</t>
  </si>
  <si>
    <t>Assailant of the Dead -- Fellowship</t>
  </si>
  <si>
    <t>Foe of the Dead -- Fellowship</t>
  </si>
  <si>
    <t>Bane of the Dead -- Raid</t>
  </si>
  <si>
    <t>Adversary of the Dead -- Raid</t>
  </si>
  <si>
    <t>Assailant of the Dead -- Raid</t>
  </si>
  <si>
    <t>Foe of the Dead -- Raid</t>
  </si>
  <si>
    <t>Bane of the Dark Lord -- Small Fellowship</t>
  </si>
  <si>
    <t>Adversary of the Dark Lord -- Small Fellowship</t>
  </si>
  <si>
    <t>Assailant of the Dark Lord -- Small Fellowship</t>
  </si>
  <si>
    <t>Foe of the Dark Lord -- Small Fellowship</t>
  </si>
  <si>
    <t>Bane of the Dark Lord -- Fellowship</t>
  </si>
  <si>
    <t>Adversary of the Dark Lord -- Fellowship</t>
  </si>
  <si>
    <t>Assailant of the Dark Lord -- Fellowship</t>
  </si>
  <si>
    <t>Foe of the Dark Lord -- Fellowship</t>
  </si>
  <si>
    <t>Bane of the Dark Lord -- Raid</t>
  </si>
  <si>
    <t>Adversary of the Dark Lord -- Raid</t>
  </si>
  <si>
    <t>Assailant of the Dark Lord -- Raid</t>
  </si>
  <si>
    <t>Foe of the Dark Lord -- Raid</t>
  </si>
  <si>
    <t>Defeat 1000 Lieutenants of the Enemy</t>
  </si>
  <si>
    <t>Defeat 500 Lieutenants of the Enemy</t>
  </si>
  <si>
    <t>Defeat 100 Lieutenants of the Enemy</t>
  </si>
  <si>
    <t>Defeat 25 Lieutenants of the Enemy</t>
  </si>
  <si>
    <t>Mordor has sent forth many dire Lieutenants to lead the Dead of the Barrow-downs against the Free Peoples. The time has come to put an end to them.</t>
  </si>
  <si>
    <t>These deeds must be completed in a single skirmish instance or session and in each group size: Small Fellowship (3), Fellowship (6) and Raid (12).</t>
  </si>
  <si>
    <t>The Dark Lord deeds require increasing numbers of Lieutenant kills at the Small Fellowship (3), Fellowship (6) and Raid (12) group size.</t>
  </si>
  <si>
    <t>The Dead deeds require increasing numbers of mob kills at the Small Fellowship (3), Fellowship (6) and Raid (12) group size.</t>
  </si>
  <si>
    <t>Surviving the Night</t>
  </si>
  <si>
    <t>Survivor of the Barrow-downs</t>
  </si>
  <si>
    <t>Only the most courageous -- or foolish -- adventurers would dare to endure the dread night of the Barrow-downs.</t>
  </si>
  <si>
    <t>Complete 8 single-session meta deeds</t>
  </si>
  <si>
    <t>Strength of Endurance -- Complete</t>
  </si>
  <si>
    <t>Complete 3 deeds</t>
  </si>
  <si>
    <t>Strength of Endurance -- Small Fellowship</t>
  </si>
  <si>
    <t>Survive in the Barrow-downs for thirty minutes</t>
  </si>
  <si>
    <t>Strength of Endurance -- Raid</t>
  </si>
  <si>
    <t>Strength of Endurance -- Fellowship</t>
  </si>
  <si>
    <t>Pride of Endurance -- Complete</t>
  </si>
  <si>
    <t>Pride of Endurance -- Small Fellowship</t>
  </si>
  <si>
    <t>Pride of Endurance -- Fellowship</t>
  </si>
  <si>
    <t>Pride of Endurance -- Raid</t>
  </si>
  <si>
    <t>Survive in the Barrow-downs for thirty minutes 5 times</t>
  </si>
  <si>
    <t>Unvanquished -- Complete</t>
  </si>
  <si>
    <t>Unvanquished -- Small Fellowship</t>
  </si>
  <si>
    <t>Unvanquished -- Fellowship</t>
  </si>
  <si>
    <t>Unvanquished -- Raid</t>
  </si>
  <si>
    <t>Mercy of the Free Peoples -- Complete</t>
  </si>
  <si>
    <t>Mercy of the Free Peoples -- Small Fellowship</t>
  </si>
  <si>
    <t>Mercy of the Free Peoples -- Fellowship</t>
  </si>
  <si>
    <t>Mercy of the Free Peoples -- Raid</t>
  </si>
  <si>
    <t>Defeating the Dead -- Complete</t>
  </si>
  <si>
    <t>Defeat 250 monsters during one skirmish session</t>
  </si>
  <si>
    <t>Survive for 30 minutes without defeating any Lieutenants</t>
  </si>
  <si>
    <t>Survive for 30 minutes without being defeated</t>
  </si>
  <si>
    <t>The Barrow-downs were once a stronghold of the Rangers of Cardolan, but after the destruction of the last remnant of Cardolan, the Witch-king sent fell spirits to stir the bones of the dead and make it a place of terror.</t>
  </si>
  <si>
    <t>Defeating the Dead -- Small Fellowship</t>
  </si>
  <si>
    <t>Defeating the Dead -- Fellowship</t>
  </si>
  <si>
    <t>Defeating the Dead -- Raid</t>
  </si>
  <si>
    <t>Rulers of the Dead -- Complete</t>
  </si>
  <si>
    <t>Rulers of the Dead -- Small Fellowship</t>
  </si>
  <si>
    <t>Rulers of the Dead -- Fellowship</t>
  </si>
  <si>
    <t>Rulers of the Dead -- Raid</t>
  </si>
  <si>
    <t>Defeat 20 Lieutenants during one skirmish session</t>
  </si>
  <si>
    <t>Survive for 30 minutes without performing any Fellowship Manouevres</t>
  </si>
  <si>
    <t>Simple Skill -- Complete</t>
  </si>
  <si>
    <t>Simple Skill -- Small Fellowship</t>
  </si>
  <si>
    <t>Simple Skill -- Fellowship</t>
  </si>
  <si>
    <t>Simple Skill -- Raid</t>
  </si>
  <si>
    <t>Survive for 30 minutes with no duplicate classes</t>
  </si>
  <si>
    <t>Survive for 30 minutes with at least one of each class</t>
  </si>
  <si>
    <t>Strength in Diversity -- Complete</t>
  </si>
  <si>
    <t>Strength in Diversity -- Small Fellowship</t>
  </si>
  <si>
    <t>Strength in Diversity -- Fellowship</t>
  </si>
  <si>
    <t>Strength in Diversity -- Raid</t>
  </si>
  <si>
    <t>The unpredictability of diversity can be a strength when building a force to be reckoned with.</t>
  </si>
  <si>
    <t>-Barrow-downs Survival-</t>
  </si>
  <si>
    <t>--The Dead Slayer Deeds--</t>
  </si>
  <si>
    <t>The Battle of the Deep-way</t>
  </si>
  <si>
    <t>The Battle of the Way of Smiths</t>
  </si>
  <si>
    <t>The Battle of the Twenty-first Hall</t>
  </si>
  <si>
    <t>The Deep-way lies upon a hidden passage between the Water-works and the Great Delving. The Iron Garrison uses this passage as a major store-house.</t>
  </si>
  <si>
    <t>The Twenty-first Hall of Moria is vital to the success of the Iron Garrison's expedition to reclaim Khazad-dûm.</t>
  </si>
  <si>
    <t>Defender of the Twenty-first Hall</t>
  </si>
  <si>
    <t>Defender of the Deep-way</t>
  </si>
  <si>
    <t>Defender of the Heart of Fire</t>
  </si>
  <si>
    <t>Defeat 7 different encounters</t>
  </si>
  <si>
    <t>Strike Against Dannenglor</t>
  </si>
  <si>
    <t>Protectors of Thangúlhad</t>
  </si>
  <si>
    <t>The ancient Elf-ruins of Dannenglor howl during the dark Mirkwood nights.</t>
  </si>
  <si>
    <t>Thangúlhad is an advance position of which the Golden Host has managed to wrest control from the forces of Dol Guldur.</t>
  </si>
  <si>
    <t>Protector of Thangúlhad</t>
  </si>
  <si>
    <t>Struck Against Dannenglor</t>
  </si>
  <si>
    <t>Breaching the Necromancer's Gate</t>
  </si>
  <si>
    <t>The Necromancer's Gate guards the inner courtyards of the fortress of Dol Guldur.</t>
  </si>
  <si>
    <t>Breacher of the Necromancer's Gate</t>
  </si>
  <si>
    <t>Assault on the Ringwraiths' Lair</t>
  </si>
  <si>
    <t>Assaulter of the Ringwraith's Lair</t>
  </si>
  <si>
    <t>The Ringwraiths' Lair provides the final defences for the inner fortifications.</t>
  </si>
  <si>
    <t>The Battle in the Tower</t>
  </si>
  <si>
    <t>Battled in the Tower</t>
  </si>
  <si>
    <t>The tower is the pinnacle of the fortress of Dol Guldur. Its terrible shadow casts darkness and dread over the forests of Mirkwood.</t>
  </si>
  <si>
    <t>Rescue in Nûrz Ghâshu</t>
  </si>
  <si>
    <t>Rescuer of Nûrz Ghâshu</t>
  </si>
  <si>
    <t>The Rift of Nûrz Ghâshu is a place where a man goes alone only if he has no wish of returning....</t>
  </si>
  <si>
    <t>You have defended the people of Middle-earth from many threats.</t>
  </si>
  <si>
    <t>complete all non-Barrow-downs Survival deeds</t>
  </si>
  <si>
    <t>--The Dark Lord Lieutenant Slayer Deeds--</t>
  </si>
  <si>
    <t>--Single Session (Instance) Deeds--</t>
  </si>
  <si>
    <t>Bearer of Blight Slayer</t>
  </si>
  <si>
    <t>Defeat 5 Bearers of Blight in Skirmishes</t>
  </si>
  <si>
    <t>Bearer of Blight Slayer (Advanced)</t>
  </si>
  <si>
    <t>Defeat 50 Bearers of Blight in Skirmishes</t>
  </si>
  <si>
    <t>Bloodrook-slayer</t>
  </si>
  <si>
    <t>Defeat 5 Blood-rooks in Skirmishes</t>
  </si>
  <si>
    <t>Bloodrook-slayer (Advanced)</t>
  </si>
  <si>
    <t>Defeat 50 Blood-rooks in Skirmishes</t>
  </si>
  <si>
    <t>Brood-queen Slayer</t>
  </si>
  <si>
    <t>Defeat 5 Brood-queens in Skirmishes</t>
  </si>
  <si>
    <t>Defeat 50 Brood-queens in Skirmishes</t>
  </si>
  <si>
    <t>Brood-queen Slayer (Advanced)</t>
  </si>
  <si>
    <t>Brother of Destruction Slayer</t>
  </si>
  <si>
    <t>Defeat 5 Brothers of Destruction in Skirmishes</t>
  </si>
  <si>
    <t>Brother of Destruction Slayer (Advanced)</t>
  </si>
  <si>
    <t>Defeat 50 Brothers of Destruction in Skirmishes</t>
  </si>
  <si>
    <t>Chaos-fiend Slayer</t>
  </si>
  <si>
    <t>Defeat 5 Chaos-fiends in Skirmishes</t>
  </si>
  <si>
    <t>Defeat 50 Chaos-fiends in Skirmishes</t>
  </si>
  <si>
    <t>Chaos-fiend Slayer (Advanced)</t>
  </si>
  <si>
    <t>Courage-breaker Slayer</t>
  </si>
  <si>
    <t>Defeat 5 Courage-breakers in Skirmishes</t>
  </si>
  <si>
    <t>Courage-breaker Slayer (Advanced)</t>
  </si>
  <si>
    <t>Defeat 50 Courage-breakers in Skirmishes</t>
  </si>
  <si>
    <t>Crazed Hate-monger Slayer</t>
  </si>
  <si>
    <t>Defeat 5 Crazed Hate-mongers in Skirmishes</t>
  </si>
  <si>
    <t>Crazed Hate-monger Slayer (Advanced)</t>
  </si>
  <si>
    <t>Defeat 50 Crazed Hate-mongers in Skirmishes</t>
  </si>
  <si>
    <t>Daunting Spirit-sapper Slayer</t>
  </si>
  <si>
    <t>Defeat 5 Daunting Spirit-sappers in Skirmishes</t>
  </si>
  <si>
    <t>Daunting Spirit-sapper Slayer (Advanced)</t>
  </si>
  <si>
    <t>Defeat 50 Daunting Spirit-sappers in Skirmishes</t>
  </si>
  <si>
    <t>Daywalker-berserker Slayer</t>
  </si>
  <si>
    <t>Defeat 5 Daywalker-berserkers in Skirmishes</t>
  </si>
  <si>
    <t>Daywalker-berserker Slayer (Advanced)</t>
  </si>
  <si>
    <t>Defeat 50 Daywalker-berserkers in Skirmishes</t>
  </si>
  <si>
    <t>Death-monger Slayer</t>
  </si>
  <si>
    <t>Defeat 5 Death-mongers in Skirmishes</t>
  </si>
  <si>
    <t>Death-monger Slayer (Advanced)</t>
  </si>
  <si>
    <t>Defeat 50 Death-mongers in Skirmishes</t>
  </si>
  <si>
    <t>Dourhand Keg-master Slayer</t>
  </si>
  <si>
    <t>Defeat 5 Dourhand Keg-masters in Skirmishes</t>
  </si>
  <si>
    <t>Dourhand Keg-master Slayer (Advanced)</t>
  </si>
  <si>
    <t>Defeat 50 Dourhand Keg-masters in Skirmishes</t>
  </si>
  <si>
    <t>Dourhand Storm-keeper Slayer</t>
  </si>
  <si>
    <t>Defeat 5 Dourhand Storm-keepers in Skirmishes</t>
  </si>
  <si>
    <t>Dourhand Storm-keeper Slayer (Advanced)</t>
  </si>
  <si>
    <t>Defeat 50 Dourhand Storm-keepers in Skirmishes</t>
  </si>
  <si>
    <t>Dreadwing-marauder Slayer</t>
  </si>
  <si>
    <t>Defeat 5 Dreadwing-marauders in Skirmishes</t>
  </si>
  <si>
    <t>Dreadwing-marauder Slayer (Advanced)</t>
  </si>
  <si>
    <t>Defeat 50 Dreadwing-marauders in Skirmishes</t>
  </si>
  <si>
    <t>Echo of Death Slayer</t>
  </si>
  <si>
    <t>Defeat 5 Echoes of Death in Skirmishes</t>
  </si>
  <si>
    <t>Echo of Death Slayer (Advanced)</t>
  </si>
  <si>
    <t>Defeat 50 Echoes of Death in Skirmishes</t>
  </si>
  <si>
    <t>Emissary of War Slayer</t>
  </si>
  <si>
    <t>Defeat 5 Emissaries of War in Skirmishes</t>
  </si>
  <si>
    <t>Emissary of War Slayer (Advanced)</t>
  </si>
  <si>
    <t>Defeat 50 Emissaries of War in Skirmishes</t>
  </si>
  <si>
    <t>Defeat 50 enraged snappers in Skirmishes</t>
  </si>
  <si>
    <t>Defeat 50 enraged Stonecrushers in Skirmishes</t>
  </si>
  <si>
    <t>Defeat 50 Fellbane archers in Skirmishes</t>
  </si>
  <si>
    <t>Defeat 50 flesh-gorgers in Skirmishes</t>
  </si>
  <si>
    <t>Defeat 50 Forest-born Reavers in Skirmishes</t>
  </si>
  <si>
    <t>Defeat 50 frigid squalls in Skirmishes</t>
  </si>
  <si>
    <t>Defeat 50 hawk-eyed harriers in Skirmishes</t>
  </si>
  <si>
    <t>Defeat 50 Hulking Pounders in Skirmishes</t>
  </si>
  <si>
    <t>Defeat 50 Leadfoot brutes in Skirmishes</t>
  </si>
  <si>
    <t>Defeat 50 Leech-wardens in Skirmishes</t>
  </si>
  <si>
    <t>Defeat 50 pale trappers in Skirmishes</t>
  </si>
  <si>
    <t>Defeat 50 Priests of Vengeance in Skirmishes</t>
  </si>
  <si>
    <t>Defeat 50 Priestesses of Flame in Skirmishes</t>
  </si>
  <si>
    <t>Defeat 50 Primordial Wraths in Skirmishes</t>
  </si>
  <si>
    <t>Defeat 50 Rages of Morgoth in Skirmishes</t>
  </si>
  <si>
    <t>Defeat 50 raging marauders in Skirmishes</t>
  </si>
  <si>
    <t>Defeat 50 Shepherds of Filth in Skirmishes</t>
  </si>
  <si>
    <t>Defeat 50 Silent Slayers in Skirmishes</t>
  </si>
  <si>
    <t>Defeat 50 Spawns of Angband in Skirmishes</t>
  </si>
  <si>
    <t>Defeat 50 Tempests of Flame in Skirmishes</t>
  </si>
  <si>
    <t>Defeat 50 Thunderstone-smashers in Skirmishes</t>
  </si>
  <si>
    <t>Defeat 50 troll Wound-takers in Skirmishes</t>
  </si>
  <si>
    <t>Defeat 50 Venomous Blood-arrows in Skirmishes</t>
  </si>
  <si>
    <t>Defeat 50 vile defenders in Skirmishes</t>
  </si>
  <si>
    <t>Defeat 50 Will-breakers in Skirmishes</t>
  </si>
  <si>
    <t>Defeat 50 wretched falconers in Skirmishes</t>
  </si>
  <si>
    <t>Defeat 50 Zealots of Pain in Skirmishes</t>
  </si>
  <si>
    <t>Enraged Snapper Slayer</t>
  </si>
  <si>
    <t>Enraged Snapper Slayer (Advanced)</t>
  </si>
  <si>
    <t>Enraged Stonecrusher Slayer</t>
  </si>
  <si>
    <t>Enraged Stonecrusher Slayer (Advanced)</t>
  </si>
  <si>
    <t>Fellbane Archer Slayer</t>
  </si>
  <si>
    <t>Fellbane Archer Slayer (Advanced)</t>
  </si>
  <si>
    <t>Flesh-gorger Slayer</t>
  </si>
  <si>
    <t>Flesh-gorger Slayer (Advanced)</t>
  </si>
  <si>
    <t>Forest-born Reaver Slayer</t>
  </si>
  <si>
    <t>Forest-born Reaver Slayer (Advanced)</t>
  </si>
  <si>
    <t>Frigid Squall Slayer</t>
  </si>
  <si>
    <t>Frigid Squall Slayer (Advanced)</t>
  </si>
  <si>
    <t>Hawk-Eyed Harrier Slayer</t>
  </si>
  <si>
    <t>Hawk-Eyed Harrier Slayer (Advanced)</t>
  </si>
  <si>
    <t>Hulking Pounder Slayer</t>
  </si>
  <si>
    <t>Hulking Pounder Slayer (Advanced)</t>
  </si>
  <si>
    <t>Leadfoot Brute Slayer</t>
  </si>
  <si>
    <t>Leadfoot Brute Slayer (Advanced)</t>
  </si>
  <si>
    <t>Leech-warden Slayer</t>
  </si>
  <si>
    <t>Leech-warden Slayer (Advanced)</t>
  </si>
  <si>
    <t>Pale Trapper Slayer</t>
  </si>
  <si>
    <t>Pale Trapper Slayer (Advanced)</t>
  </si>
  <si>
    <t>Priest of Vengeance Slayer</t>
  </si>
  <si>
    <t>Priest of Vengeance Slayer (Advanced)</t>
  </si>
  <si>
    <t>Priestess of Flames Slayer</t>
  </si>
  <si>
    <t>Priestess of Flames Slayer (Advanced)</t>
  </si>
  <si>
    <t>Primordial Wrath Slayer</t>
  </si>
  <si>
    <t>Primordial Wrath Slayer (Advanced)</t>
  </si>
  <si>
    <t>Protector of the Vile Slayer</t>
  </si>
  <si>
    <t>Rage of Morgoth Slayer</t>
  </si>
  <si>
    <t>Rage of Morgoth Slayer (Advanced)</t>
  </si>
  <si>
    <t>Raging Marauder Slayer</t>
  </si>
  <si>
    <t>Raging Marauder Slayer (Advanced)</t>
  </si>
  <si>
    <t>Shepherd of Filth Slayer</t>
  </si>
  <si>
    <t>Shepherd of Filth Slayer (Advanced)</t>
  </si>
  <si>
    <t>Silent Slayer Stalker</t>
  </si>
  <si>
    <t>Silent Slayer Stalker (Advanced)</t>
  </si>
  <si>
    <t>Spawn of Angband Slayer</t>
  </si>
  <si>
    <t>Spawn of Angband Slayer (Advanced)</t>
  </si>
  <si>
    <t>Tempest of Flame Slayer</t>
  </si>
  <si>
    <t>Tempest of Flame Slayer (Advanced)</t>
  </si>
  <si>
    <t>Thunderstone-smasher Slayer</t>
  </si>
  <si>
    <t>Thunderstone-smasher Slayer (Advanced)</t>
  </si>
  <si>
    <t>Troll Wound-taker Slayer</t>
  </si>
  <si>
    <t>Troll Wound-taker Slayer (Advanced)</t>
  </si>
  <si>
    <t>Venomous Blood-arrow Slayer</t>
  </si>
  <si>
    <t>Venomous Blood-arrow Slayer (Advanced)</t>
  </si>
  <si>
    <t>Vile Defender Slayer</t>
  </si>
  <si>
    <t>Vile Defender Slayer (Advanced)</t>
  </si>
  <si>
    <t>Will-breaker Slayer</t>
  </si>
  <si>
    <t>Will-breaker Slayer (Advanced)</t>
  </si>
  <si>
    <t>Wretched Falconer Slayer</t>
  </si>
  <si>
    <t>Wretched Falconer Slayer (Advanced)</t>
  </si>
  <si>
    <t>Zealot of Pain Slayer</t>
  </si>
  <si>
    <t>Zealot of Pain Slayer (Advanced)</t>
  </si>
  <si>
    <t>Name</t>
  </si>
  <si>
    <t>NAME</t>
  </si>
  <si>
    <t>LORE</t>
  </si>
  <si>
    <t>Smoke Before the Fire</t>
  </si>
  <si>
    <t>Skirmish Recruit</t>
  </si>
  <si>
    <t>Stand against the growing Darkness. (Automatically bestowed and completed upon reaching level 20.)</t>
  </si>
  <si>
    <t>Tutorial Offensive: Encounters</t>
  </si>
  <si>
    <t>Defeat Reginald Cutweed</t>
  </si>
  <si>
    <t>You never know when you may run across a brigand of some repute.</t>
  </si>
  <si>
    <t>The Perfect Picnic</t>
  </si>
  <si>
    <t>Defeat all of optional mirages on your way to the Perfect Picnic.</t>
  </si>
  <si>
    <t>Defeat 8 different mirages</t>
  </si>
  <si>
    <t>- Summer: The Perfect Picnic -</t>
  </si>
  <si>
    <t>- Yule: The Battle at Frostbluff -</t>
  </si>
  <si>
    <t>Frostbluff's Frosty Beasts</t>
  </si>
  <si>
    <t>The Frosted</t>
  </si>
  <si>
    <t>Defeat all the frosty beasts who threaten Winterhome.</t>
  </si>
  <si>
    <t>Ill Omens</t>
  </si>
  <si>
    <t>Harbingers of the Dead</t>
  </si>
  <si>
    <t>Death-seeker</t>
  </si>
  <si>
    <t>Defeat 18 harbingers of the dead</t>
  </si>
  <si>
    <t>Find and defeat each of the Harbingers of the Dead during Skirmish Assault: Ill Omens.</t>
  </si>
  <si>
    <t>Skirmish Assault: Ill Omens (Tier 3)</t>
  </si>
  <si>
    <t>Dispeller of Ill Omens</t>
  </si>
  <si>
    <t>Complete 19 Ill Omens quests in skirmishes</t>
  </si>
  <si>
    <t>Defeat Harbingers of the Dead in every Skirmish on Tier 3 during Skirmish Assault: Ill Omens.</t>
  </si>
  <si>
    <t>Banisher of Ill Omens (Advanced)</t>
  </si>
  <si>
    <t>the Ominous</t>
  </si>
  <si>
    <t>Defeat 120 Harbinger of the Dead</t>
  </si>
  <si>
    <t>Defeat many of the Harbingers of the Dead during Skirmish Assault: Ill Omens.</t>
  </si>
  <si>
    <t>Banisher of Ill Omens</t>
  </si>
  <si>
    <t>Defeat 60 Harbinger of the Dead</t>
  </si>
  <si>
    <t>Min Level</t>
  </si>
  <si>
    <t>Max Level</t>
  </si>
  <si>
    <t>CAP</t>
  </si>
  <si>
    <t>MIN_LEVEL</t>
  </si>
  <si>
    <t>MAX_LEVEL</t>
  </si>
  <si>
    <t>Defence of The Prancing Pony</t>
  </si>
  <si>
    <t>The Ford of Bruinen is the last bastion of security leading to the hidden vale of Rivendell.</t>
  </si>
  <si>
    <t>The servants of the Witch-king have long made the Barrow-downs a place of terror...now the time has come to drive forth that terror.</t>
  </si>
  <si>
    <t>The Enemy in the Barrow-downs is relentless, throwing themselves at their foes without regard to their lives...for they have no life.</t>
  </si>
  <si>
    <t>Sometimes an insult may demoralize the foe, and the worst insult can be mercy....</t>
  </si>
  <si>
    <t>The Enemy has sent many Lieutenants to the Barrow-downs to raise up the Dead against the Free Peoples...it is up to you to stop them.</t>
  </si>
  <si>
    <t>The Way of Smiths bridges the caverns between the Redhorn Lode and the Silverdeep. Within lies the famed forge of the dwarves known as the Heart of Fire.</t>
  </si>
  <si>
    <t>The One Ring has been found. The forces of Mordor are on the move. War is coming to Middle-earth....</t>
  </si>
  <si>
    <t>Defeat many Bearers of Blight in Skirmishes. This deed will only be advanced by Lieutenants that do not appear grey to your character, they must be around the same level as you are.</t>
  </si>
  <si>
    <t>Defeat many Blood-rooks in Skirmishes. This deed will only be advanced by Lieutenants that do not appear grey to your character, they must be around the same level as you are.</t>
  </si>
  <si>
    <t>Defeat many Brothers of Destruction in Skirmishes. This deed will only be advanced by Lieutenants that do not appear grey to your character, they must be around the same level as you are.</t>
  </si>
  <si>
    <t>Defeat many Chaos-fiends in Skirmishes. This deed will only be advanced by Lieutenants that do not appear grey to your character, they must be around the same level as you are.</t>
  </si>
  <si>
    <t>Defeat many Courage-breakers in Skirmishes. This deed will only be advanced by Lieutenants that do not appear grey to your character, they must be around the same level as you are.</t>
  </si>
  <si>
    <t>Defeat many Daywalker-berserkers in Skirmishes. This deed will only be advanced by Lieutenants that do not appear grey to your character, they must be around the same level as you are.</t>
  </si>
  <si>
    <t>Defeat many Death-mongers in Skirmishes. This deed will only be advanced by Lieutenants that do not appear grey to your character, they must be around the same level as you are.</t>
  </si>
  <si>
    <t>Defeat many Dourhand Keg-masters in Skirmishes. This deed will only be advanced by Lieutenants that do not appear grey to your character, they must be around the same level as you are.</t>
  </si>
  <si>
    <t>Defeat many Dourhand Storm-keepers in Skirmishes. This deed will only be advanced by Lieutenants that do not appear grey to your character, they must be around the same level as you are.</t>
  </si>
  <si>
    <t>Defeat many Dreadwing-marauders in Skirmishes. This deed will only be advanced by Lieutenants that do not appear grey to your character, they must be around the same level as you are.</t>
  </si>
  <si>
    <t>Defeat many Echoes of Death in Skirmishes. This deed will only be advanced by Lieutenants that do not appear grey to your character, they must be around the same level as you are.</t>
  </si>
  <si>
    <t>Defeat many Emissaries of War in Skirmishes. This deed will only be advanced by Lieutenants that do not appear grey to your character, they must be around the same level as you are.</t>
  </si>
  <si>
    <t>Defeat many enraged Stonecrushers in Skirmishes. This deed will only be advanced by Lieutenants that do not appear grey to your character, they must be around the same level as you are.</t>
  </si>
  <si>
    <t>Defeat many flesh-gorgers in Skirmishes. This deed will only be advanced by Lieutenants that do not appear grey to your character, they must be around the same level as you are.</t>
  </si>
  <si>
    <t>Defeat many Forest-born Reavers in Skirmishes. This deed will only be advanced by Lieutenants that do not appear grey to your character, they must be around the same level as you are.</t>
  </si>
  <si>
    <t>Defeat many Hulking Pounders in Skirmishes. This deed will only be advanced by Lieutenants that do not appear grey to your character, they must be around the same level as you are.</t>
  </si>
  <si>
    <t>Defeat many Leech-wardens in Skirmishes. This deed will only be advanced by Lieutenants that do not appear grey to your character, they must be around the same level as you are.</t>
  </si>
  <si>
    <t>Defeat many Priests of Vengeance in Skirmishes. This deed will only be advanced by Lieutenants that do not appear grey to your character, they must be around the same level as you are.</t>
  </si>
  <si>
    <t>Defeat many Priestesses of Flames in Skirmishes. This deed will only be advanced by Lieutenants that do not appear grey to your character, they must be around the same level as you are.</t>
  </si>
  <si>
    <t>Defeat many Primordial Wraths in Skirmishes. This deed will only be advanced by Lieutenants that do not appear grey to your character, they must be around the same level as you are.</t>
  </si>
  <si>
    <t>Defeat many Rages of Morgoth in Skirmishes. This deed will only be advanced by Lieutenants that do not appear grey to your character, they must be around the same level as you are.</t>
  </si>
  <si>
    <t>Defeat many Shepherds of Filth in Skirmishes. This deed will only be advanced by Lieutenants that do not appear grey to your character, they must be around the same level as you are.</t>
  </si>
  <si>
    <t>Defeat many Silent Slayers in Skirmishes. This deed will only be advanced by Lieutenants that do not appear grey to your character, they must be around the same level as you are.</t>
  </si>
  <si>
    <t>Defeat many Spawns of Angband in Skirmishes. This deed will only be advanced by Lieutenants that do not appear grey to your character, they must be around the same level as you are.</t>
  </si>
  <si>
    <t>Defeat many Tempests of Flame in Skirmishes. This deed will only be advanced by Lieutenants that do not appear grey to your character, they must be around the same level as you are.</t>
  </si>
  <si>
    <t>Defeat many Thunderstone-smashers in Skirmishes. This deed will only be advanced by Lieutenants that do not appear grey to your character, they must be around the same level as you are.</t>
  </si>
  <si>
    <t>Defeat many Venomous Blood-arrows in Skirmishes. This deed will only be advanced by Lieutenants that do not appear grey to your character, they must be around the same level as you are.</t>
  </si>
  <si>
    <t>Defeat many Will-breakers in Skirmishes. This deed will only be advanced by Lieutenants that do not appear grey to your character, they must be around the same level as you are.</t>
  </si>
  <si>
    <t>Defeat many Zealots of Pain in Skirmishes. This deed will only be advanced by Lieutenants that do not appear grey to your character, they must be around the same level as you are.</t>
  </si>
  <si>
    <t>Defeat many brood-queens in Skirmishes. This deed will only be advanced by Lieutenants that do not appear grey to your character, they must be around the same level as you are.</t>
  </si>
  <si>
    <t>Defeat many Spirit-sappers in Skirmishes. This deed will only be advanced by Lieutenants that do not appear grey to your character, they must be around the same level as you are.</t>
  </si>
  <si>
    <t>Defeat many Leadfoot brutes in Skirmishes. This deed will only be advanced by Lieutenants that do not appear grey to your character, they must be around the same level as you are.</t>
  </si>
  <si>
    <t>Defeat many Fellbane archers in Skirmishes. This deed will only be advanced by Lieutenants that do not appear grey to your character, they must be around the same level as you are.</t>
  </si>
  <si>
    <t>Defeat many frigid squalls in Skirmishes. This deed will only be advanced by Lieutenants that do not appear grey to your character, they must be around the same level as you are.</t>
  </si>
  <si>
    <t>Defeat many wretched falconers in Skirmishes. This deed will only be advanced by Lieutenants that do not appear grey to your character, they must be around the same level as you are.</t>
  </si>
  <si>
    <t>Defeat many enraged snappers in Skirmishes. This deed will only be advanced by Lieutenants that do not appear grey to your character, they must be around the same level as you are.</t>
  </si>
  <si>
    <t>Defeat many crazed hate-mongers in Skirmishes. This deed will only be advanced by Lieutenants that do not appear grey to your character, they must be around the same level as you are.</t>
  </si>
  <si>
    <t>Defeat many Priestesses of Flame in Skirmishes. This deed will only be advanced by Lieutenants that do not appear grey to your character, they must be around the same level as you are.</t>
  </si>
  <si>
    <t>Defeat many raging marauders in Skirmishes. This deed will only be advanced by Lieutenants that do not appear grey to your character, they must be around the same level as you are.</t>
  </si>
  <si>
    <t>Defeat many vile defenders in Skirmishes. This deed will only be advanced by Lieutenants that do not appear grey to your character, they must be around the same level as you are.</t>
  </si>
  <si>
    <t>Defeat many Echoes of death in Skirmishes. This deed will only be advanced by Lieutenants that do not appear grey to your character, they must be around the same level as you are.</t>
  </si>
  <si>
    <t>Defeat a Protector of the Vile within a Skirmish.</t>
  </si>
  <si>
    <t>Defeat many troll Wound-takers in Skirmishes. This deed will only be advanced by Lieutenants that do not appear grey to your character, they must be around the same level as you are.</t>
  </si>
  <si>
    <t>Defeat many more troll Wound-takers in Skirmishes. This deed will only be advanced by Lieutenants that do not appear grey to your character, they must be around the same level as you are.</t>
  </si>
  <si>
    <t>Defeat many more Dourhand Keg-masters in Skirmishes. This deed will only be advanced by Lieutenants that do not appear grey to your character, they must be around the same level as you are.</t>
  </si>
  <si>
    <t>Defeat many pale trappers in Skirmishes. This deed will only be advanced by Lieutenants that do not appear grey to your character, they must be around the same level as you are.</t>
  </si>
  <si>
    <t>Defeat many more Pale Trappers in Skirmishes. This deed will only be advanced by Lieutenants that do not appear grey to your character, they must be around the same level as you are.</t>
  </si>
  <si>
    <t>Defeat many hawk-eyed harriers in Skirmishes. This deed will only be advanced by Lieutenants that do not appear grey to your character, they must be around the same level as you are.</t>
  </si>
  <si>
    <t>Skirmisher of Middle-earth</t>
  </si>
  <si>
    <t>Not Active Reason</t>
  </si>
  <si>
    <t>#</t>
  </si>
  <si>
    <t>Limited Time Only</t>
  </si>
  <si>
    <t>Obsolete</t>
  </si>
  <si>
    <t>Requires Purchase</t>
  </si>
  <si>
    <t>Time-gated</t>
  </si>
  <si>
    <t>Not Active</t>
  </si>
  <si>
    <t>Not Actively Achievable</t>
  </si>
  <si>
    <t>Weathering the Storm -- Small Fellowship</t>
  </si>
  <si>
    <t>Weathering the Storm -- Fellowship</t>
  </si>
  <si>
    <t>Weathering the Storm -- Raid</t>
  </si>
  <si>
    <t>Weathering the Storm -- Complete</t>
  </si>
  <si>
    <t>Complete each size Weathering the Storm deed</t>
  </si>
  <si>
    <t>Survive in the Barrow-downs for thirty minutes at level in a small fellowship</t>
  </si>
  <si>
    <t>Survive in the Barrow-downs for thirty minutes at level in a fellowship</t>
  </si>
  <si>
    <t>Survive in the Barrow-downs for thirty minutes at level in a raid</t>
  </si>
  <si>
    <t>Not Active #</t>
  </si>
  <si>
    <t>Not Active Text</t>
  </si>
  <si>
    <t>- Spring: Bee's Big Business -</t>
  </si>
  <si>
    <t>Lossarnach's Pesky Critters</t>
  </si>
  <si>
    <t>Honey-lover</t>
  </si>
  <si>
    <t>Defeat all the pesky critters who agitate Grimbeorn's bees.</t>
  </si>
  <si>
    <t>Defeat the Hateful Hornet, the Mischievous Midge-cloud, the Nagging Neekerbreeker, the Terrorizing Toad, the Worrying Wasp, and Rock</t>
  </si>
  <si>
    <t>ID</t>
  </si>
  <si>
    <t>Defeat 5 enraged snappers in Skirmishes</t>
  </si>
  <si>
    <t>Defeat 5 enraged Stonecrushers in Skirmishes</t>
  </si>
  <si>
    <t>Defeat 5 Fellbane archers in Skirmishes</t>
  </si>
  <si>
    <t>Defeat 5 flesh-gorgers in Skirmishes</t>
  </si>
  <si>
    <t>Defeat 5 Forest-born Reavers in Skirmishes</t>
  </si>
  <si>
    <t>Defeat 5 frigid squalls in Skirmishes</t>
  </si>
  <si>
    <t>Defeat 5 hawk-eyed harrier in Skirmishes</t>
  </si>
  <si>
    <t>Defeat 5 Hulking Pounders in Skirmishes</t>
  </si>
  <si>
    <t>Defeat 5 Leadfoot brutes in Skirmishes</t>
  </si>
  <si>
    <t>Defeat 5 Leech-wardens in Skirmishes</t>
  </si>
  <si>
    <t>Defeat 5 pale trappers in Skirmishes</t>
  </si>
  <si>
    <t>Defeat 5 Priests of Vengeance in Skirmishes</t>
  </si>
  <si>
    <t>Defeat 5 Priestesses of Flame in Skirmishes</t>
  </si>
  <si>
    <t>Defeat 5 Primordial Wraths in Skirmishes</t>
  </si>
  <si>
    <t>Defeat a Protector of the Vile in a Skirmish</t>
  </si>
  <si>
    <t>Defeat 5 Rages of Morgoth in Skirmishes</t>
  </si>
  <si>
    <t>Defeat 5 raging marauders in Skirmishes</t>
  </si>
  <si>
    <t>Defeat 5 Shepherds of Filth in Skirmishes</t>
  </si>
  <si>
    <t>Defeat 5 Silent Slayers in Skirmishes</t>
  </si>
  <si>
    <t>Defeat 5 Spawns of Angband in Skirmishes</t>
  </si>
  <si>
    <t>Defeat 5 Tempests of Flame in Skirmishes</t>
  </si>
  <si>
    <t>Defeat 5 Thunderstone-smashers in Skirmishes</t>
  </si>
  <si>
    <t>Defeat 5 troll Wound-takers in Skirmishes</t>
  </si>
  <si>
    <t>Defeat 5 Venomous Blood-arrows in Skirmishes</t>
  </si>
  <si>
    <t>Defeat 5 vile defenders in Skirmishes</t>
  </si>
  <si>
    <t>Defeat 5 Will-breakers in Skirmishes</t>
  </si>
  <si>
    <t>Defeat 5 wretched falconers in Skirmishes</t>
  </si>
  <si>
    <t>Defeat 5 Zealots of Pain in Skirmishes</t>
  </si>
  <si>
    <t>- Anniversary: A Flurry of Fireworks -</t>
  </si>
  <si>
    <t>Helping Hand</t>
  </si>
  <si>
    <t>Give a helping hand to all fireworks celebration volunteers!</t>
  </si>
  <si>
    <t>Assist all 8 volunteers.</t>
  </si>
  <si>
    <t>The Exemplary Escort</t>
  </si>
  <si>
    <t>Next:</t>
  </si>
  <si>
    <t>Level 20+</t>
  </si>
  <si>
    <t>Level 25+</t>
  </si>
  <si>
    <t>Level 30+</t>
  </si>
  <si>
    <t>Level 35+</t>
  </si>
  <si>
    <t>Level 40+</t>
  </si>
  <si>
    <t>Level 55+</t>
  </si>
  <si>
    <t>Level 60+</t>
  </si>
  <si>
    <t>Level 10+</t>
  </si>
  <si>
    <t>Level 45+</t>
  </si>
  <si>
    <t>Doom of Caras Gelebren</t>
  </si>
  <si>
    <t>Siege of the Silver Bastion</t>
  </si>
  <si>
    <t>the Doomed</t>
  </si>
  <si>
    <t>Defeat all 8 of Sauron's followers in the Doom of Caras Gelebren.</t>
  </si>
  <si>
    <t>Caras Gelebren, the Silver Bastion, was once the capital of Tham Mírdain and the jewel of Eregion. Alas, it was brought to ruin long ago when Sauron, seeking to lay claim to the Rings of Power, gathered his vast armies and destroyed all of Eregion.</t>
  </si>
  <si>
    <t>Servants of the Deceiver (Final)</t>
  </si>
  <si>
    <t>Bane of the Deceiver</t>
  </si>
  <si>
    <t>Before Celebrimbor and the last of the Elves fell defeated and Eregion was laid waste, countless enemies loyal to Sauron met their doom at Caras Gelebren.</t>
  </si>
  <si>
    <t>Defeat 400 servants of Sauron at Caras Gelebren</t>
  </si>
  <si>
    <t>Servants of the Deceiver (Advanced)</t>
  </si>
  <si>
    <t>Defeat 300 servants of Sauron at Caras Gelebren</t>
  </si>
  <si>
    <t>Servants of the Deceiver (Intermediate)</t>
  </si>
  <si>
    <t>Servants of the Deceiver</t>
  </si>
  <si>
    <t>Defeat 100 servants of Sauron at Caras Gelebren</t>
  </si>
  <si>
    <t>Witness to the Fall</t>
  </si>
  <si>
    <t>Defeat all 3 of Sauron's champions in the Doom of Caras Gelebren.</t>
  </si>
  <si>
    <t>Defender of the Mírdain</t>
  </si>
  <si>
    <t>Hero of the Silver Bastion</t>
  </si>
  <si>
    <t>Complete 'Doom of Caras Gelebren -- Raid</t>
  </si>
  <si>
    <t>- Doom of Caras Gelebren -</t>
  </si>
  <si>
    <t>Preserver of Picnics</t>
  </si>
  <si>
    <t>Minimal</t>
  </si>
  <si>
    <t>Category ID</t>
  </si>
  <si>
    <t>ID (short)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</si>
</sst>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onsolas"/>
      <family val="3"/>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2" fillId="0" borderId="0" xfId="0" quotePrefix="1" applyFo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E18"/>
  <sheetViews>
    <sheetView workbookViewId="0">
      <selection activeCell="D1" sqref="D1:E6"/>
    </sheetView>
  </sheetViews>
  <sheetFormatPr defaultRowHeight="15" x14ac:dyDescent="0.25"/>
  <cols>
    <col min="1" max="1" width="10.85546875" bestFit="1" customWidth="1"/>
    <col min="4" max="4" width="17.5703125" bestFit="1" customWidth="1"/>
  </cols>
  <sheetData>
    <row r="1" spans="1:5" x14ac:dyDescent="0.25">
      <c r="A1" t="s">
        <v>15</v>
      </c>
      <c r="B1" t="s">
        <v>21</v>
      </c>
      <c r="D1" t="s">
        <v>527</v>
      </c>
      <c r="E1" t="s">
        <v>528</v>
      </c>
    </row>
    <row r="2" spans="1:5" x14ac:dyDescent="0.25">
      <c r="A2" t="s">
        <v>138</v>
      </c>
      <c r="B2">
        <v>14</v>
      </c>
      <c r="D2" t="s">
        <v>529</v>
      </c>
      <c r="E2">
        <v>3</v>
      </c>
    </row>
    <row r="3" spans="1:5" x14ac:dyDescent="0.25">
      <c r="A3" t="s">
        <v>22</v>
      </c>
      <c r="B3">
        <v>8</v>
      </c>
      <c r="D3" t="s">
        <v>530</v>
      </c>
      <c r="E3">
        <v>2</v>
      </c>
    </row>
    <row r="4" spans="1:5" x14ac:dyDescent="0.25">
      <c r="A4" t="s">
        <v>140</v>
      </c>
      <c r="B4">
        <v>15</v>
      </c>
      <c r="D4" t="s">
        <v>531</v>
      </c>
      <c r="E4">
        <v>5</v>
      </c>
    </row>
    <row r="5" spans="1:5" x14ac:dyDescent="0.25">
      <c r="A5" t="s">
        <v>23</v>
      </c>
      <c r="B5">
        <v>10</v>
      </c>
      <c r="D5" t="s">
        <v>532</v>
      </c>
      <c r="E5">
        <v>4</v>
      </c>
    </row>
    <row r="6" spans="1:5" x14ac:dyDescent="0.25">
      <c r="A6" t="s">
        <v>24</v>
      </c>
      <c r="B6">
        <v>12</v>
      </c>
      <c r="D6" t="s">
        <v>33</v>
      </c>
      <c r="E6">
        <v>1</v>
      </c>
    </row>
    <row r="7" spans="1:5" x14ac:dyDescent="0.25">
      <c r="A7" t="s">
        <v>25</v>
      </c>
      <c r="B7">
        <v>3</v>
      </c>
    </row>
    <row r="8" spans="1:5" x14ac:dyDescent="0.25">
      <c r="A8" t="s">
        <v>142</v>
      </c>
      <c r="B8">
        <v>16</v>
      </c>
    </row>
    <row r="9" spans="1:5" x14ac:dyDescent="0.25">
      <c r="A9" t="s">
        <v>26</v>
      </c>
      <c r="B9">
        <v>6</v>
      </c>
    </row>
    <row r="10" spans="1:5" x14ac:dyDescent="0.25">
      <c r="A10" t="s">
        <v>27</v>
      </c>
      <c r="B10">
        <v>2</v>
      </c>
    </row>
    <row r="11" spans="1:5" x14ac:dyDescent="0.25">
      <c r="A11" t="s">
        <v>28</v>
      </c>
      <c r="B11">
        <v>5</v>
      </c>
    </row>
    <row r="12" spans="1:5" x14ac:dyDescent="0.25">
      <c r="A12" t="s">
        <v>29</v>
      </c>
      <c r="B12">
        <v>9</v>
      </c>
    </row>
    <row r="13" spans="1:5" x14ac:dyDescent="0.25">
      <c r="A13" t="s">
        <v>30</v>
      </c>
      <c r="B13">
        <v>7</v>
      </c>
    </row>
    <row r="14" spans="1:5" x14ac:dyDescent="0.25">
      <c r="A14" t="s">
        <v>144</v>
      </c>
      <c r="B14">
        <v>17</v>
      </c>
    </row>
    <row r="15" spans="1:5" x14ac:dyDescent="0.25">
      <c r="A15" t="s">
        <v>31</v>
      </c>
      <c r="B15">
        <v>4</v>
      </c>
    </row>
    <row r="16" spans="1:5" x14ac:dyDescent="0.25">
      <c r="A16" t="s">
        <v>32</v>
      </c>
      <c r="B16">
        <v>11</v>
      </c>
    </row>
    <row r="17" spans="1:2" x14ac:dyDescent="0.25">
      <c r="A17" t="s">
        <v>33</v>
      </c>
      <c r="B17">
        <v>1</v>
      </c>
    </row>
    <row r="18" spans="1:2" x14ac:dyDescent="0.25">
      <c r="A18" t="s">
        <v>126</v>
      </c>
      <c r="B18">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B77"/>
  <sheetViews>
    <sheetView workbookViewId="0">
      <selection activeCell="A7" sqref="A7"/>
    </sheetView>
  </sheetViews>
  <sheetFormatPr defaultRowHeight="15" x14ac:dyDescent="0.25"/>
  <cols>
    <col min="1" max="1" width="31.7109375" bestFit="1" customWidth="1"/>
  </cols>
  <sheetData>
    <row r="1" spans="1:2" x14ac:dyDescent="0.25">
      <c r="A1" t="s">
        <v>34</v>
      </c>
      <c r="B1" t="s">
        <v>35</v>
      </c>
    </row>
    <row r="2" spans="1:2" x14ac:dyDescent="0.25">
      <c r="A2" t="s">
        <v>36</v>
      </c>
      <c r="B2">
        <v>18</v>
      </c>
    </row>
    <row r="3" spans="1:2" x14ac:dyDescent="0.25">
      <c r="A3" t="s">
        <v>37</v>
      </c>
      <c r="B3">
        <v>39</v>
      </c>
    </row>
    <row r="4" spans="1:2" x14ac:dyDescent="0.25">
      <c r="A4" t="s">
        <v>38</v>
      </c>
      <c r="B4">
        <v>40</v>
      </c>
    </row>
    <row r="5" spans="1:2" x14ac:dyDescent="0.25">
      <c r="A5" t="s">
        <v>39</v>
      </c>
      <c r="B5">
        <v>54</v>
      </c>
    </row>
    <row r="6" spans="1:2" x14ac:dyDescent="0.25">
      <c r="A6" t="s">
        <v>40</v>
      </c>
      <c r="B6">
        <v>52</v>
      </c>
    </row>
    <row r="7" spans="1:2" x14ac:dyDescent="0.25">
      <c r="A7" t="s">
        <v>41</v>
      </c>
      <c r="B7">
        <v>7</v>
      </c>
    </row>
    <row r="8" spans="1:2" x14ac:dyDescent="0.25">
      <c r="A8" t="s">
        <v>42</v>
      </c>
      <c r="B8">
        <v>60</v>
      </c>
    </row>
    <row r="9" spans="1:2" x14ac:dyDescent="0.25">
      <c r="A9" t="s">
        <v>43</v>
      </c>
      <c r="B9">
        <v>12</v>
      </c>
    </row>
    <row r="10" spans="1:2" x14ac:dyDescent="0.25">
      <c r="A10" t="s">
        <v>44</v>
      </c>
      <c r="B10">
        <v>51</v>
      </c>
    </row>
    <row r="11" spans="1:2" x14ac:dyDescent="0.25">
      <c r="A11" t="s">
        <v>45</v>
      </c>
      <c r="B11">
        <v>41</v>
      </c>
    </row>
    <row r="12" spans="1:2" x14ac:dyDescent="0.25">
      <c r="A12" t="s">
        <v>46</v>
      </c>
      <c r="B12">
        <v>36</v>
      </c>
    </row>
    <row r="13" spans="1:2" x14ac:dyDescent="0.25">
      <c r="A13" t="s">
        <v>47</v>
      </c>
      <c r="B13">
        <v>37</v>
      </c>
    </row>
    <row r="14" spans="1:2" x14ac:dyDescent="0.25">
      <c r="A14" t="s">
        <v>48</v>
      </c>
      <c r="B14">
        <v>64</v>
      </c>
    </row>
    <row r="15" spans="1:2" x14ac:dyDescent="0.25">
      <c r="A15" t="s">
        <v>49</v>
      </c>
      <c r="B15">
        <v>68</v>
      </c>
    </row>
    <row r="16" spans="1:2" x14ac:dyDescent="0.25">
      <c r="A16" t="s">
        <v>50</v>
      </c>
      <c r="B16">
        <v>69</v>
      </c>
    </row>
    <row r="17" spans="1:2" x14ac:dyDescent="0.25">
      <c r="A17" t="s">
        <v>51</v>
      </c>
      <c r="B17">
        <v>11</v>
      </c>
    </row>
    <row r="18" spans="1:2" x14ac:dyDescent="0.25">
      <c r="A18" t="s">
        <v>52</v>
      </c>
      <c r="B18">
        <v>61</v>
      </c>
    </row>
    <row r="19" spans="1:2" x14ac:dyDescent="0.25">
      <c r="A19" t="s">
        <v>53</v>
      </c>
      <c r="B19">
        <v>62</v>
      </c>
    </row>
    <row r="20" spans="1:2" x14ac:dyDescent="0.25">
      <c r="A20" t="s">
        <v>54</v>
      </c>
      <c r="B20">
        <v>15</v>
      </c>
    </row>
    <row r="21" spans="1:2" x14ac:dyDescent="0.25">
      <c r="A21" t="s">
        <v>55</v>
      </c>
      <c r="B21">
        <v>42</v>
      </c>
    </row>
    <row r="22" spans="1:2" x14ac:dyDescent="0.25">
      <c r="A22" t="s">
        <v>56</v>
      </c>
      <c r="B22">
        <v>71</v>
      </c>
    </row>
    <row r="23" spans="1:2" x14ac:dyDescent="0.25">
      <c r="A23" t="s">
        <v>57</v>
      </c>
      <c r="B23">
        <v>24</v>
      </c>
    </row>
    <row r="24" spans="1:2" x14ac:dyDescent="0.25">
      <c r="A24" t="s">
        <v>58</v>
      </c>
      <c r="B24">
        <v>67</v>
      </c>
    </row>
    <row r="25" spans="1:2" x14ac:dyDescent="0.25">
      <c r="A25" t="s">
        <v>59</v>
      </c>
      <c r="B25">
        <v>55</v>
      </c>
    </row>
    <row r="26" spans="1:2" x14ac:dyDescent="0.25">
      <c r="A26" t="s">
        <v>60</v>
      </c>
      <c r="B26">
        <v>16</v>
      </c>
    </row>
    <row r="27" spans="1:2" x14ac:dyDescent="0.25">
      <c r="A27" t="s">
        <v>61</v>
      </c>
      <c r="B27">
        <v>17</v>
      </c>
    </row>
    <row r="28" spans="1:2" x14ac:dyDescent="0.25">
      <c r="A28" t="s">
        <v>62</v>
      </c>
      <c r="B28">
        <v>38</v>
      </c>
    </row>
    <row r="29" spans="1:2" x14ac:dyDescent="0.25">
      <c r="A29" t="s">
        <v>63</v>
      </c>
      <c r="B29">
        <v>13</v>
      </c>
    </row>
    <row r="30" spans="1:2" x14ac:dyDescent="0.25">
      <c r="A30" t="s">
        <v>64</v>
      </c>
      <c r="B30">
        <v>20</v>
      </c>
    </row>
    <row r="31" spans="1:2" x14ac:dyDescent="0.25">
      <c r="A31" t="s">
        <v>65</v>
      </c>
      <c r="B31">
        <v>43</v>
      </c>
    </row>
    <row r="32" spans="1:2" x14ac:dyDescent="0.25">
      <c r="A32" t="s">
        <v>66</v>
      </c>
      <c r="B32">
        <v>57</v>
      </c>
    </row>
    <row r="33" spans="1:2" x14ac:dyDescent="0.25">
      <c r="A33" t="s">
        <v>67</v>
      </c>
      <c r="B33">
        <v>58</v>
      </c>
    </row>
    <row r="34" spans="1:2" x14ac:dyDescent="0.25">
      <c r="A34" t="s">
        <v>68</v>
      </c>
      <c r="B34">
        <v>56</v>
      </c>
    </row>
    <row r="35" spans="1:2" x14ac:dyDescent="0.25">
      <c r="A35" t="s">
        <v>69</v>
      </c>
      <c r="B35">
        <v>4</v>
      </c>
    </row>
    <row r="36" spans="1:2" x14ac:dyDescent="0.25">
      <c r="A36" t="s">
        <v>70</v>
      </c>
      <c r="B36">
        <v>70</v>
      </c>
    </row>
    <row r="37" spans="1:2" x14ac:dyDescent="0.25">
      <c r="A37" t="s">
        <v>71</v>
      </c>
      <c r="B37">
        <v>47</v>
      </c>
    </row>
    <row r="38" spans="1:2" x14ac:dyDescent="0.25">
      <c r="A38" t="s">
        <v>72</v>
      </c>
      <c r="B38">
        <v>21</v>
      </c>
    </row>
    <row r="39" spans="1:2" x14ac:dyDescent="0.25">
      <c r="A39" t="s">
        <v>73</v>
      </c>
      <c r="B39">
        <v>48</v>
      </c>
    </row>
    <row r="40" spans="1:2" x14ac:dyDescent="0.25">
      <c r="A40" t="s">
        <v>74</v>
      </c>
      <c r="B40">
        <v>46</v>
      </c>
    </row>
    <row r="41" spans="1:2" x14ac:dyDescent="0.25">
      <c r="A41" t="s">
        <v>75</v>
      </c>
      <c r="B41">
        <v>28</v>
      </c>
    </row>
    <row r="42" spans="1:2" x14ac:dyDescent="0.25">
      <c r="A42" t="s">
        <v>76</v>
      </c>
      <c r="B42">
        <v>26</v>
      </c>
    </row>
    <row r="43" spans="1:2" x14ac:dyDescent="0.25">
      <c r="A43" t="s">
        <v>77</v>
      </c>
      <c r="B43">
        <v>27</v>
      </c>
    </row>
    <row r="44" spans="1:2" x14ac:dyDescent="0.25">
      <c r="A44" t="s">
        <v>78</v>
      </c>
      <c r="B44">
        <v>25</v>
      </c>
    </row>
    <row r="45" spans="1:2" x14ac:dyDescent="0.25">
      <c r="A45" t="s">
        <v>79</v>
      </c>
      <c r="B45">
        <v>1</v>
      </c>
    </row>
    <row r="46" spans="1:2" x14ac:dyDescent="0.25">
      <c r="A46" t="s">
        <v>80</v>
      </c>
      <c r="B46">
        <v>49</v>
      </c>
    </row>
    <row r="47" spans="1:2" x14ac:dyDescent="0.25">
      <c r="A47" t="s">
        <v>81</v>
      </c>
      <c r="B47">
        <v>31</v>
      </c>
    </row>
    <row r="48" spans="1:2" x14ac:dyDescent="0.25">
      <c r="A48" t="s">
        <v>82</v>
      </c>
      <c r="B48">
        <v>76</v>
      </c>
    </row>
    <row r="49" spans="1:2" x14ac:dyDescent="0.25">
      <c r="A49" t="s">
        <v>83</v>
      </c>
      <c r="B49">
        <v>9</v>
      </c>
    </row>
    <row r="50" spans="1:2" x14ac:dyDescent="0.25">
      <c r="A50" t="s">
        <v>84</v>
      </c>
      <c r="B50">
        <v>50</v>
      </c>
    </row>
    <row r="51" spans="1:2" x14ac:dyDescent="0.25">
      <c r="A51" t="s">
        <v>85</v>
      </c>
      <c r="B51">
        <v>75</v>
      </c>
    </row>
    <row r="52" spans="1:2" x14ac:dyDescent="0.25">
      <c r="A52" t="s">
        <v>86</v>
      </c>
      <c r="B52">
        <v>63</v>
      </c>
    </row>
    <row r="53" spans="1:2" x14ac:dyDescent="0.25">
      <c r="A53" t="s">
        <v>87</v>
      </c>
      <c r="B53">
        <v>59</v>
      </c>
    </row>
    <row r="54" spans="1:2" x14ac:dyDescent="0.25">
      <c r="A54" t="s">
        <v>88</v>
      </c>
      <c r="B54">
        <v>53</v>
      </c>
    </row>
    <row r="55" spans="1:2" x14ac:dyDescent="0.25">
      <c r="A55" t="s">
        <v>89</v>
      </c>
      <c r="B55">
        <v>32</v>
      </c>
    </row>
    <row r="56" spans="1:2" x14ac:dyDescent="0.25">
      <c r="A56" t="s">
        <v>90</v>
      </c>
      <c r="B56">
        <v>44</v>
      </c>
    </row>
    <row r="57" spans="1:2" x14ac:dyDescent="0.25">
      <c r="A57" t="s">
        <v>91</v>
      </c>
      <c r="B57">
        <v>6</v>
      </c>
    </row>
    <row r="58" spans="1:2" x14ac:dyDescent="0.25">
      <c r="A58" t="s">
        <v>92</v>
      </c>
      <c r="B58">
        <v>66</v>
      </c>
    </row>
    <row r="59" spans="1:2" x14ac:dyDescent="0.25">
      <c r="A59" t="s">
        <v>93</v>
      </c>
      <c r="B59">
        <v>8</v>
      </c>
    </row>
    <row r="60" spans="1:2" x14ac:dyDescent="0.25">
      <c r="A60" t="s">
        <v>94</v>
      </c>
      <c r="B60">
        <v>14</v>
      </c>
    </row>
    <row r="61" spans="1:2" x14ac:dyDescent="0.25">
      <c r="A61" t="s">
        <v>95</v>
      </c>
      <c r="B61">
        <v>33</v>
      </c>
    </row>
    <row r="62" spans="1:2" x14ac:dyDescent="0.25">
      <c r="A62" t="s">
        <v>96</v>
      </c>
      <c r="B62">
        <v>34</v>
      </c>
    </row>
    <row r="63" spans="1:2" x14ac:dyDescent="0.25">
      <c r="A63" t="s">
        <v>97</v>
      </c>
      <c r="B63">
        <v>73</v>
      </c>
    </row>
    <row r="64" spans="1:2" x14ac:dyDescent="0.25">
      <c r="A64" t="s">
        <v>98</v>
      </c>
      <c r="B64">
        <v>19</v>
      </c>
    </row>
    <row r="65" spans="1:2" x14ac:dyDescent="0.25">
      <c r="A65" t="s">
        <v>99</v>
      </c>
      <c r="B65">
        <v>35</v>
      </c>
    </row>
    <row r="66" spans="1:2" x14ac:dyDescent="0.25">
      <c r="A66" t="s">
        <v>100</v>
      </c>
      <c r="B66">
        <v>5</v>
      </c>
    </row>
    <row r="67" spans="1:2" x14ac:dyDescent="0.25">
      <c r="A67" t="s">
        <v>101</v>
      </c>
      <c r="B67">
        <v>65</v>
      </c>
    </row>
    <row r="68" spans="1:2" x14ac:dyDescent="0.25">
      <c r="A68" t="s">
        <v>102</v>
      </c>
      <c r="B68">
        <v>3</v>
      </c>
    </row>
    <row r="69" spans="1:2" x14ac:dyDescent="0.25">
      <c r="A69" t="s">
        <v>103</v>
      </c>
      <c r="B69">
        <v>22</v>
      </c>
    </row>
    <row r="70" spans="1:2" x14ac:dyDescent="0.25">
      <c r="A70" t="s">
        <v>104</v>
      </c>
      <c r="B70">
        <v>10</v>
      </c>
    </row>
    <row r="71" spans="1:2" x14ac:dyDescent="0.25">
      <c r="A71" t="s">
        <v>105</v>
      </c>
      <c r="B71">
        <v>74</v>
      </c>
    </row>
    <row r="72" spans="1:2" x14ac:dyDescent="0.25">
      <c r="A72" t="s">
        <v>106</v>
      </c>
      <c r="B72">
        <v>23</v>
      </c>
    </row>
    <row r="73" spans="1:2" x14ac:dyDescent="0.25">
      <c r="A73" t="s">
        <v>107</v>
      </c>
      <c r="B73">
        <v>2</v>
      </c>
    </row>
    <row r="74" spans="1:2" x14ac:dyDescent="0.25">
      <c r="A74" t="s">
        <v>108</v>
      </c>
      <c r="B74">
        <v>29</v>
      </c>
    </row>
    <row r="75" spans="1:2" x14ac:dyDescent="0.25">
      <c r="A75" t="s">
        <v>109</v>
      </c>
      <c r="B75">
        <v>30</v>
      </c>
    </row>
    <row r="76" spans="1:2" x14ac:dyDescent="0.25">
      <c r="A76" t="s">
        <v>110</v>
      </c>
      <c r="B76">
        <v>45</v>
      </c>
    </row>
    <row r="77" spans="1:2" x14ac:dyDescent="0.25">
      <c r="A77" t="s">
        <v>111</v>
      </c>
      <c r="B77">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0649-C458-4347-9857-C7A338995CEB}">
  <dimension ref="A1:B12"/>
  <sheetViews>
    <sheetView workbookViewId="0">
      <selection activeCell="B1" sqref="B1"/>
    </sheetView>
  </sheetViews>
  <sheetFormatPr defaultRowHeight="15" x14ac:dyDescent="0.25"/>
  <sheetData>
    <row r="1" spans="1:2" x14ac:dyDescent="0.25">
      <c r="A1" t="s">
        <v>113</v>
      </c>
      <c r="B1">
        <v>214</v>
      </c>
    </row>
    <row r="2" spans="1:2" x14ac:dyDescent="0.25">
      <c r="A2" t="s">
        <v>114</v>
      </c>
      <c r="B2">
        <v>40</v>
      </c>
    </row>
    <row r="3" spans="1:2" x14ac:dyDescent="0.25">
      <c r="A3" t="s">
        <v>116</v>
      </c>
      <c r="B3">
        <v>172</v>
      </c>
    </row>
    <row r="4" spans="1:2" x14ac:dyDescent="0.25">
      <c r="A4" t="s">
        <v>117</v>
      </c>
      <c r="B4">
        <v>23</v>
      </c>
    </row>
    <row r="5" spans="1:2" x14ac:dyDescent="0.25">
      <c r="A5" t="s">
        <v>118</v>
      </c>
      <c r="B5">
        <v>162</v>
      </c>
    </row>
    <row r="6" spans="1:2" x14ac:dyDescent="0.25">
      <c r="A6" t="s">
        <v>127</v>
      </c>
      <c r="B6">
        <v>185</v>
      </c>
    </row>
    <row r="7" spans="1:2" x14ac:dyDescent="0.25">
      <c r="A7" t="s">
        <v>115</v>
      </c>
      <c r="B7">
        <v>31</v>
      </c>
    </row>
    <row r="8" spans="1:2" x14ac:dyDescent="0.25">
      <c r="A8" t="s">
        <v>119</v>
      </c>
      <c r="B8">
        <v>193</v>
      </c>
    </row>
    <row r="9" spans="1:2" x14ac:dyDescent="0.25">
      <c r="A9" t="s">
        <v>120</v>
      </c>
      <c r="B9">
        <v>194</v>
      </c>
    </row>
    <row r="12" spans="1:2" x14ac:dyDescent="0.25">
      <c r="A12" t="s">
        <v>129</v>
      </c>
      <c r="B12">
        <v>3</v>
      </c>
    </row>
  </sheetData>
  <sortState xmlns:xlrd2="http://schemas.microsoft.com/office/spreadsheetml/2017/richdata2" ref="A1:B9">
    <sortCondition ref="A1:A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4675-E04B-4FD6-9786-D05283D159D6}">
  <dimension ref="A1:B7"/>
  <sheetViews>
    <sheetView workbookViewId="0"/>
  </sheetViews>
  <sheetFormatPr defaultRowHeight="15" x14ac:dyDescent="0.25"/>
  <sheetData>
    <row r="1" spans="1:2" x14ac:dyDescent="0.25">
      <c r="A1" t="s">
        <v>113</v>
      </c>
      <c r="B1">
        <v>114</v>
      </c>
    </row>
    <row r="2" spans="1:2" x14ac:dyDescent="0.25">
      <c r="A2" t="s">
        <v>133</v>
      </c>
      <c r="B2">
        <v>73</v>
      </c>
    </row>
    <row r="3" spans="1:2" x14ac:dyDescent="0.25">
      <c r="A3" t="s">
        <v>134</v>
      </c>
      <c r="B3">
        <v>65</v>
      </c>
    </row>
    <row r="4" spans="1:2" x14ac:dyDescent="0.25">
      <c r="A4" t="s">
        <v>135</v>
      </c>
      <c r="B4">
        <v>117</v>
      </c>
    </row>
    <row r="5" spans="1:2" x14ac:dyDescent="0.25">
      <c r="A5" t="s">
        <v>136</v>
      </c>
      <c r="B5">
        <v>81</v>
      </c>
    </row>
    <row r="6" spans="1:2" x14ac:dyDescent="0.25">
      <c r="A6" t="s">
        <v>137</v>
      </c>
      <c r="B6">
        <v>23</v>
      </c>
    </row>
    <row r="7" spans="1:2" x14ac:dyDescent="0.25">
      <c r="A7" t="s">
        <v>139</v>
      </c>
      <c r="B7">
        <v>0</v>
      </c>
    </row>
  </sheetData>
  <sortState xmlns:xlrd2="http://schemas.microsoft.com/office/spreadsheetml/2017/richdata2" ref="A1:B7">
    <sortCondition ref="A1:A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012-75B6-4A20-84A1-FE363E9B19E3}">
  <dimension ref="A1:B12"/>
  <sheetViews>
    <sheetView workbookViewId="0">
      <selection activeCell="B4" sqref="B4"/>
    </sheetView>
  </sheetViews>
  <sheetFormatPr defaultRowHeight="15" x14ac:dyDescent="0.25"/>
  <cols>
    <col min="1" max="1" width="11" bestFit="1" customWidth="1"/>
  </cols>
  <sheetData>
    <row r="1" spans="1:2" x14ac:dyDescent="0.25">
      <c r="A1" t="s">
        <v>128</v>
      </c>
      <c r="B1">
        <v>7</v>
      </c>
    </row>
    <row r="2" spans="1:2" x14ac:dyDescent="0.25">
      <c r="A2" t="s">
        <v>121</v>
      </c>
      <c r="B2">
        <v>5</v>
      </c>
    </row>
    <row r="3" spans="1:2" x14ac:dyDescent="0.25">
      <c r="A3" t="s">
        <v>25</v>
      </c>
      <c r="B3">
        <v>1</v>
      </c>
    </row>
    <row r="4" spans="1:2" x14ac:dyDescent="0.25">
      <c r="A4" t="s">
        <v>122</v>
      </c>
      <c r="B4">
        <v>4</v>
      </c>
    </row>
    <row r="5" spans="1:2" x14ac:dyDescent="0.25">
      <c r="A5" t="s">
        <v>79</v>
      </c>
      <c r="B5">
        <v>0</v>
      </c>
    </row>
    <row r="6" spans="1:2" x14ac:dyDescent="0.25">
      <c r="A6" t="s">
        <v>123</v>
      </c>
      <c r="B6">
        <v>2</v>
      </c>
    </row>
    <row r="7" spans="1:2" x14ac:dyDescent="0.25">
      <c r="A7" t="s">
        <v>124</v>
      </c>
      <c r="B7">
        <v>6</v>
      </c>
    </row>
    <row r="8" spans="1:2" x14ac:dyDescent="0.25">
      <c r="A8" t="s">
        <v>125</v>
      </c>
      <c r="B8">
        <v>3</v>
      </c>
    </row>
    <row r="12" spans="1:2" x14ac:dyDescent="0.25">
      <c r="A12" t="s">
        <v>129</v>
      </c>
      <c r="B12">
        <v>3</v>
      </c>
    </row>
  </sheetData>
  <sortState xmlns:xlrd2="http://schemas.microsoft.com/office/spreadsheetml/2017/richdata2" ref="A1: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1E3AD-9518-4F05-90BE-E5C81D43C11E}">
  <dimension ref="A1:AS124"/>
  <sheetViews>
    <sheetView tabSelected="1" workbookViewId="0">
      <pane xSplit="3" ySplit="1" topLeftCell="T2" activePane="bottomRight" state="frozen"/>
      <selection pane="topRight" activeCell="B1" sqref="B1"/>
      <selection pane="bottomLeft" activeCell="A2" sqref="A2"/>
      <selection pane="bottomRight" activeCell="T1" sqref="T1"/>
    </sheetView>
  </sheetViews>
  <sheetFormatPr defaultRowHeight="15" x14ac:dyDescent="0.25"/>
  <cols>
    <col min="1" max="1" width="11" bestFit="1" customWidth="1"/>
    <col min="3" max="3" width="46.5703125" bestFit="1" customWidth="1"/>
    <col min="11" max="11" width="14.7109375" customWidth="1"/>
    <col min="12" max="12" width="20.42578125" customWidth="1"/>
    <col min="16" max="16" width="10.85546875" customWidth="1"/>
    <col min="17" max="17" width="12.140625" bestFit="1" customWidth="1"/>
    <col min="18" max="18" width="23.42578125" customWidth="1"/>
    <col min="19" max="19" width="43.5703125" customWidth="1"/>
    <col min="25" max="25" width="14" customWidth="1"/>
  </cols>
  <sheetData>
    <row r="1" spans="1:45" x14ac:dyDescent="0.25">
      <c r="A1" t="s">
        <v>550</v>
      </c>
      <c r="B1" t="s">
        <v>141</v>
      </c>
      <c r="C1" t="s">
        <v>433</v>
      </c>
      <c r="D1" t="s">
        <v>1</v>
      </c>
      <c r="E1" t="s">
        <v>533</v>
      </c>
      <c r="F1" t="s">
        <v>2</v>
      </c>
      <c r="G1" t="s">
        <v>3</v>
      </c>
      <c r="H1" t="s">
        <v>4</v>
      </c>
      <c r="I1" t="s">
        <v>5</v>
      </c>
      <c r="J1" t="s">
        <v>6</v>
      </c>
      <c r="K1" t="s">
        <v>7</v>
      </c>
      <c r="L1" t="s">
        <v>435</v>
      </c>
      <c r="M1" t="s">
        <v>9</v>
      </c>
      <c r="N1" t="s">
        <v>465</v>
      </c>
      <c r="O1" t="s">
        <v>466</v>
      </c>
      <c r="P1" t="s">
        <v>616</v>
      </c>
      <c r="Q1" t="s">
        <v>10</v>
      </c>
      <c r="R1" t="s">
        <v>615</v>
      </c>
      <c r="S1" t="s">
        <v>11</v>
      </c>
      <c r="T1" t="s">
        <v>12</v>
      </c>
      <c r="U1" t="s">
        <v>13</v>
      </c>
      <c r="V1" t="s">
        <v>550</v>
      </c>
      <c r="W1" t="s">
        <v>617</v>
      </c>
      <c r="X1" t="s">
        <v>616</v>
      </c>
      <c r="Y1" t="s">
        <v>141</v>
      </c>
      <c r="Z1" t="s">
        <v>14</v>
      </c>
      <c r="AA1" t="s">
        <v>15</v>
      </c>
      <c r="AB1" t="s">
        <v>543</v>
      </c>
      <c r="AC1" t="s">
        <v>544</v>
      </c>
      <c r="AD1" t="s">
        <v>16</v>
      </c>
      <c r="AE1" t="s">
        <v>2</v>
      </c>
      <c r="AF1" t="s">
        <v>17</v>
      </c>
      <c r="AG1" t="s">
        <v>4</v>
      </c>
      <c r="AH1" t="s">
        <v>18</v>
      </c>
      <c r="AI1" t="s">
        <v>5</v>
      </c>
      <c r="AJ1" t="s">
        <v>19</v>
      </c>
      <c r="AK1" t="s">
        <v>6</v>
      </c>
      <c r="AL1" t="s">
        <v>9</v>
      </c>
      <c r="AM1" t="s">
        <v>468</v>
      </c>
      <c r="AN1" t="s">
        <v>469</v>
      </c>
      <c r="AO1" t="s">
        <v>434</v>
      </c>
      <c r="AP1" t="s">
        <v>435</v>
      </c>
      <c r="AQ1" t="s">
        <v>7</v>
      </c>
      <c r="AR1" t="s">
        <v>0</v>
      </c>
      <c r="AS1" t="s">
        <v>20</v>
      </c>
    </row>
    <row r="2" spans="1:45" x14ac:dyDescent="0.25">
      <c r="A2">
        <v>1879161975</v>
      </c>
      <c r="B2">
        <v>1</v>
      </c>
      <c r="C2" t="s">
        <v>439</v>
      </c>
      <c r="D2" t="s">
        <v>31</v>
      </c>
      <c r="K2" t="s">
        <v>440</v>
      </c>
      <c r="L2" t="s">
        <v>441</v>
      </c>
      <c r="M2">
        <v>0</v>
      </c>
      <c r="N2">
        <v>15</v>
      </c>
      <c r="R2" t="str">
        <f>CONCATENATE(U2,W2,X2,AS2," -- ",C2)</f>
        <v xml:space="preserve">  [1] = {["ID"] = 1879161975; }; -- Tutorial Offensive: Encounters</v>
      </c>
      <c r="S2" s="1" t="str">
        <f>CONCATENATE(U2,V2,Y2,AA2,AC2,AE2,AG2,AI2,AK2,AL2,AM2,AN2,AO2,AP2,AQ2,AR2,AS2)</f>
        <v xml:space="preserve">  [1] = {["ID"] = 1879161975; ["SAVE_INDEX"] =   1; ["TYPE"] =  4;             ["VXP"] =    0; ["LP"] = 0; ["REP"] = 0; ["FACTION"] = 1; ["TIER"] = 0; ["MIN_LVL"] =  "15"; ["NAME"] = { ["EN"] = "Tutorial Offensive: Encounters"; }; ["LORE"] = { ["EN"] = "You never know when you may run across a brigand of some repute."; }; ["SUMMARY"] = { ["EN"] = "Defeat Reginald Cutweed"; }; };</v>
      </c>
      <c r="T2">
        <f>ROW()-1</f>
        <v>1</v>
      </c>
      <c r="U2" t="str">
        <f>CONCATENATE(REPT(" ",3-LEN(T2)),"[",T2,"] = {")</f>
        <v xml:space="preserve">  [1] = {</v>
      </c>
      <c r="V2" t="str">
        <f t="shared" ref="V2:V33" si="0">IF(LEN(A2)&gt;0,CONCATENATE("[""ID""] = ",A2,"; "),"                     ")</f>
        <v xml:space="preserve">["ID"] = 1879161975; </v>
      </c>
      <c r="W2" t="str">
        <f>IF(LEN(A2)&gt;0,CONCATENATE("[""ID""] = ",A2,"; "),"")</f>
        <v xml:space="preserve">["ID"] = 1879161975; </v>
      </c>
      <c r="X2" t="str">
        <f>IF(LEN(P2)&gt;0,CONCATENATE("[""CAT_ID""] = ",P2,"; "),"")</f>
        <v/>
      </c>
      <c r="Y2" s="1" t="str">
        <f t="shared" ref="Y2:Y33" si="1">IF(LEN(B2)&gt;0,CONCATENATE("[""SAVE_INDEX""] = ",REPT(" ",3-LEN(B2)),B2,"; "),REPT(" ",21))</f>
        <v xml:space="preserve">["SAVE_INDEX"] =   1; </v>
      </c>
      <c r="Z2">
        <f>VLOOKUP(D2,Type!A$2:B$18,2,FALSE)</f>
        <v>4</v>
      </c>
      <c r="AA2" t="str">
        <f>CONCATENATE("[""TYPE""] = ",REPT(" ",2-LEN(Z2)),Z2,"; ")</f>
        <v xml:space="preserve">["TYPE"] =  4; </v>
      </c>
      <c r="AB2" t="str">
        <f>IF(NOT(ISBLANK(E2)),VLOOKUP(E2,Type!D$2:E$6,2,FALSE),"")</f>
        <v/>
      </c>
      <c r="AC2" t="str">
        <f t="shared" ref="AC2:AC33" si="2">IF(NOT(ISBLANK(E2)),CONCATENATE("[""NA""] = ",AB2,"; "),"            ")</f>
        <v xml:space="preserve">            </v>
      </c>
      <c r="AD2" t="str">
        <f t="shared" ref="AD2:AD33" si="3">TEXT(F2,0)</f>
        <v>0</v>
      </c>
      <c r="AE2" t="str">
        <f>CONCATENATE("[""VXP""] = ",REPT(" ",4-LEN(AD2)),TEXT(AD2,"0"),"; ")</f>
        <v xml:space="preserve">["VXP"] =    0; </v>
      </c>
      <c r="AF2" t="str">
        <f t="shared" ref="AF2:AF33" si="4">TEXT(H2,0)</f>
        <v>0</v>
      </c>
      <c r="AG2" t="str">
        <f>CONCATENATE("[""LP""] = ",REPT(" ",1-LEN(AF2)),TEXT(AF2,"0"),"; ")</f>
        <v xml:space="preserve">["LP"] = 0; </v>
      </c>
      <c r="AH2" t="str">
        <f t="shared" ref="AH2:AH33" si="5">TEXT(I2,0)</f>
        <v>0</v>
      </c>
      <c r="AI2" t="str">
        <f>CONCATENATE("[""REP""] = ",REPT(" ",1-LEN(AH2)),TEXT(AH2,"0"),"; ")</f>
        <v xml:space="preserve">["REP"] = 0; </v>
      </c>
      <c r="AJ2">
        <f>IF(NOT(ISBLANK(J2)),VLOOKUP(J2,Faction!A$2:B$77,2,FALSE),1)</f>
        <v>1</v>
      </c>
      <c r="AK2" t="str">
        <f t="shared" ref="AK2" si="6">CONCATENATE("[""FACTION""] = ",TEXT(AJ2,"0"),"; ")</f>
        <v xml:space="preserve">["FACTION"] = 1; </v>
      </c>
      <c r="AL2" t="str">
        <f t="shared" ref="AL2:AL33" si="7">CONCATENATE("[""TIER""] = ",TEXT(M2,"0"),"; ")</f>
        <v xml:space="preserve">["TIER"] = 0; </v>
      </c>
      <c r="AM2" t="str">
        <f t="shared" ref="AM2:AM33" si="8">IF(LEN(N2)&gt;0,CONCATENATE("[""MIN_LVL""] = ",REPT(" ",3-LEN(N2)),"""",N2,"""; "),"                     ")</f>
        <v xml:space="preserve">["MIN_LVL"] =  "15"; </v>
      </c>
      <c r="AN2" t="str">
        <f t="shared" ref="AN2:AN33" si="9">IF(LEN(O2)&gt;0,CONCATENATE("[""MIN_LVL""] = ",REPT(" ",3-LEN(O2)),"""",O2,"""; "),"")</f>
        <v/>
      </c>
      <c r="AO2" t="str">
        <f t="shared" ref="AO2:AO33" si="10">CONCATENATE("[""NAME""] = { [""EN""] = """,C2,"""; }; ")</f>
        <v xml:space="preserve">["NAME"] = { ["EN"] = "Tutorial Offensive: Encounters"; }; </v>
      </c>
      <c r="AP2" t="str">
        <f t="shared" ref="AP2:AP33" si="11">IF(LEN(L2)&gt;0,CONCATENATE("[""LORE""] = { [""EN""] = """,L2,"""; }; "),"")</f>
        <v xml:space="preserve">["LORE"] = { ["EN"] = "You never know when you may run across a brigand of some repute."; }; </v>
      </c>
      <c r="AQ2" t="str">
        <f t="shared" ref="AQ2:AQ33" si="12">IF(LEN(K2)&gt;0,CONCATENATE("[""SUMMARY""] = { [""EN""] = """,K2,"""; }; "),"")</f>
        <v xml:space="preserve">["SUMMARY"] = { ["EN"] = "Defeat Reginald Cutweed"; }; </v>
      </c>
      <c r="AR2" t="str">
        <f t="shared" ref="AR2:AR33" si="13">IF(LEN(G2)&gt;0,CONCATENATE("[""TITLE""] = { [""EN""] = """,G2,"""; }; "),"")</f>
        <v/>
      </c>
      <c r="AS2" t="str">
        <f>CONCATENATE("};")</f>
        <v>};</v>
      </c>
    </row>
    <row r="3" spans="1:45" x14ac:dyDescent="0.25">
      <c r="A3">
        <v>1879178992</v>
      </c>
      <c r="B3">
        <v>2</v>
      </c>
      <c r="C3" t="s">
        <v>436</v>
      </c>
      <c r="D3" t="s">
        <v>24</v>
      </c>
      <c r="G3" t="s">
        <v>437</v>
      </c>
      <c r="K3" t="s">
        <v>438</v>
      </c>
      <c r="L3" t="s">
        <v>477</v>
      </c>
      <c r="M3">
        <v>1</v>
      </c>
      <c r="N3">
        <v>20</v>
      </c>
      <c r="R3" t="str">
        <f t="shared" ref="R3:R66" si="14">CONCATENATE(U3,W3,X3,AS3," -- ",C3)</f>
        <v xml:space="preserve">  [2] = {["ID"] = 1879178992; }; -- Smoke Before the Fire</v>
      </c>
      <c r="S3" s="1" t="str">
        <f t="shared" ref="S3:S66" si="15">CONCATENATE(U3,V3,Y3,AA3,AC3,AE3,AG3,AI3,AK3,AL3,AM3,AN3,AO3,AP3,AQ3,AR3,AS3)</f>
        <v xml:space="preserve">  [2] = {["ID"] = 1879178992; ["SAVE_INDEX"] =   2; ["TYPE"] = 12;             ["VXP"] =    0; ["LP"] = 0; ["REP"] = 0; ["FACTION"] = 1; ["TIER"] = 1; ["MIN_LVL"] =  "20"; ["NAME"] = { ["EN"] = "Smoke Before the Fire"; }; ["LORE"] = { ["EN"] = "The One Ring has been found. The forces of Mordor are on the move. War is coming to Middle-earth...."; }; ["SUMMARY"] = { ["EN"] = "Stand against the growing Darkness. (Automatically bestowed and completed upon reaching level 20.)"; }; ["TITLE"] = { ["EN"] = "Skirmish Recruit"; }; };</v>
      </c>
      <c r="T3">
        <f t="shared" ref="T3:T66" si="16">ROW()-1</f>
        <v>2</v>
      </c>
      <c r="U3" t="str">
        <f t="shared" ref="U3:U66" si="17">CONCATENATE(REPT(" ",3-LEN(T3)),"[",T3,"] = {")</f>
        <v xml:space="preserve">  [2] = {</v>
      </c>
      <c r="V3" t="str">
        <f t="shared" si="0"/>
        <v xml:space="preserve">["ID"] = 1879178992; </v>
      </c>
      <c r="W3" t="str">
        <f t="shared" ref="W3:W66" si="18">IF(LEN(A3)&gt;0,CONCATENATE("[""ID""] = ",A3,"; "),"")</f>
        <v xml:space="preserve">["ID"] = 1879178992; </v>
      </c>
      <c r="X3" t="str">
        <f t="shared" ref="X3:X66" si="19">IF(LEN(P3)&gt;0,CONCATENATE("[""CAT_ID""] = ",P3,"; "),"")</f>
        <v/>
      </c>
      <c r="Y3" s="1" t="str">
        <f t="shared" si="1"/>
        <v xml:space="preserve">["SAVE_INDEX"] =   2; </v>
      </c>
      <c r="Z3">
        <f>VLOOKUP(D3,Type!A$2:B$18,2,FALSE)</f>
        <v>12</v>
      </c>
      <c r="AA3" t="str">
        <f t="shared" ref="AA3:AA66" si="20">CONCATENATE("[""TYPE""] = ",REPT(" ",2-LEN(Z3)),Z3,"; ")</f>
        <v xml:space="preserve">["TYPE"] = 12; </v>
      </c>
      <c r="AB3" t="str">
        <f>IF(NOT(ISBLANK(E3)),VLOOKUP(E3,Type!D$2:E$6,2,FALSE),"")</f>
        <v/>
      </c>
      <c r="AC3" t="str">
        <f t="shared" si="2"/>
        <v xml:space="preserve">            </v>
      </c>
      <c r="AD3" t="str">
        <f t="shared" si="3"/>
        <v>0</v>
      </c>
      <c r="AE3" t="str">
        <f t="shared" ref="AE3:AE66" si="21">CONCATENATE("[""VXP""] = ",REPT(" ",4-LEN(AD3)),TEXT(AD3,"0"),"; ")</f>
        <v xml:space="preserve">["VXP"] =    0; </v>
      </c>
      <c r="AF3" t="str">
        <f t="shared" si="4"/>
        <v>0</v>
      </c>
      <c r="AG3" t="str">
        <f t="shared" ref="AG3:AG66" si="22">CONCATENATE("[""LP""] = ",REPT(" ",1-LEN(AF3)),TEXT(AF3,"0"),"; ")</f>
        <v xml:space="preserve">["LP"] = 0; </v>
      </c>
      <c r="AH3" t="str">
        <f t="shared" si="5"/>
        <v>0</v>
      </c>
      <c r="AI3" t="str">
        <f t="shared" ref="AI3:AI66" si="23">CONCATENATE("[""REP""] = ",REPT(" ",1-LEN(AH3)),TEXT(AH3,"0"),"; ")</f>
        <v xml:space="preserve">["REP"] = 0; </v>
      </c>
      <c r="AJ3">
        <f>IF(NOT(ISBLANK(J3)),VLOOKUP(J3,Faction!A$2:B$77,2,FALSE),1)</f>
        <v>1</v>
      </c>
      <c r="AK3" t="str">
        <f t="shared" ref="AK3:AK66" si="24">CONCATENATE("[""FACTION""] = ",TEXT(AJ3,"0"),"; ")</f>
        <v xml:space="preserve">["FACTION"] = 1; </v>
      </c>
      <c r="AL3" t="str">
        <f t="shared" si="7"/>
        <v xml:space="preserve">["TIER"] = 1; </v>
      </c>
      <c r="AM3" t="str">
        <f t="shared" si="8"/>
        <v xml:space="preserve">["MIN_LVL"] =  "20"; </v>
      </c>
      <c r="AN3" t="str">
        <f t="shared" si="9"/>
        <v/>
      </c>
      <c r="AO3" t="str">
        <f t="shared" si="10"/>
        <v xml:space="preserve">["NAME"] = { ["EN"] = "Smoke Before the Fire"; }; </v>
      </c>
      <c r="AP3" t="str">
        <f t="shared" si="11"/>
        <v xml:space="preserve">["LORE"] = { ["EN"] = "The One Ring has been found. The forces of Mordor are on the move. War is coming to Middle-earth...."; }; </v>
      </c>
      <c r="AQ3" t="str">
        <f t="shared" si="12"/>
        <v xml:space="preserve">["SUMMARY"] = { ["EN"] = "Stand against the growing Darkness. (Automatically bestowed and completed upon reaching level 20.)"; }; </v>
      </c>
      <c r="AR3" t="str">
        <f t="shared" si="13"/>
        <v xml:space="preserve">["TITLE"] = { ["EN"] = "Skirmish Recruit"; }; </v>
      </c>
      <c r="AS3" t="str">
        <f t="shared" ref="AS3:AS66" si="25">CONCATENATE("};")</f>
        <v>};</v>
      </c>
    </row>
    <row r="4" spans="1:45" x14ac:dyDescent="0.25">
      <c r="A4">
        <v>1879238481</v>
      </c>
      <c r="B4">
        <v>3</v>
      </c>
      <c r="C4" t="s">
        <v>526</v>
      </c>
      <c r="D4" t="s">
        <v>31</v>
      </c>
      <c r="G4" t="s">
        <v>526</v>
      </c>
      <c r="K4" t="s">
        <v>288</v>
      </c>
      <c r="L4" t="s">
        <v>287</v>
      </c>
      <c r="M4">
        <v>0</v>
      </c>
      <c r="N4">
        <v>20</v>
      </c>
      <c r="R4" t="str">
        <f t="shared" si="14"/>
        <v xml:space="preserve">  [3] = {["ID"] = 1879238481; }; -- Skirmisher of Middle-earth</v>
      </c>
      <c r="S4" s="1" t="str">
        <f t="shared" si="15"/>
        <v xml:space="preserve">  [3] = {["ID"] = 1879238481; ["SAVE_INDEX"] =   3; ["TYPE"] =  4;             ["VXP"] =    0; ["LP"] = 0; ["REP"] = 0; ["FACTION"] = 1; ["TIER"] = 0; ["MIN_LVL"] =  "20"; ["NAME"] = { ["EN"] = "Skirmisher of Middle-earth"; }; ["LORE"] = { ["EN"] = "You have defended the people of Middle-earth from many threats."; }; ["SUMMARY"] = { ["EN"] = "complete all non-Barrow-downs Survival deeds"; }; ["TITLE"] = { ["EN"] = "Skirmisher of Middle-earth"; }; };</v>
      </c>
      <c r="T4">
        <f t="shared" si="16"/>
        <v>3</v>
      </c>
      <c r="U4" t="str">
        <f t="shared" si="17"/>
        <v xml:space="preserve">  [3] = {</v>
      </c>
      <c r="V4" t="str">
        <f t="shared" si="0"/>
        <v xml:space="preserve">["ID"] = 1879238481; </v>
      </c>
      <c r="W4" t="str">
        <f t="shared" si="18"/>
        <v xml:space="preserve">["ID"] = 1879238481; </v>
      </c>
      <c r="X4" t="str">
        <f t="shared" si="19"/>
        <v/>
      </c>
      <c r="Y4" s="1" t="str">
        <f t="shared" si="1"/>
        <v xml:space="preserve">["SAVE_INDEX"] =   3; </v>
      </c>
      <c r="Z4">
        <f>VLOOKUP(D4,Type!A$2:B$18,2,FALSE)</f>
        <v>4</v>
      </c>
      <c r="AA4" t="str">
        <f t="shared" si="20"/>
        <v xml:space="preserve">["TYPE"] =  4; </v>
      </c>
      <c r="AB4" t="str">
        <f>IF(NOT(ISBLANK(E4)),VLOOKUP(E4,Type!D$2:E$6,2,FALSE),"")</f>
        <v/>
      </c>
      <c r="AC4" t="str">
        <f t="shared" si="2"/>
        <v xml:space="preserve">            </v>
      </c>
      <c r="AD4" t="str">
        <f t="shared" si="3"/>
        <v>0</v>
      </c>
      <c r="AE4" t="str">
        <f t="shared" si="21"/>
        <v xml:space="preserve">["VXP"] =    0; </v>
      </c>
      <c r="AF4" t="str">
        <f t="shared" si="4"/>
        <v>0</v>
      </c>
      <c r="AG4" t="str">
        <f t="shared" si="22"/>
        <v xml:space="preserve">["LP"] = 0; </v>
      </c>
      <c r="AH4" t="str">
        <f t="shared" si="5"/>
        <v>0</v>
      </c>
      <c r="AI4" t="str">
        <f t="shared" si="23"/>
        <v xml:space="preserve">["REP"] = 0; </v>
      </c>
      <c r="AJ4">
        <f>IF(NOT(ISBLANK(J4)),VLOOKUP(J4,Faction!A$2:B$77,2,FALSE),1)</f>
        <v>1</v>
      </c>
      <c r="AK4" t="str">
        <f t="shared" si="24"/>
        <v xml:space="preserve">["FACTION"] = 1; </v>
      </c>
      <c r="AL4" t="str">
        <f t="shared" si="7"/>
        <v xml:space="preserve">["TIER"] = 0; </v>
      </c>
      <c r="AM4" t="str">
        <f t="shared" si="8"/>
        <v xml:space="preserve">["MIN_LVL"] =  "20"; </v>
      </c>
      <c r="AN4" t="str">
        <f t="shared" si="9"/>
        <v/>
      </c>
      <c r="AO4" t="str">
        <f t="shared" si="10"/>
        <v xml:space="preserve">["NAME"] = { ["EN"] = "Skirmisher of Middle-earth"; }; </v>
      </c>
      <c r="AP4" t="str">
        <f t="shared" si="11"/>
        <v xml:space="preserve">["LORE"] = { ["EN"] = "You have defended the people of Middle-earth from many threats."; }; </v>
      </c>
      <c r="AQ4" t="str">
        <f t="shared" si="12"/>
        <v xml:space="preserve">["SUMMARY"] = { ["EN"] = "complete all non-Barrow-downs Survival deeds"; }; </v>
      </c>
      <c r="AR4" t="str">
        <f t="shared" si="13"/>
        <v xml:space="preserve">["TITLE"] = { ["EN"] = "Skirmisher of Middle-earth"; }; </v>
      </c>
      <c r="AS4" t="str">
        <f t="shared" si="25"/>
        <v>};</v>
      </c>
    </row>
    <row r="5" spans="1:45" x14ac:dyDescent="0.25">
      <c r="C5" s="2" t="s">
        <v>585</v>
      </c>
      <c r="D5" s="2" t="s">
        <v>138</v>
      </c>
      <c r="E5" s="2"/>
      <c r="M5">
        <v>1</v>
      </c>
      <c r="P5">
        <v>1</v>
      </c>
      <c r="R5" t="str">
        <f t="shared" si="14"/>
        <v xml:space="preserve">  [4] = {["CAT_ID"] = 1; }; -- Level 20+</v>
      </c>
      <c r="S5" s="1" t="str">
        <f t="shared" si="15"/>
        <v xml:space="preserve">  [4] = {                                          ["TYPE"] = 14;             ["VXP"] =    0; ["LP"] = 0; ["REP"] = 0; ["FACTION"] = 1; ["TIER"] = 1;                      ["NAME"] = { ["EN"] = "Level 20+"; }; };</v>
      </c>
      <c r="T5">
        <f t="shared" si="16"/>
        <v>4</v>
      </c>
      <c r="U5" t="str">
        <f t="shared" si="17"/>
        <v xml:space="preserve">  [4] = {</v>
      </c>
      <c r="V5" t="str">
        <f t="shared" si="0"/>
        <v xml:space="preserve">                     </v>
      </c>
      <c r="W5" t="str">
        <f t="shared" si="18"/>
        <v/>
      </c>
      <c r="X5" t="str">
        <f t="shared" si="19"/>
        <v xml:space="preserve">["CAT_ID"] = 1; </v>
      </c>
      <c r="Y5" s="1" t="str">
        <f t="shared" si="1"/>
        <v xml:space="preserve">                     </v>
      </c>
      <c r="Z5">
        <f>VLOOKUP(D5,Type!A$2:B$18,2,FALSE)</f>
        <v>14</v>
      </c>
      <c r="AA5" t="str">
        <f t="shared" si="20"/>
        <v xml:space="preserve">["TYPE"] = 14; </v>
      </c>
      <c r="AB5" t="str">
        <f>IF(NOT(ISBLANK(E5)),VLOOKUP(E5,Type!D$2:E$6,2,FALSE),"")</f>
        <v/>
      </c>
      <c r="AC5" t="str">
        <f t="shared" si="2"/>
        <v xml:space="preserve">            </v>
      </c>
      <c r="AD5" t="str">
        <f t="shared" si="3"/>
        <v>0</v>
      </c>
      <c r="AE5" t="str">
        <f t="shared" si="21"/>
        <v xml:space="preserve">["VXP"] =    0; </v>
      </c>
      <c r="AF5" t="str">
        <f t="shared" si="4"/>
        <v>0</v>
      </c>
      <c r="AG5" t="str">
        <f t="shared" si="22"/>
        <v xml:space="preserve">["LP"] = 0; </v>
      </c>
      <c r="AH5" t="str">
        <f t="shared" si="5"/>
        <v>0</v>
      </c>
      <c r="AI5" t="str">
        <f t="shared" si="23"/>
        <v xml:space="preserve">["REP"] = 0; </v>
      </c>
      <c r="AJ5">
        <f>IF(NOT(ISBLANK(J5)),VLOOKUP(J5,Faction!A$2:B$77,2,FALSE),1)</f>
        <v>1</v>
      </c>
      <c r="AK5" t="str">
        <f t="shared" si="24"/>
        <v xml:space="preserve">["FACTION"] = 1; </v>
      </c>
      <c r="AL5" t="str">
        <f t="shared" si="7"/>
        <v xml:space="preserve">["TIER"] = 1; </v>
      </c>
      <c r="AM5" t="str">
        <f t="shared" si="8"/>
        <v xml:space="preserve">                     </v>
      </c>
      <c r="AN5" t="str">
        <f t="shared" si="9"/>
        <v/>
      </c>
      <c r="AO5" t="str">
        <f t="shared" si="10"/>
        <v xml:space="preserve">["NAME"] = { ["EN"] = "Level 20+"; }; </v>
      </c>
      <c r="AP5" t="str">
        <f t="shared" si="11"/>
        <v/>
      </c>
      <c r="AQ5" t="str">
        <f t="shared" si="12"/>
        <v/>
      </c>
      <c r="AR5" t="str">
        <f t="shared" si="13"/>
        <v/>
      </c>
      <c r="AS5" t="str">
        <f t="shared" si="25"/>
        <v>};</v>
      </c>
    </row>
    <row r="6" spans="1:45" x14ac:dyDescent="0.25">
      <c r="A6">
        <v>1879157752</v>
      </c>
      <c r="B6">
        <v>4</v>
      </c>
      <c r="C6" t="s">
        <v>143</v>
      </c>
      <c r="D6" t="s">
        <v>31</v>
      </c>
      <c r="G6" t="s">
        <v>146</v>
      </c>
      <c r="K6" t="s">
        <v>147</v>
      </c>
      <c r="L6" t="s">
        <v>145</v>
      </c>
      <c r="M6">
        <v>1</v>
      </c>
      <c r="N6">
        <v>20</v>
      </c>
      <c r="R6" t="str">
        <f t="shared" si="14"/>
        <v xml:space="preserve">  [5] = {["ID"] = 1879157752; }; -- Siege of Gondamon</v>
      </c>
      <c r="S6" s="1" t="str">
        <f t="shared" si="15"/>
        <v xml:space="preserve">  [5] = {["ID"] = 1879157752; ["SAVE_INDEX"] =   4; ["TYPE"] =  4;             ["VXP"] =    0; ["LP"] = 0; ["REP"] = 0; ["FACTION"] = 1; ["TIER"] = 1; ["MIN_LVL"] =  "20"; ["NAME"] = { ["EN"] = "Siege of Gondamon"; }; ["LORE"] = { ["EN"] = "The fortress of Gondamon is one of the greatest strongholds of the Longbeards in the Blue Mountains."; }; ["SUMMARY"] = { ["EN"] = "Defeat 5 different encounters"; }; ["TITLE"] = { ["EN"] = "Gondamon Siege-breaker"; }; };</v>
      </c>
      <c r="T6">
        <f t="shared" si="16"/>
        <v>5</v>
      </c>
      <c r="U6" t="str">
        <f t="shared" si="17"/>
        <v xml:space="preserve">  [5] = {</v>
      </c>
      <c r="V6" t="str">
        <f t="shared" si="0"/>
        <v xml:space="preserve">["ID"] = 1879157752; </v>
      </c>
      <c r="W6" t="str">
        <f t="shared" si="18"/>
        <v xml:space="preserve">["ID"] = 1879157752; </v>
      </c>
      <c r="X6" t="str">
        <f t="shared" si="19"/>
        <v/>
      </c>
      <c r="Y6" s="1" t="str">
        <f t="shared" si="1"/>
        <v xml:space="preserve">["SAVE_INDEX"] =   4; </v>
      </c>
      <c r="Z6">
        <f>VLOOKUP(D6,Type!A$2:B$18,2,FALSE)</f>
        <v>4</v>
      </c>
      <c r="AA6" t="str">
        <f t="shared" si="20"/>
        <v xml:space="preserve">["TYPE"] =  4; </v>
      </c>
      <c r="AB6" t="str">
        <f>IF(NOT(ISBLANK(E6)),VLOOKUP(E6,Type!D$2:E$6,2,FALSE),"")</f>
        <v/>
      </c>
      <c r="AC6" t="str">
        <f t="shared" si="2"/>
        <v xml:space="preserve">            </v>
      </c>
      <c r="AD6" t="str">
        <f t="shared" si="3"/>
        <v>0</v>
      </c>
      <c r="AE6" t="str">
        <f t="shared" si="21"/>
        <v xml:space="preserve">["VXP"] =    0; </v>
      </c>
      <c r="AF6" t="str">
        <f t="shared" si="4"/>
        <v>0</v>
      </c>
      <c r="AG6" t="str">
        <f t="shared" si="22"/>
        <v xml:space="preserve">["LP"] = 0; </v>
      </c>
      <c r="AH6" t="str">
        <f t="shared" si="5"/>
        <v>0</v>
      </c>
      <c r="AI6" t="str">
        <f t="shared" si="23"/>
        <v xml:space="preserve">["REP"] = 0; </v>
      </c>
      <c r="AJ6">
        <f>IF(NOT(ISBLANK(J6)),VLOOKUP(J6,Faction!A$2:B$77,2,FALSE),1)</f>
        <v>1</v>
      </c>
      <c r="AK6" t="str">
        <f t="shared" si="24"/>
        <v xml:space="preserve">["FACTION"] = 1; </v>
      </c>
      <c r="AL6" t="str">
        <f t="shared" si="7"/>
        <v xml:space="preserve">["TIER"] = 1; </v>
      </c>
      <c r="AM6" t="str">
        <f t="shared" si="8"/>
        <v xml:space="preserve">["MIN_LVL"] =  "20"; </v>
      </c>
      <c r="AN6" t="str">
        <f t="shared" si="9"/>
        <v/>
      </c>
      <c r="AO6" t="str">
        <f t="shared" si="10"/>
        <v xml:space="preserve">["NAME"] = { ["EN"] = "Siege of Gondamon"; }; </v>
      </c>
      <c r="AP6" t="str">
        <f t="shared" si="11"/>
        <v xml:space="preserve">["LORE"] = { ["EN"] = "The fortress of Gondamon is one of the greatest strongholds of the Longbeards in the Blue Mountains."; }; </v>
      </c>
      <c r="AQ6" t="str">
        <f t="shared" si="12"/>
        <v xml:space="preserve">["SUMMARY"] = { ["EN"] = "Defeat 5 different encounters"; }; </v>
      </c>
      <c r="AR6" t="str">
        <f t="shared" si="13"/>
        <v xml:space="preserve">["TITLE"] = { ["EN"] = "Gondamon Siege-breaker"; }; </v>
      </c>
      <c r="AS6" t="str">
        <f t="shared" si="25"/>
        <v>};</v>
      </c>
    </row>
    <row r="7" spans="1:45" x14ac:dyDescent="0.25">
      <c r="A7">
        <v>1879158107</v>
      </c>
      <c r="B7">
        <v>5</v>
      </c>
      <c r="C7" t="s">
        <v>148</v>
      </c>
      <c r="D7" t="s">
        <v>31</v>
      </c>
      <c r="G7" t="s">
        <v>149</v>
      </c>
      <c r="K7" t="s">
        <v>147</v>
      </c>
      <c r="L7" t="s">
        <v>150</v>
      </c>
      <c r="M7">
        <v>1</v>
      </c>
      <c r="N7">
        <v>15</v>
      </c>
      <c r="R7" t="str">
        <f t="shared" si="14"/>
        <v xml:space="preserve">  [6] = {["ID"] = 1879158107; }; -- Trouble in Tuckborough</v>
      </c>
      <c r="S7" s="1" t="str">
        <f t="shared" si="15"/>
        <v xml:space="preserve">  [6] = {["ID"] = 1879158107; ["SAVE_INDEX"] =   5; ["TYPE"] =  4;             ["VXP"] =    0; ["LP"] = 0; ["REP"] = 0; ["FACTION"] = 1; ["TIER"] = 1; ["MIN_LVL"] =  "15"; ["NAME"] = { ["EN"] = "Trouble in Tuckborough"; }; ["LORE"] = { ["EN"] = "The Great Smials are the capitol of the Shire, the home of the Thain, Paladin Took. Brigands and goblins in the service of Saruman the White seek to capture the Great Smials and throw down the Tooks."; }; ["SUMMARY"] = { ["EN"] = "Defeat 5 different encounters"; }; ["TITLE"] = { ["EN"] = "Tuckborough Troublemaker"; }; };</v>
      </c>
      <c r="T7">
        <f t="shared" si="16"/>
        <v>6</v>
      </c>
      <c r="U7" t="str">
        <f t="shared" si="17"/>
        <v xml:space="preserve">  [6] = {</v>
      </c>
      <c r="V7" t="str">
        <f t="shared" si="0"/>
        <v xml:space="preserve">["ID"] = 1879158107; </v>
      </c>
      <c r="W7" t="str">
        <f t="shared" si="18"/>
        <v xml:space="preserve">["ID"] = 1879158107; </v>
      </c>
      <c r="X7" t="str">
        <f t="shared" si="19"/>
        <v/>
      </c>
      <c r="Y7" s="1" t="str">
        <f t="shared" si="1"/>
        <v xml:space="preserve">["SAVE_INDEX"] =   5; </v>
      </c>
      <c r="Z7">
        <f>VLOOKUP(D7,Type!A$2:B$18,2,FALSE)</f>
        <v>4</v>
      </c>
      <c r="AA7" t="str">
        <f t="shared" si="20"/>
        <v xml:space="preserve">["TYPE"] =  4; </v>
      </c>
      <c r="AB7" t="str">
        <f>IF(NOT(ISBLANK(E7)),VLOOKUP(E7,Type!D$2:E$6,2,FALSE),"")</f>
        <v/>
      </c>
      <c r="AC7" t="str">
        <f t="shared" si="2"/>
        <v xml:space="preserve">            </v>
      </c>
      <c r="AD7" t="str">
        <f t="shared" si="3"/>
        <v>0</v>
      </c>
      <c r="AE7" t="str">
        <f t="shared" si="21"/>
        <v xml:space="preserve">["VXP"] =    0; </v>
      </c>
      <c r="AF7" t="str">
        <f t="shared" si="4"/>
        <v>0</v>
      </c>
      <c r="AG7" t="str">
        <f t="shared" si="22"/>
        <v xml:space="preserve">["LP"] = 0; </v>
      </c>
      <c r="AH7" t="str">
        <f t="shared" si="5"/>
        <v>0</v>
      </c>
      <c r="AI7" t="str">
        <f t="shared" si="23"/>
        <v xml:space="preserve">["REP"] = 0; </v>
      </c>
      <c r="AJ7">
        <f>IF(NOT(ISBLANK(J7)),VLOOKUP(J7,Faction!A$2:B$77,2,FALSE),1)</f>
        <v>1</v>
      </c>
      <c r="AK7" t="str">
        <f t="shared" si="24"/>
        <v xml:space="preserve">["FACTION"] = 1; </v>
      </c>
      <c r="AL7" t="str">
        <f t="shared" si="7"/>
        <v xml:space="preserve">["TIER"] = 1; </v>
      </c>
      <c r="AM7" t="str">
        <f t="shared" si="8"/>
        <v xml:space="preserve">["MIN_LVL"] =  "15"; </v>
      </c>
      <c r="AN7" t="str">
        <f t="shared" si="9"/>
        <v/>
      </c>
      <c r="AO7" t="str">
        <f t="shared" si="10"/>
        <v xml:space="preserve">["NAME"] = { ["EN"] = "Trouble in Tuckborough"; }; </v>
      </c>
      <c r="AP7" t="str">
        <f t="shared" si="11"/>
        <v xml:space="preserve">["LORE"] = { ["EN"] = "The Great Smials are the capitol of the Shire, the home of the Thain, Paladin Took. Brigands and goblins in the service of Saruman the White seek to capture the Great Smials and throw down the Tooks."; }; </v>
      </c>
      <c r="AQ7" t="str">
        <f t="shared" si="12"/>
        <v xml:space="preserve">["SUMMARY"] = { ["EN"] = "Defeat 5 different encounters"; }; </v>
      </c>
      <c r="AR7" t="str">
        <f t="shared" si="13"/>
        <v xml:space="preserve">["TITLE"] = { ["EN"] = "Tuckborough Troublemaker"; }; </v>
      </c>
      <c r="AS7" t="str">
        <f t="shared" si="25"/>
        <v>};</v>
      </c>
    </row>
    <row r="8" spans="1:45" x14ac:dyDescent="0.25">
      <c r="A8">
        <v>1879226092</v>
      </c>
      <c r="B8">
        <v>6</v>
      </c>
      <c r="C8" t="s">
        <v>151</v>
      </c>
      <c r="D8" t="s">
        <v>31</v>
      </c>
      <c r="G8" t="s">
        <v>152</v>
      </c>
      <c r="K8" t="s">
        <v>154</v>
      </c>
      <c r="L8" t="s">
        <v>153</v>
      </c>
      <c r="M8">
        <v>1</v>
      </c>
      <c r="N8">
        <v>20</v>
      </c>
      <c r="R8" t="str">
        <f t="shared" si="14"/>
        <v xml:space="preserve">  [7] = {["ID"] = 1879226092; }; -- Storm on Methedras</v>
      </c>
      <c r="S8" s="1" t="str">
        <f t="shared" si="15"/>
        <v xml:space="preserve">  [7] = {["ID"] = 1879226092; ["SAVE_INDEX"] =   6; ["TYPE"] =  4;             ["VXP"] =    0; ["LP"] = 0; ["REP"] = 0; ["FACTION"] = 1; ["TIER"] = 1; ["MIN_LVL"] =  "20"; ["NAME"] = { ["EN"] = "Storm on Methedras"; }; ["LORE"] = { ["EN"] = "The dwelling place of Gwyllion, the Old Woman of the Mountain, lies atop Methedras, overlooking Isengard. The witch has allied herself with Saruman the White and seeks to bring a great army of ancient evil down upon the Rohirrim."; }; ["SUMMARY"] = { ["EN"] = "Defeat 9 different encounters"; }; ["TITLE"] = { ["EN"] = "Defence Against the Shadow"; }; };</v>
      </c>
      <c r="T8">
        <f t="shared" si="16"/>
        <v>7</v>
      </c>
      <c r="U8" t="str">
        <f t="shared" si="17"/>
        <v xml:space="preserve">  [7] = {</v>
      </c>
      <c r="V8" t="str">
        <f t="shared" si="0"/>
        <v xml:space="preserve">["ID"] = 1879226092; </v>
      </c>
      <c r="W8" t="str">
        <f t="shared" si="18"/>
        <v xml:space="preserve">["ID"] = 1879226092; </v>
      </c>
      <c r="X8" t="str">
        <f t="shared" si="19"/>
        <v/>
      </c>
      <c r="Y8" s="1" t="str">
        <f t="shared" si="1"/>
        <v xml:space="preserve">["SAVE_INDEX"] =   6; </v>
      </c>
      <c r="Z8">
        <f>VLOOKUP(D8,Type!A$2:B$18,2,FALSE)</f>
        <v>4</v>
      </c>
      <c r="AA8" t="str">
        <f t="shared" si="20"/>
        <v xml:space="preserve">["TYPE"] =  4; </v>
      </c>
      <c r="AB8" t="str">
        <f>IF(NOT(ISBLANK(E8)),VLOOKUP(E8,Type!D$2:E$6,2,FALSE),"")</f>
        <v/>
      </c>
      <c r="AC8" t="str">
        <f t="shared" si="2"/>
        <v xml:space="preserve">            </v>
      </c>
      <c r="AD8" t="str">
        <f t="shared" si="3"/>
        <v>0</v>
      </c>
      <c r="AE8" t="str">
        <f t="shared" si="21"/>
        <v xml:space="preserve">["VXP"] =    0; </v>
      </c>
      <c r="AF8" t="str">
        <f t="shared" si="4"/>
        <v>0</v>
      </c>
      <c r="AG8" t="str">
        <f t="shared" si="22"/>
        <v xml:space="preserve">["LP"] = 0; </v>
      </c>
      <c r="AH8" t="str">
        <f t="shared" si="5"/>
        <v>0</v>
      </c>
      <c r="AI8" t="str">
        <f t="shared" si="23"/>
        <v xml:space="preserve">["REP"] = 0; </v>
      </c>
      <c r="AJ8">
        <f>IF(NOT(ISBLANK(J8)),VLOOKUP(J8,Faction!A$2:B$77,2,FALSE),1)</f>
        <v>1</v>
      </c>
      <c r="AK8" t="str">
        <f t="shared" si="24"/>
        <v xml:space="preserve">["FACTION"] = 1; </v>
      </c>
      <c r="AL8" t="str">
        <f t="shared" si="7"/>
        <v xml:space="preserve">["TIER"] = 1; </v>
      </c>
      <c r="AM8" t="str">
        <f t="shared" si="8"/>
        <v xml:space="preserve">["MIN_LVL"] =  "20"; </v>
      </c>
      <c r="AN8" t="str">
        <f t="shared" si="9"/>
        <v/>
      </c>
      <c r="AO8" t="str">
        <f t="shared" si="10"/>
        <v xml:space="preserve">["NAME"] = { ["EN"] = "Storm on Methedras"; }; </v>
      </c>
      <c r="AP8" t="str">
        <f t="shared" si="11"/>
        <v xml:space="preserve">["LORE"] = { ["EN"] = "The dwelling place of Gwyllion, the Old Woman of the Mountain, lies atop Methedras, overlooking Isengard. The witch has allied herself with Saruman the White and seeks to bring a great army of ancient evil down upon the Rohirrim."; }; </v>
      </c>
      <c r="AQ8" t="str">
        <f t="shared" si="12"/>
        <v xml:space="preserve">["SUMMARY"] = { ["EN"] = "Defeat 9 different encounters"; }; </v>
      </c>
      <c r="AR8" t="str">
        <f t="shared" si="13"/>
        <v xml:space="preserve">["TITLE"] = { ["EN"] = "Defence Against the Shadow"; }; </v>
      </c>
      <c r="AS8" t="str">
        <f t="shared" si="25"/>
        <v>};</v>
      </c>
    </row>
    <row r="9" spans="1:45" x14ac:dyDescent="0.25">
      <c r="C9" s="2" t="s">
        <v>586</v>
      </c>
      <c r="D9" s="2" t="s">
        <v>138</v>
      </c>
      <c r="E9" s="2"/>
      <c r="M9">
        <v>1</v>
      </c>
      <c r="P9">
        <v>2</v>
      </c>
      <c r="R9" t="str">
        <f t="shared" si="14"/>
        <v xml:space="preserve">  [8] = {["CAT_ID"] = 2; }; -- Level 25+</v>
      </c>
      <c r="S9" s="1" t="str">
        <f t="shared" si="15"/>
        <v xml:space="preserve">  [8] = {                                          ["TYPE"] = 14;             ["VXP"] =    0; ["LP"] = 0; ["REP"] = 0; ["FACTION"] = 1; ["TIER"] = 1;                      ["NAME"] = { ["EN"] = "Level 25+"; }; };</v>
      </c>
      <c r="T9">
        <f t="shared" si="16"/>
        <v>8</v>
      </c>
      <c r="U9" t="str">
        <f t="shared" si="17"/>
        <v xml:space="preserve">  [8] = {</v>
      </c>
      <c r="V9" t="str">
        <f t="shared" si="0"/>
        <v xml:space="preserve">                     </v>
      </c>
      <c r="W9" t="str">
        <f t="shared" si="18"/>
        <v/>
      </c>
      <c r="X9" t="str">
        <f t="shared" si="19"/>
        <v xml:space="preserve">["CAT_ID"] = 2; </v>
      </c>
      <c r="Y9" s="1" t="str">
        <f t="shared" si="1"/>
        <v xml:space="preserve">                     </v>
      </c>
      <c r="Z9">
        <f>VLOOKUP(D9,Type!A$2:B$18,2,FALSE)</f>
        <v>14</v>
      </c>
      <c r="AA9" t="str">
        <f t="shared" si="20"/>
        <v xml:space="preserve">["TYPE"] = 14; </v>
      </c>
      <c r="AB9" t="str">
        <f>IF(NOT(ISBLANK(E9)),VLOOKUP(E9,Type!D$2:E$6,2,FALSE),"")</f>
        <v/>
      </c>
      <c r="AC9" t="str">
        <f t="shared" si="2"/>
        <v xml:space="preserve">            </v>
      </c>
      <c r="AD9" t="str">
        <f t="shared" si="3"/>
        <v>0</v>
      </c>
      <c r="AE9" t="str">
        <f t="shared" si="21"/>
        <v xml:space="preserve">["VXP"] =    0; </v>
      </c>
      <c r="AF9" t="str">
        <f t="shared" si="4"/>
        <v>0</v>
      </c>
      <c r="AG9" t="str">
        <f t="shared" si="22"/>
        <v xml:space="preserve">["LP"] = 0; </v>
      </c>
      <c r="AH9" t="str">
        <f t="shared" si="5"/>
        <v>0</v>
      </c>
      <c r="AI9" t="str">
        <f t="shared" si="23"/>
        <v xml:space="preserve">["REP"] = 0; </v>
      </c>
      <c r="AJ9">
        <f>IF(NOT(ISBLANK(J9)),VLOOKUP(J9,Faction!A$2:B$77,2,FALSE),1)</f>
        <v>1</v>
      </c>
      <c r="AK9" t="str">
        <f t="shared" si="24"/>
        <v xml:space="preserve">["FACTION"] = 1; </v>
      </c>
      <c r="AL9" t="str">
        <f t="shared" si="7"/>
        <v xml:space="preserve">["TIER"] = 1; </v>
      </c>
      <c r="AM9" t="str">
        <f t="shared" si="8"/>
        <v xml:space="preserve">                     </v>
      </c>
      <c r="AN9" t="str">
        <f t="shared" si="9"/>
        <v/>
      </c>
      <c r="AO9" t="str">
        <f t="shared" si="10"/>
        <v xml:space="preserve">["NAME"] = { ["EN"] = "Level 25+"; }; </v>
      </c>
      <c r="AP9" t="str">
        <f t="shared" si="11"/>
        <v/>
      </c>
      <c r="AQ9" t="str">
        <f t="shared" si="12"/>
        <v/>
      </c>
      <c r="AR9" t="str">
        <f t="shared" si="13"/>
        <v/>
      </c>
      <c r="AS9" t="str">
        <f t="shared" si="25"/>
        <v>};</v>
      </c>
    </row>
    <row r="10" spans="1:45" x14ac:dyDescent="0.25">
      <c r="A10">
        <v>1879159790</v>
      </c>
      <c r="B10">
        <v>7</v>
      </c>
      <c r="C10" t="s">
        <v>155</v>
      </c>
      <c r="D10" t="s">
        <v>31</v>
      </c>
      <c r="G10" t="s">
        <v>156</v>
      </c>
      <c r="K10" t="s">
        <v>154</v>
      </c>
      <c r="L10" t="s">
        <v>157</v>
      </c>
      <c r="M10">
        <v>1</v>
      </c>
      <c r="N10">
        <v>25</v>
      </c>
      <c r="R10" t="str">
        <f t="shared" si="14"/>
        <v xml:space="preserve">  [9] = {["ID"] = 1879159790; }; -- Stand at Amon Sûl</v>
      </c>
      <c r="S10" s="1" t="str">
        <f t="shared" si="15"/>
        <v xml:space="preserve">  [9] = {["ID"] = 1879159790; ["SAVE_INDEX"] =   7; ["TYPE"] =  4;             ["VXP"] =    0; ["LP"] = 0; ["REP"] = 0; ["FACTION"] = 1; ["TIER"] = 1; ["MIN_LVL"] =  "25"; ["NAME"] = { ["EN"] = "Stand at Amon Sûl"; }; ["LORE"] = { ["EN"] = "The peak of Weathertop was witness to a terrible battle between Gandalf and The Nine. The aftereffects still reverberate across the Lone-lands."; }; ["SUMMARY"] = { ["EN"] = "Defeat 9 different encounters"; }; ["TITLE"] = { ["EN"] = "Stood at Amon Sûl"; }; };</v>
      </c>
      <c r="T10">
        <f t="shared" si="16"/>
        <v>9</v>
      </c>
      <c r="U10" t="str">
        <f t="shared" si="17"/>
        <v xml:space="preserve">  [9] = {</v>
      </c>
      <c r="V10" t="str">
        <f t="shared" si="0"/>
        <v xml:space="preserve">["ID"] = 1879159790; </v>
      </c>
      <c r="W10" t="str">
        <f t="shared" si="18"/>
        <v xml:space="preserve">["ID"] = 1879159790; </v>
      </c>
      <c r="X10" t="str">
        <f t="shared" si="19"/>
        <v/>
      </c>
      <c r="Y10" s="1" t="str">
        <f t="shared" si="1"/>
        <v xml:space="preserve">["SAVE_INDEX"] =   7; </v>
      </c>
      <c r="Z10">
        <f>VLOOKUP(D10,Type!A$2:B$18,2,FALSE)</f>
        <v>4</v>
      </c>
      <c r="AA10" t="str">
        <f t="shared" si="20"/>
        <v xml:space="preserve">["TYPE"] =  4; </v>
      </c>
      <c r="AB10" t="str">
        <f>IF(NOT(ISBLANK(E10)),VLOOKUP(E10,Type!D$2:E$6,2,FALSE),"")</f>
        <v/>
      </c>
      <c r="AC10" t="str">
        <f t="shared" si="2"/>
        <v xml:space="preserve">            </v>
      </c>
      <c r="AD10" t="str">
        <f t="shared" si="3"/>
        <v>0</v>
      </c>
      <c r="AE10" t="str">
        <f t="shared" si="21"/>
        <v xml:space="preserve">["VXP"] =    0; </v>
      </c>
      <c r="AF10" t="str">
        <f t="shared" si="4"/>
        <v>0</v>
      </c>
      <c r="AG10" t="str">
        <f t="shared" si="22"/>
        <v xml:space="preserve">["LP"] = 0; </v>
      </c>
      <c r="AH10" t="str">
        <f t="shared" si="5"/>
        <v>0</v>
      </c>
      <c r="AI10" t="str">
        <f t="shared" si="23"/>
        <v xml:space="preserve">["REP"] = 0; </v>
      </c>
      <c r="AJ10">
        <f>IF(NOT(ISBLANK(J10)),VLOOKUP(J10,Faction!A$2:B$77,2,FALSE),1)</f>
        <v>1</v>
      </c>
      <c r="AK10" t="str">
        <f t="shared" si="24"/>
        <v xml:space="preserve">["FACTION"] = 1; </v>
      </c>
      <c r="AL10" t="str">
        <f t="shared" si="7"/>
        <v xml:space="preserve">["TIER"] = 1; </v>
      </c>
      <c r="AM10" t="str">
        <f t="shared" si="8"/>
        <v xml:space="preserve">["MIN_LVL"] =  "25"; </v>
      </c>
      <c r="AN10" t="str">
        <f t="shared" si="9"/>
        <v/>
      </c>
      <c r="AO10" t="str">
        <f t="shared" si="10"/>
        <v xml:space="preserve">["NAME"] = { ["EN"] = "Stand at Amon Sûl"; }; </v>
      </c>
      <c r="AP10" t="str">
        <f t="shared" si="11"/>
        <v xml:space="preserve">["LORE"] = { ["EN"] = "The peak of Weathertop was witness to a terrible battle between Gandalf and The Nine. The aftereffects still reverberate across the Lone-lands."; }; </v>
      </c>
      <c r="AQ10" t="str">
        <f t="shared" si="12"/>
        <v xml:space="preserve">["SUMMARY"] = { ["EN"] = "Defeat 9 different encounters"; }; </v>
      </c>
      <c r="AR10" t="str">
        <f t="shared" si="13"/>
        <v xml:space="preserve">["TITLE"] = { ["EN"] = "Stood at Amon Sûl"; }; </v>
      </c>
      <c r="AS10" t="str">
        <f t="shared" si="25"/>
        <v>};</v>
      </c>
    </row>
    <row r="11" spans="1:45" x14ac:dyDescent="0.25">
      <c r="C11" s="2" t="s">
        <v>587</v>
      </c>
      <c r="D11" s="2" t="s">
        <v>138</v>
      </c>
      <c r="E11" s="2"/>
      <c r="M11">
        <v>1</v>
      </c>
      <c r="P11">
        <v>3</v>
      </c>
      <c r="R11" t="str">
        <f t="shared" si="14"/>
        <v xml:space="preserve"> [10] = {["CAT_ID"] = 3; }; -- Level 30+</v>
      </c>
      <c r="S11" s="1" t="str">
        <f t="shared" si="15"/>
        <v xml:space="preserve"> [10] = {                                          ["TYPE"] = 14;             ["VXP"] =    0; ["LP"] = 0; ["REP"] = 0; ["FACTION"] = 1; ["TIER"] = 1;                      ["NAME"] = { ["EN"] = "Level 30+"; }; };</v>
      </c>
      <c r="T11">
        <f t="shared" si="16"/>
        <v>10</v>
      </c>
      <c r="U11" t="str">
        <f t="shared" si="17"/>
        <v xml:space="preserve"> [10] = {</v>
      </c>
      <c r="V11" t="str">
        <f t="shared" si="0"/>
        <v xml:space="preserve">                     </v>
      </c>
      <c r="W11" t="str">
        <f t="shared" si="18"/>
        <v/>
      </c>
      <c r="X11" t="str">
        <f t="shared" si="19"/>
        <v xml:space="preserve">["CAT_ID"] = 3; </v>
      </c>
      <c r="Y11" s="1" t="str">
        <f t="shared" si="1"/>
        <v xml:space="preserve">                     </v>
      </c>
      <c r="Z11">
        <f>VLOOKUP(D11,Type!A$2:B$18,2,FALSE)</f>
        <v>14</v>
      </c>
      <c r="AA11" t="str">
        <f t="shared" si="20"/>
        <v xml:space="preserve">["TYPE"] = 14; </v>
      </c>
      <c r="AB11" t="str">
        <f>IF(NOT(ISBLANK(E11)),VLOOKUP(E11,Type!D$2:E$6,2,FALSE),"")</f>
        <v/>
      </c>
      <c r="AC11" t="str">
        <f t="shared" si="2"/>
        <v xml:space="preserve">            </v>
      </c>
      <c r="AD11" t="str">
        <f t="shared" si="3"/>
        <v>0</v>
      </c>
      <c r="AE11" t="str">
        <f t="shared" si="21"/>
        <v xml:space="preserve">["VXP"] =    0; </v>
      </c>
      <c r="AF11" t="str">
        <f t="shared" si="4"/>
        <v>0</v>
      </c>
      <c r="AG11" t="str">
        <f t="shared" si="22"/>
        <v xml:space="preserve">["LP"] = 0; </v>
      </c>
      <c r="AH11" t="str">
        <f t="shared" si="5"/>
        <v>0</v>
      </c>
      <c r="AI11" t="str">
        <f t="shared" si="23"/>
        <v xml:space="preserve">["REP"] = 0; </v>
      </c>
      <c r="AJ11">
        <f>IF(NOT(ISBLANK(J11)),VLOOKUP(J11,Faction!A$2:B$77,2,FALSE),1)</f>
        <v>1</v>
      </c>
      <c r="AK11" t="str">
        <f t="shared" si="24"/>
        <v xml:space="preserve">["FACTION"] = 1; </v>
      </c>
      <c r="AL11" t="str">
        <f t="shared" si="7"/>
        <v xml:space="preserve">["TIER"] = 1; </v>
      </c>
      <c r="AM11" t="str">
        <f t="shared" si="8"/>
        <v xml:space="preserve">                     </v>
      </c>
      <c r="AN11" t="str">
        <f t="shared" si="9"/>
        <v/>
      </c>
      <c r="AO11" t="str">
        <f t="shared" si="10"/>
        <v xml:space="preserve">["NAME"] = { ["EN"] = "Level 30+"; }; </v>
      </c>
      <c r="AP11" t="str">
        <f t="shared" si="11"/>
        <v/>
      </c>
      <c r="AQ11" t="str">
        <f t="shared" si="12"/>
        <v/>
      </c>
      <c r="AR11" t="str">
        <f t="shared" si="13"/>
        <v/>
      </c>
      <c r="AS11" t="str">
        <f t="shared" si="25"/>
        <v>};</v>
      </c>
    </row>
    <row r="12" spans="1:45" x14ac:dyDescent="0.25">
      <c r="A12">
        <v>1879162619</v>
      </c>
      <c r="B12">
        <v>8</v>
      </c>
      <c r="C12" t="s">
        <v>158</v>
      </c>
      <c r="D12" t="s">
        <v>31</v>
      </c>
      <c r="G12" t="s">
        <v>160</v>
      </c>
      <c r="K12" t="s">
        <v>161</v>
      </c>
      <c r="L12" t="s">
        <v>162</v>
      </c>
      <c r="M12">
        <v>1</v>
      </c>
      <c r="N12">
        <v>30</v>
      </c>
      <c r="R12" t="str">
        <f t="shared" si="14"/>
        <v xml:space="preserve"> [11] = {["ID"] = 1879162619; }; -- Thievery and Mischief</v>
      </c>
      <c r="S12" s="1" t="str">
        <f t="shared" si="15"/>
        <v xml:space="preserve"> [11] = {["ID"] = 1879162619; ["SAVE_INDEX"] =   8; ["TYPE"] =  4;             ["VXP"] =    0; ["LP"] = 0; ["REP"] = 0; ["FACTION"] = 1; ["TIER"] = 1; ["MIN_LVL"] =  "30"; ["NAME"] = { ["EN"] = "Thievery and Mischief"; }; ["LORE"] = { ["EN"] = "Bree-town has a long and storied history, but until this point had mostly escaped the ravages incurred upon the Southern lands."; }; ["SUMMARY"] = { ["EN"] = "Defeat 8 different encounters"; }; ["TITLE"] = { ["EN"] = "Stopper of Thievery and Mischief"; }; };</v>
      </c>
      <c r="T12">
        <f t="shared" si="16"/>
        <v>11</v>
      </c>
      <c r="U12" t="str">
        <f t="shared" si="17"/>
        <v xml:space="preserve"> [11] = {</v>
      </c>
      <c r="V12" t="str">
        <f t="shared" si="0"/>
        <v xml:space="preserve">["ID"] = 1879162619; </v>
      </c>
      <c r="W12" t="str">
        <f t="shared" si="18"/>
        <v xml:space="preserve">["ID"] = 1879162619; </v>
      </c>
      <c r="X12" t="str">
        <f t="shared" si="19"/>
        <v/>
      </c>
      <c r="Y12" s="1" t="str">
        <f t="shared" si="1"/>
        <v xml:space="preserve">["SAVE_INDEX"] =   8; </v>
      </c>
      <c r="Z12">
        <f>VLOOKUP(D12,Type!A$2:B$18,2,FALSE)</f>
        <v>4</v>
      </c>
      <c r="AA12" t="str">
        <f t="shared" si="20"/>
        <v xml:space="preserve">["TYPE"] =  4; </v>
      </c>
      <c r="AB12" t="str">
        <f>IF(NOT(ISBLANK(E12)),VLOOKUP(E12,Type!D$2:E$6,2,FALSE),"")</f>
        <v/>
      </c>
      <c r="AC12" t="str">
        <f t="shared" si="2"/>
        <v xml:space="preserve">            </v>
      </c>
      <c r="AD12" t="str">
        <f t="shared" si="3"/>
        <v>0</v>
      </c>
      <c r="AE12" t="str">
        <f t="shared" si="21"/>
        <v xml:space="preserve">["VXP"] =    0; </v>
      </c>
      <c r="AF12" t="str">
        <f t="shared" si="4"/>
        <v>0</v>
      </c>
      <c r="AG12" t="str">
        <f t="shared" si="22"/>
        <v xml:space="preserve">["LP"] = 0; </v>
      </c>
      <c r="AH12" t="str">
        <f t="shared" si="5"/>
        <v>0</v>
      </c>
      <c r="AI12" t="str">
        <f t="shared" si="23"/>
        <v xml:space="preserve">["REP"] = 0; </v>
      </c>
      <c r="AJ12">
        <f>IF(NOT(ISBLANK(J12)),VLOOKUP(J12,Faction!A$2:B$77,2,FALSE),1)</f>
        <v>1</v>
      </c>
      <c r="AK12" t="str">
        <f t="shared" si="24"/>
        <v xml:space="preserve">["FACTION"] = 1; </v>
      </c>
      <c r="AL12" t="str">
        <f t="shared" si="7"/>
        <v xml:space="preserve">["TIER"] = 1; </v>
      </c>
      <c r="AM12" t="str">
        <f t="shared" si="8"/>
        <v xml:space="preserve">["MIN_LVL"] =  "30"; </v>
      </c>
      <c r="AN12" t="str">
        <f t="shared" si="9"/>
        <v/>
      </c>
      <c r="AO12" t="str">
        <f t="shared" si="10"/>
        <v xml:space="preserve">["NAME"] = { ["EN"] = "Thievery and Mischief"; }; </v>
      </c>
      <c r="AP12" t="str">
        <f t="shared" si="11"/>
        <v xml:space="preserve">["LORE"] = { ["EN"] = "Bree-town has a long and storied history, but until this point had mostly escaped the ravages incurred upon the Southern lands."; }; </v>
      </c>
      <c r="AQ12" t="str">
        <f t="shared" si="12"/>
        <v xml:space="preserve">["SUMMARY"] = { ["EN"] = "Defeat 8 different encounters"; }; </v>
      </c>
      <c r="AR12" t="str">
        <f t="shared" si="13"/>
        <v xml:space="preserve">["TITLE"] = { ["EN"] = "Stopper of Thievery and Mischief"; }; </v>
      </c>
      <c r="AS12" t="str">
        <f t="shared" si="25"/>
        <v>};</v>
      </c>
    </row>
    <row r="13" spans="1:45" x14ac:dyDescent="0.25">
      <c r="A13">
        <v>1879209658</v>
      </c>
      <c r="B13">
        <v>9</v>
      </c>
      <c r="C13" t="s">
        <v>159</v>
      </c>
      <c r="D13" t="s">
        <v>31</v>
      </c>
      <c r="G13" t="s">
        <v>165</v>
      </c>
      <c r="K13" t="s">
        <v>164</v>
      </c>
      <c r="L13" t="s">
        <v>163</v>
      </c>
      <c r="M13">
        <v>1</v>
      </c>
      <c r="N13">
        <v>30</v>
      </c>
      <c r="R13" t="str">
        <f t="shared" si="14"/>
        <v xml:space="preserve"> [12] = {["ID"] = 1879209658; }; -- Attack at Dawn</v>
      </c>
      <c r="S13" s="1" t="str">
        <f t="shared" si="15"/>
        <v xml:space="preserve"> [12] = {["ID"] = 1879209658; ["SAVE_INDEX"] =   9; ["TYPE"] =  4;             ["VXP"] =    0; ["LP"] = 0; ["REP"] = 0; ["FACTION"] = 1; ["TIER"] = 1; ["MIN_LVL"] =  "30"; ["NAME"] = { ["EN"] = "Attack at Dawn"; }; ["LORE"] = { ["EN"] = "Late in the night, a party of goblin-scouts discovered the location of the Ranger-refuge known as Esteldín. The goblins have fled to Dol Dínen, where you must dispatch them before they can bring reinforcements."; }; ["SUMMARY"] = { ["EN"] = "Defeat 6 different encounters"; }; ["TITLE"] = { ["EN"] = "Dawn-breaker"; }; };</v>
      </c>
      <c r="T13">
        <f t="shared" si="16"/>
        <v>12</v>
      </c>
      <c r="U13" t="str">
        <f t="shared" si="17"/>
        <v xml:space="preserve"> [12] = {</v>
      </c>
      <c r="V13" t="str">
        <f t="shared" si="0"/>
        <v xml:space="preserve">["ID"] = 1879209658; </v>
      </c>
      <c r="W13" t="str">
        <f t="shared" si="18"/>
        <v xml:space="preserve">["ID"] = 1879209658; </v>
      </c>
      <c r="X13" t="str">
        <f t="shared" si="19"/>
        <v/>
      </c>
      <c r="Y13" s="1" t="str">
        <f t="shared" si="1"/>
        <v xml:space="preserve">["SAVE_INDEX"] =   9; </v>
      </c>
      <c r="Z13">
        <f>VLOOKUP(D13,Type!A$2:B$18,2,FALSE)</f>
        <v>4</v>
      </c>
      <c r="AA13" t="str">
        <f t="shared" si="20"/>
        <v xml:space="preserve">["TYPE"] =  4; </v>
      </c>
      <c r="AB13" t="str">
        <f>IF(NOT(ISBLANK(E13)),VLOOKUP(E13,Type!D$2:E$6,2,FALSE),"")</f>
        <v/>
      </c>
      <c r="AC13" t="str">
        <f t="shared" si="2"/>
        <v xml:space="preserve">            </v>
      </c>
      <c r="AD13" t="str">
        <f t="shared" si="3"/>
        <v>0</v>
      </c>
      <c r="AE13" t="str">
        <f t="shared" si="21"/>
        <v xml:space="preserve">["VXP"] =    0; </v>
      </c>
      <c r="AF13" t="str">
        <f t="shared" si="4"/>
        <v>0</v>
      </c>
      <c r="AG13" t="str">
        <f t="shared" si="22"/>
        <v xml:space="preserve">["LP"] = 0; </v>
      </c>
      <c r="AH13" t="str">
        <f t="shared" si="5"/>
        <v>0</v>
      </c>
      <c r="AI13" t="str">
        <f t="shared" si="23"/>
        <v xml:space="preserve">["REP"] = 0; </v>
      </c>
      <c r="AJ13">
        <f>IF(NOT(ISBLANK(J13)),VLOOKUP(J13,Faction!A$2:B$77,2,FALSE),1)</f>
        <v>1</v>
      </c>
      <c r="AK13" t="str">
        <f t="shared" si="24"/>
        <v xml:space="preserve">["FACTION"] = 1; </v>
      </c>
      <c r="AL13" t="str">
        <f t="shared" si="7"/>
        <v xml:space="preserve">["TIER"] = 1; </v>
      </c>
      <c r="AM13" t="str">
        <f t="shared" si="8"/>
        <v xml:space="preserve">["MIN_LVL"] =  "30"; </v>
      </c>
      <c r="AN13" t="str">
        <f t="shared" si="9"/>
        <v/>
      </c>
      <c r="AO13" t="str">
        <f t="shared" si="10"/>
        <v xml:space="preserve">["NAME"] = { ["EN"] = "Attack at Dawn"; }; </v>
      </c>
      <c r="AP13" t="str">
        <f t="shared" si="11"/>
        <v xml:space="preserve">["LORE"] = { ["EN"] = "Late in the night, a party of goblin-scouts discovered the location of the Ranger-refuge known as Esteldín. The goblins have fled to Dol Dínen, where you must dispatch them before they can bring reinforcements."; }; </v>
      </c>
      <c r="AQ13" t="str">
        <f t="shared" si="12"/>
        <v xml:space="preserve">["SUMMARY"] = { ["EN"] = "Defeat 6 different encounters"; }; </v>
      </c>
      <c r="AR13" t="str">
        <f t="shared" si="13"/>
        <v xml:space="preserve">["TITLE"] = { ["EN"] = "Dawn-breaker"; }; </v>
      </c>
      <c r="AS13" t="str">
        <f t="shared" si="25"/>
        <v>};</v>
      </c>
    </row>
    <row r="14" spans="1:45" x14ac:dyDescent="0.25">
      <c r="C14" s="2" t="s">
        <v>588</v>
      </c>
      <c r="D14" s="2" t="s">
        <v>138</v>
      </c>
      <c r="E14" s="2"/>
      <c r="M14">
        <v>1</v>
      </c>
      <c r="P14">
        <v>4</v>
      </c>
      <c r="R14" t="str">
        <f t="shared" si="14"/>
        <v xml:space="preserve"> [13] = {["CAT_ID"] = 4; }; -- Level 35+</v>
      </c>
      <c r="S14" s="1" t="str">
        <f t="shared" si="15"/>
        <v xml:space="preserve"> [13] = {                                          ["TYPE"] = 14;             ["VXP"] =    0; ["LP"] = 0; ["REP"] = 0; ["FACTION"] = 1; ["TIER"] = 1;                      ["NAME"] = { ["EN"] = "Level 35+"; }; };</v>
      </c>
      <c r="T14">
        <f t="shared" si="16"/>
        <v>13</v>
      </c>
      <c r="U14" t="str">
        <f t="shared" si="17"/>
        <v xml:space="preserve"> [13] = {</v>
      </c>
      <c r="V14" t="str">
        <f t="shared" si="0"/>
        <v xml:space="preserve">                     </v>
      </c>
      <c r="W14" t="str">
        <f t="shared" si="18"/>
        <v/>
      </c>
      <c r="X14" t="str">
        <f t="shared" si="19"/>
        <v xml:space="preserve">["CAT_ID"] = 4; </v>
      </c>
      <c r="Y14" s="1" t="str">
        <f t="shared" si="1"/>
        <v xml:space="preserve">                     </v>
      </c>
      <c r="Z14">
        <f>VLOOKUP(D14,Type!A$2:B$18,2,FALSE)</f>
        <v>14</v>
      </c>
      <c r="AA14" t="str">
        <f t="shared" si="20"/>
        <v xml:space="preserve">["TYPE"] = 14; </v>
      </c>
      <c r="AB14" t="str">
        <f>IF(NOT(ISBLANK(E14)),VLOOKUP(E14,Type!D$2:E$6,2,FALSE),"")</f>
        <v/>
      </c>
      <c r="AC14" t="str">
        <f t="shared" si="2"/>
        <v xml:space="preserve">            </v>
      </c>
      <c r="AD14" t="str">
        <f t="shared" si="3"/>
        <v>0</v>
      </c>
      <c r="AE14" t="str">
        <f t="shared" si="21"/>
        <v xml:space="preserve">["VXP"] =    0; </v>
      </c>
      <c r="AF14" t="str">
        <f t="shared" si="4"/>
        <v>0</v>
      </c>
      <c r="AG14" t="str">
        <f t="shared" si="22"/>
        <v xml:space="preserve">["LP"] = 0; </v>
      </c>
      <c r="AH14" t="str">
        <f t="shared" si="5"/>
        <v>0</v>
      </c>
      <c r="AI14" t="str">
        <f t="shared" si="23"/>
        <v xml:space="preserve">["REP"] = 0; </v>
      </c>
      <c r="AJ14">
        <f>IF(NOT(ISBLANK(J14)),VLOOKUP(J14,Faction!A$2:B$77,2,FALSE),1)</f>
        <v>1</v>
      </c>
      <c r="AK14" t="str">
        <f t="shared" si="24"/>
        <v xml:space="preserve">["FACTION"] = 1; </v>
      </c>
      <c r="AL14" t="str">
        <f t="shared" si="7"/>
        <v xml:space="preserve">["TIER"] = 1; </v>
      </c>
      <c r="AM14" t="str">
        <f t="shared" si="8"/>
        <v xml:space="preserve">                     </v>
      </c>
      <c r="AN14" t="str">
        <f t="shared" si="9"/>
        <v/>
      </c>
      <c r="AO14" t="str">
        <f t="shared" si="10"/>
        <v xml:space="preserve">["NAME"] = { ["EN"] = "Level 35+"; }; </v>
      </c>
      <c r="AP14" t="str">
        <f t="shared" si="11"/>
        <v/>
      </c>
      <c r="AQ14" t="str">
        <f t="shared" si="12"/>
        <v/>
      </c>
      <c r="AR14" t="str">
        <f t="shared" si="13"/>
        <v/>
      </c>
      <c r="AS14" t="str">
        <f t="shared" si="25"/>
        <v>};</v>
      </c>
    </row>
    <row r="15" spans="1:45" x14ac:dyDescent="0.25">
      <c r="A15">
        <v>1879162646</v>
      </c>
      <c r="B15">
        <v>10</v>
      </c>
      <c r="C15" t="s">
        <v>470</v>
      </c>
      <c r="D15" t="s">
        <v>31</v>
      </c>
      <c r="G15" t="s">
        <v>166</v>
      </c>
      <c r="K15" t="s">
        <v>154</v>
      </c>
      <c r="L15" t="s">
        <v>167</v>
      </c>
      <c r="M15">
        <v>1</v>
      </c>
      <c r="N15">
        <v>35</v>
      </c>
      <c r="R15" t="str">
        <f t="shared" si="14"/>
        <v xml:space="preserve"> [14] = {["ID"] = 1879162646; }; -- Defence of The Prancing Pony</v>
      </c>
      <c r="S15" s="1" t="str">
        <f t="shared" si="15"/>
        <v xml:space="preserve"> [14] = {["ID"] = 1879162646; ["SAVE_INDEX"] =  10; ["TYPE"] =  4;             ["VXP"] =    0; ["LP"] = 0; ["REP"] = 0; ["FACTION"] = 1; ["TIER"] = 1; ["MIN_LVL"] =  "35"; ["NAME"] = { ["EN"] = "Defence of The Prancing Pony"; }; ["LORE"] = { ["EN"] = "The Prancing Pony Inn is a cornerstone of Bree-town. All who come through the village stop there for at least a pint, if not the night."; }; ["SUMMARY"] = { ["EN"] = "Defeat 9 different encounters"; }; ["TITLE"] = { ["EN"] = "Defender of The Prancing Pony"; }; };</v>
      </c>
      <c r="T15">
        <f t="shared" si="16"/>
        <v>14</v>
      </c>
      <c r="U15" t="str">
        <f t="shared" si="17"/>
        <v xml:space="preserve"> [14] = {</v>
      </c>
      <c r="V15" t="str">
        <f t="shared" si="0"/>
        <v xml:space="preserve">["ID"] = 1879162646; </v>
      </c>
      <c r="W15" t="str">
        <f t="shared" si="18"/>
        <v xml:space="preserve">["ID"] = 1879162646; </v>
      </c>
      <c r="X15" t="str">
        <f t="shared" si="19"/>
        <v/>
      </c>
      <c r="Y15" s="1" t="str">
        <f t="shared" si="1"/>
        <v xml:space="preserve">["SAVE_INDEX"] =  10; </v>
      </c>
      <c r="Z15">
        <f>VLOOKUP(D15,Type!A$2:B$18,2,FALSE)</f>
        <v>4</v>
      </c>
      <c r="AA15" t="str">
        <f t="shared" si="20"/>
        <v xml:space="preserve">["TYPE"] =  4; </v>
      </c>
      <c r="AB15" t="str">
        <f>IF(NOT(ISBLANK(E15)),VLOOKUP(E15,Type!D$2:E$6,2,FALSE),"")</f>
        <v/>
      </c>
      <c r="AC15" t="str">
        <f t="shared" si="2"/>
        <v xml:space="preserve">            </v>
      </c>
      <c r="AD15" t="str">
        <f t="shared" si="3"/>
        <v>0</v>
      </c>
      <c r="AE15" t="str">
        <f t="shared" si="21"/>
        <v xml:space="preserve">["VXP"] =    0; </v>
      </c>
      <c r="AF15" t="str">
        <f t="shared" si="4"/>
        <v>0</v>
      </c>
      <c r="AG15" t="str">
        <f t="shared" si="22"/>
        <v xml:space="preserve">["LP"] = 0; </v>
      </c>
      <c r="AH15" t="str">
        <f t="shared" si="5"/>
        <v>0</v>
      </c>
      <c r="AI15" t="str">
        <f t="shared" si="23"/>
        <v xml:space="preserve">["REP"] = 0; </v>
      </c>
      <c r="AJ15">
        <f>IF(NOT(ISBLANK(J15)),VLOOKUP(J15,Faction!A$2:B$77,2,FALSE),1)</f>
        <v>1</v>
      </c>
      <c r="AK15" t="str">
        <f t="shared" si="24"/>
        <v xml:space="preserve">["FACTION"] = 1; </v>
      </c>
      <c r="AL15" t="str">
        <f t="shared" si="7"/>
        <v xml:space="preserve">["TIER"] = 1; </v>
      </c>
      <c r="AM15" t="str">
        <f t="shared" si="8"/>
        <v xml:space="preserve">["MIN_LVL"] =  "35"; </v>
      </c>
      <c r="AN15" t="str">
        <f t="shared" si="9"/>
        <v/>
      </c>
      <c r="AO15" t="str">
        <f t="shared" si="10"/>
        <v xml:space="preserve">["NAME"] = { ["EN"] = "Defence of The Prancing Pony"; }; </v>
      </c>
      <c r="AP15" t="str">
        <f t="shared" si="11"/>
        <v xml:space="preserve">["LORE"] = { ["EN"] = "The Prancing Pony Inn is a cornerstone of Bree-town. All who come through the village stop there for at least a pint, if not the night."; }; </v>
      </c>
      <c r="AQ15" t="str">
        <f t="shared" si="12"/>
        <v xml:space="preserve">["SUMMARY"] = { ["EN"] = "Defeat 9 different encounters"; }; </v>
      </c>
      <c r="AR15" t="str">
        <f t="shared" si="13"/>
        <v xml:space="preserve">["TITLE"] = { ["EN"] = "Defender of The Prancing Pony"; }; </v>
      </c>
      <c r="AS15" t="str">
        <f t="shared" si="25"/>
        <v>};</v>
      </c>
    </row>
    <row r="16" spans="1:45" x14ac:dyDescent="0.25">
      <c r="C16" s="2" t="s">
        <v>589</v>
      </c>
      <c r="D16" s="2" t="s">
        <v>138</v>
      </c>
      <c r="E16" s="2"/>
      <c r="M16">
        <v>1</v>
      </c>
      <c r="P16">
        <v>5</v>
      </c>
      <c r="R16" t="str">
        <f t="shared" si="14"/>
        <v xml:space="preserve"> [15] = {["CAT_ID"] = 5; }; -- Level 40+</v>
      </c>
      <c r="S16" s="1" t="str">
        <f t="shared" si="15"/>
        <v xml:space="preserve"> [15] = {                                          ["TYPE"] = 14;             ["VXP"] =    0; ["LP"] = 0; ["REP"] = 0; ["FACTION"] = 1; ["TIER"] = 1;                      ["NAME"] = { ["EN"] = "Level 40+"; }; };</v>
      </c>
      <c r="T16">
        <f t="shared" si="16"/>
        <v>15</v>
      </c>
      <c r="U16" t="str">
        <f t="shared" si="17"/>
        <v xml:space="preserve"> [15] = {</v>
      </c>
      <c r="V16" t="str">
        <f t="shared" si="0"/>
        <v xml:space="preserve">                     </v>
      </c>
      <c r="W16" t="str">
        <f t="shared" si="18"/>
        <v/>
      </c>
      <c r="X16" t="str">
        <f t="shared" si="19"/>
        <v xml:space="preserve">["CAT_ID"] = 5; </v>
      </c>
      <c r="Y16" s="1" t="str">
        <f t="shared" si="1"/>
        <v xml:space="preserve">                     </v>
      </c>
      <c r="Z16">
        <f>VLOOKUP(D16,Type!A$2:B$18,2,FALSE)</f>
        <v>14</v>
      </c>
      <c r="AA16" t="str">
        <f t="shared" si="20"/>
        <v xml:space="preserve">["TYPE"] = 14; </v>
      </c>
      <c r="AB16" t="str">
        <f>IF(NOT(ISBLANK(E16)),VLOOKUP(E16,Type!D$2:E$6,2,FALSE),"")</f>
        <v/>
      </c>
      <c r="AC16" t="str">
        <f t="shared" si="2"/>
        <v xml:space="preserve">            </v>
      </c>
      <c r="AD16" t="str">
        <f t="shared" si="3"/>
        <v>0</v>
      </c>
      <c r="AE16" t="str">
        <f t="shared" si="21"/>
        <v xml:space="preserve">["VXP"] =    0; </v>
      </c>
      <c r="AF16" t="str">
        <f t="shared" si="4"/>
        <v>0</v>
      </c>
      <c r="AG16" t="str">
        <f t="shared" si="22"/>
        <v xml:space="preserve">["LP"] = 0; </v>
      </c>
      <c r="AH16" t="str">
        <f t="shared" si="5"/>
        <v>0</v>
      </c>
      <c r="AI16" t="str">
        <f t="shared" si="23"/>
        <v xml:space="preserve">["REP"] = 0; </v>
      </c>
      <c r="AJ16">
        <f>IF(NOT(ISBLANK(J16)),VLOOKUP(J16,Faction!A$2:B$77,2,FALSE),1)</f>
        <v>1</v>
      </c>
      <c r="AK16" t="str">
        <f t="shared" si="24"/>
        <v xml:space="preserve">["FACTION"] = 1; </v>
      </c>
      <c r="AL16" t="str">
        <f t="shared" si="7"/>
        <v xml:space="preserve">["TIER"] = 1; </v>
      </c>
      <c r="AM16" t="str">
        <f t="shared" si="8"/>
        <v xml:space="preserve">                     </v>
      </c>
      <c r="AN16" t="str">
        <f t="shared" si="9"/>
        <v/>
      </c>
      <c r="AO16" t="str">
        <f t="shared" si="10"/>
        <v xml:space="preserve">["NAME"] = { ["EN"] = "Level 40+"; }; </v>
      </c>
      <c r="AP16" t="str">
        <f t="shared" si="11"/>
        <v/>
      </c>
      <c r="AQ16" t="str">
        <f t="shared" si="12"/>
        <v/>
      </c>
      <c r="AR16" t="str">
        <f t="shared" si="13"/>
        <v/>
      </c>
      <c r="AS16" t="str">
        <f t="shared" si="25"/>
        <v>};</v>
      </c>
    </row>
    <row r="17" spans="1:45" x14ac:dyDescent="0.25">
      <c r="A17">
        <v>1879159240</v>
      </c>
      <c r="B17">
        <v>11</v>
      </c>
      <c r="C17" t="s">
        <v>168</v>
      </c>
      <c r="D17" t="s">
        <v>31</v>
      </c>
      <c r="G17" t="s">
        <v>169</v>
      </c>
      <c r="K17" t="s">
        <v>170</v>
      </c>
      <c r="L17" t="s">
        <v>471</v>
      </c>
      <c r="M17">
        <v>1</v>
      </c>
      <c r="N17">
        <v>40</v>
      </c>
      <c r="R17" t="str">
        <f t="shared" si="14"/>
        <v xml:space="preserve"> [16] = {["ID"] = 1879159240; }; -- Ford of Bruinen</v>
      </c>
      <c r="S17" s="1" t="str">
        <f t="shared" si="15"/>
        <v xml:space="preserve"> [16] = {["ID"] = 1879159240; ["SAVE_INDEX"] =  11; ["TYPE"] =  4;             ["VXP"] =    0; ["LP"] = 0; ["REP"] = 0; ["FACTION"] = 1; ["TIER"] = 1; ["MIN_LVL"] =  "40"; ["NAME"] = { ["EN"] = "Ford of Bruinen"; }; ["LORE"] = { ["EN"] = "The Ford of Bruinen is the last bastion of security leading to the hidden vale of Rivendell."; }; ["SUMMARY"] = { ["EN"] = "Defeat 4 different encounters, supply the archers"; }; ["TITLE"] = { ["EN"] = "Forded Bruinen"; }; };</v>
      </c>
      <c r="T17">
        <f t="shared" si="16"/>
        <v>16</v>
      </c>
      <c r="U17" t="str">
        <f t="shared" si="17"/>
        <v xml:space="preserve"> [16] = {</v>
      </c>
      <c r="V17" t="str">
        <f t="shared" si="0"/>
        <v xml:space="preserve">["ID"] = 1879159240; </v>
      </c>
      <c r="W17" t="str">
        <f t="shared" si="18"/>
        <v xml:space="preserve">["ID"] = 1879159240; </v>
      </c>
      <c r="X17" t="str">
        <f t="shared" si="19"/>
        <v/>
      </c>
      <c r="Y17" s="1" t="str">
        <f t="shared" si="1"/>
        <v xml:space="preserve">["SAVE_INDEX"] =  11; </v>
      </c>
      <c r="Z17">
        <f>VLOOKUP(D17,Type!A$2:B$18,2,FALSE)</f>
        <v>4</v>
      </c>
      <c r="AA17" t="str">
        <f t="shared" si="20"/>
        <v xml:space="preserve">["TYPE"] =  4; </v>
      </c>
      <c r="AB17" t="str">
        <f>IF(NOT(ISBLANK(E17)),VLOOKUP(E17,Type!D$2:E$6,2,FALSE),"")</f>
        <v/>
      </c>
      <c r="AC17" t="str">
        <f t="shared" si="2"/>
        <v xml:space="preserve">            </v>
      </c>
      <c r="AD17" t="str">
        <f t="shared" si="3"/>
        <v>0</v>
      </c>
      <c r="AE17" t="str">
        <f t="shared" si="21"/>
        <v xml:space="preserve">["VXP"] =    0; </v>
      </c>
      <c r="AF17" t="str">
        <f t="shared" si="4"/>
        <v>0</v>
      </c>
      <c r="AG17" t="str">
        <f t="shared" si="22"/>
        <v xml:space="preserve">["LP"] = 0; </v>
      </c>
      <c r="AH17" t="str">
        <f t="shared" si="5"/>
        <v>0</v>
      </c>
      <c r="AI17" t="str">
        <f t="shared" si="23"/>
        <v xml:space="preserve">["REP"] = 0; </v>
      </c>
      <c r="AJ17">
        <f>IF(NOT(ISBLANK(J17)),VLOOKUP(J17,Faction!A$2:B$77,2,FALSE),1)</f>
        <v>1</v>
      </c>
      <c r="AK17" t="str">
        <f t="shared" si="24"/>
        <v xml:space="preserve">["FACTION"] = 1; </v>
      </c>
      <c r="AL17" t="str">
        <f t="shared" si="7"/>
        <v xml:space="preserve">["TIER"] = 1; </v>
      </c>
      <c r="AM17" t="str">
        <f t="shared" si="8"/>
        <v xml:space="preserve">["MIN_LVL"] =  "40"; </v>
      </c>
      <c r="AN17" t="str">
        <f t="shared" si="9"/>
        <v/>
      </c>
      <c r="AO17" t="str">
        <f t="shared" si="10"/>
        <v xml:space="preserve">["NAME"] = { ["EN"] = "Ford of Bruinen"; }; </v>
      </c>
      <c r="AP17" t="str">
        <f t="shared" si="11"/>
        <v xml:space="preserve">["LORE"] = { ["EN"] = "The Ford of Bruinen is the last bastion of security leading to the hidden vale of Rivendell."; }; </v>
      </c>
      <c r="AQ17" t="str">
        <f t="shared" si="12"/>
        <v xml:space="preserve">["SUMMARY"] = { ["EN"] = "Defeat 4 different encounters, supply the archers"; }; </v>
      </c>
      <c r="AR17" t="str">
        <f t="shared" si="13"/>
        <v xml:space="preserve">["TITLE"] = { ["EN"] = "Forded Bruinen"; }; </v>
      </c>
      <c r="AS17" t="str">
        <f t="shared" si="25"/>
        <v>};</v>
      </c>
    </row>
    <row r="18" spans="1:45" x14ac:dyDescent="0.25">
      <c r="A18">
        <v>1879208174</v>
      </c>
      <c r="B18">
        <v>12</v>
      </c>
      <c r="C18" t="s">
        <v>173</v>
      </c>
      <c r="D18" t="s">
        <v>31</v>
      </c>
      <c r="G18" t="s">
        <v>172</v>
      </c>
      <c r="K18" t="s">
        <v>161</v>
      </c>
      <c r="L18" t="s">
        <v>171</v>
      </c>
      <c r="M18">
        <v>1</v>
      </c>
      <c r="N18">
        <v>40</v>
      </c>
      <c r="R18" t="str">
        <f t="shared" si="14"/>
        <v xml:space="preserve"> [17] = {["ID"] = 1879208174; }; -- The Icy Crevasse</v>
      </c>
      <c r="S18" s="1" t="str">
        <f t="shared" si="15"/>
        <v xml:space="preserve"> [17] = {["ID"] = 1879208174; ["SAVE_INDEX"] =  12; ["TYPE"] =  4;             ["VXP"] =    0; ["LP"] = 0; ["REP"] = 0; ["FACTION"] = 1; ["TIER"] = 1; ["MIN_LVL"] =  "40"; ["NAME"] = { ["EN"] = "The Icy Crevasse"; }; ["LORE"] = { ["EN"] = "Angmar is attempting to send a blizzard from the frozen lands of Forochel down into the waters of Evendim."; }; ["SUMMARY"] = { ["EN"] = "Defeat 8 different encounters"; }; ["TITLE"] = { ["EN"] = "Icy Crevasser"; }; };</v>
      </c>
      <c r="T18">
        <f t="shared" si="16"/>
        <v>17</v>
      </c>
      <c r="U18" t="str">
        <f t="shared" si="17"/>
        <v xml:space="preserve"> [17] = {</v>
      </c>
      <c r="V18" t="str">
        <f t="shared" si="0"/>
        <v xml:space="preserve">["ID"] = 1879208174; </v>
      </c>
      <c r="W18" t="str">
        <f t="shared" si="18"/>
        <v xml:space="preserve">["ID"] = 1879208174; </v>
      </c>
      <c r="X18" t="str">
        <f t="shared" si="19"/>
        <v/>
      </c>
      <c r="Y18" s="1" t="str">
        <f t="shared" si="1"/>
        <v xml:space="preserve">["SAVE_INDEX"] =  12; </v>
      </c>
      <c r="Z18">
        <f>VLOOKUP(D18,Type!A$2:B$18,2,FALSE)</f>
        <v>4</v>
      </c>
      <c r="AA18" t="str">
        <f t="shared" si="20"/>
        <v xml:space="preserve">["TYPE"] =  4; </v>
      </c>
      <c r="AB18" t="str">
        <f>IF(NOT(ISBLANK(E18)),VLOOKUP(E18,Type!D$2:E$6,2,FALSE),"")</f>
        <v/>
      </c>
      <c r="AC18" t="str">
        <f t="shared" si="2"/>
        <v xml:space="preserve">            </v>
      </c>
      <c r="AD18" t="str">
        <f t="shared" si="3"/>
        <v>0</v>
      </c>
      <c r="AE18" t="str">
        <f t="shared" si="21"/>
        <v xml:space="preserve">["VXP"] =    0; </v>
      </c>
      <c r="AF18" t="str">
        <f t="shared" si="4"/>
        <v>0</v>
      </c>
      <c r="AG18" t="str">
        <f t="shared" si="22"/>
        <v xml:space="preserve">["LP"] = 0; </v>
      </c>
      <c r="AH18" t="str">
        <f t="shared" si="5"/>
        <v>0</v>
      </c>
      <c r="AI18" t="str">
        <f t="shared" si="23"/>
        <v xml:space="preserve">["REP"] = 0; </v>
      </c>
      <c r="AJ18">
        <f>IF(NOT(ISBLANK(J18)),VLOOKUP(J18,Faction!A$2:B$77,2,FALSE),1)</f>
        <v>1</v>
      </c>
      <c r="AK18" t="str">
        <f t="shared" si="24"/>
        <v xml:space="preserve">["FACTION"] = 1; </v>
      </c>
      <c r="AL18" t="str">
        <f t="shared" si="7"/>
        <v xml:space="preserve">["TIER"] = 1; </v>
      </c>
      <c r="AM18" t="str">
        <f t="shared" si="8"/>
        <v xml:space="preserve">["MIN_LVL"] =  "40"; </v>
      </c>
      <c r="AN18" t="str">
        <f t="shared" si="9"/>
        <v/>
      </c>
      <c r="AO18" t="str">
        <f t="shared" si="10"/>
        <v xml:space="preserve">["NAME"] = { ["EN"] = "The Icy Crevasse"; }; </v>
      </c>
      <c r="AP18" t="str">
        <f t="shared" si="11"/>
        <v xml:space="preserve">["LORE"] = { ["EN"] = "Angmar is attempting to send a blizzard from the frozen lands of Forochel down into the waters of Evendim."; }; </v>
      </c>
      <c r="AQ18" t="str">
        <f t="shared" si="12"/>
        <v xml:space="preserve">["SUMMARY"] = { ["EN"] = "Defeat 8 different encounters"; }; </v>
      </c>
      <c r="AR18" t="str">
        <f t="shared" si="13"/>
        <v xml:space="preserve">["TITLE"] = { ["EN"] = "Icy Crevasser"; }; </v>
      </c>
      <c r="AS18" t="str">
        <f t="shared" si="25"/>
        <v>};</v>
      </c>
    </row>
    <row r="19" spans="1:45" x14ac:dyDescent="0.25">
      <c r="C19" s="2" t="s">
        <v>590</v>
      </c>
      <c r="D19" s="2" t="s">
        <v>138</v>
      </c>
      <c r="E19" s="2"/>
      <c r="M19">
        <v>1</v>
      </c>
      <c r="P19">
        <v>6</v>
      </c>
      <c r="R19" t="str">
        <f t="shared" si="14"/>
        <v xml:space="preserve"> [18] = {["CAT_ID"] = 6; }; -- Level 55+</v>
      </c>
      <c r="S19" s="1" t="str">
        <f t="shared" si="15"/>
        <v xml:space="preserve"> [18] = {                                          ["TYPE"] = 14;             ["VXP"] =    0; ["LP"] = 0; ["REP"] = 0; ["FACTION"] = 1; ["TIER"] = 1;                      ["NAME"] = { ["EN"] = "Level 55+"; }; };</v>
      </c>
      <c r="T19">
        <f t="shared" si="16"/>
        <v>18</v>
      </c>
      <c r="U19" t="str">
        <f t="shared" si="17"/>
        <v xml:space="preserve"> [18] = {</v>
      </c>
      <c r="V19" t="str">
        <f t="shared" si="0"/>
        <v xml:space="preserve">                     </v>
      </c>
      <c r="W19" t="str">
        <f t="shared" si="18"/>
        <v/>
      </c>
      <c r="X19" t="str">
        <f t="shared" si="19"/>
        <v xml:space="preserve">["CAT_ID"] = 6; </v>
      </c>
      <c r="Y19" s="1" t="str">
        <f t="shared" si="1"/>
        <v xml:space="preserve">                     </v>
      </c>
      <c r="Z19">
        <f>VLOOKUP(D19,Type!A$2:B$18,2,FALSE)</f>
        <v>14</v>
      </c>
      <c r="AA19" t="str">
        <f t="shared" si="20"/>
        <v xml:space="preserve">["TYPE"] = 14; </v>
      </c>
      <c r="AB19" t="str">
        <f>IF(NOT(ISBLANK(E19)),VLOOKUP(E19,Type!D$2:E$6,2,FALSE),"")</f>
        <v/>
      </c>
      <c r="AC19" t="str">
        <f t="shared" si="2"/>
        <v xml:space="preserve">            </v>
      </c>
      <c r="AD19" t="str">
        <f t="shared" si="3"/>
        <v>0</v>
      </c>
      <c r="AE19" t="str">
        <f t="shared" si="21"/>
        <v xml:space="preserve">["VXP"] =    0; </v>
      </c>
      <c r="AF19" t="str">
        <f t="shared" si="4"/>
        <v>0</v>
      </c>
      <c r="AG19" t="str">
        <f t="shared" si="22"/>
        <v xml:space="preserve">["LP"] = 0; </v>
      </c>
      <c r="AH19" t="str">
        <f t="shared" si="5"/>
        <v>0</v>
      </c>
      <c r="AI19" t="str">
        <f t="shared" si="23"/>
        <v xml:space="preserve">["REP"] = 0; </v>
      </c>
      <c r="AJ19">
        <f>IF(NOT(ISBLANK(J19)),VLOOKUP(J19,Faction!A$2:B$77,2,FALSE),1)</f>
        <v>1</v>
      </c>
      <c r="AK19" t="str">
        <f t="shared" si="24"/>
        <v xml:space="preserve">["FACTION"] = 1; </v>
      </c>
      <c r="AL19" t="str">
        <f t="shared" si="7"/>
        <v xml:space="preserve">["TIER"] = 1; </v>
      </c>
      <c r="AM19" t="str">
        <f t="shared" si="8"/>
        <v xml:space="preserve">                     </v>
      </c>
      <c r="AN19" t="str">
        <f t="shared" si="9"/>
        <v/>
      </c>
      <c r="AO19" t="str">
        <f t="shared" si="10"/>
        <v xml:space="preserve">["NAME"] = { ["EN"] = "Level 55+"; }; </v>
      </c>
      <c r="AP19" t="str">
        <f t="shared" si="11"/>
        <v/>
      </c>
      <c r="AQ19" t="str">
        <f t="shared" si="12"/>
        <v/>
      </c>
      <c r="AR19" t="str">
        <f t="shared" si="13"/>
        <v/>
      </c>
      <c r="AS19" t="str">
        <f t="shared" si="25"/>
        <v>};</v>
      </c>
    </row>
    <row r="20" spans="1:45" x14ac:dyDescent="0.25">
      <c r="A20">
        <v>1879202440</v>
      </c>
      <c r="B20">
        <v>13</v>
      </c>
      <c r="C20" t="s">
        <v>260</v>
      </c>
      <c r="D20" t="s">
        <v>31</v>
      </c>
      <c r="G20" t="s">
        <v>266</v>
      </c>
      <c r="K20" t="s">
        <v>161</v>
      </c>
      <c r="L20" t="s">
        <v>263</v>
      </c>
      <c r="M20">
        <v>1</v>
      </c>
      <c r="N20">
        <v>55</v>
      </c>
      <c r="R20" t="str">
        <f t="shared" si="14"/>
        <v xml:space="preserve"> [19] = {["ID"] = 1879202440; }; -- The Battle of the Deep-way</v>
      </c>
      <c r="S20" s="1" t="str">
        <f t="shared" si="15"/>
        <v xml:space="preserve"> [19] = {["ID"] = 1879202440; ["SAVE_INDEX"] =  13; ["TYPE"] =  4;             ["VXP"] =    0; ["LP"] = 0; ["REP"] = 0; ["FACTION"] = 1; ["TIER"] = 1; ["MIN_LVL"] =  "55"; ["NAME"] = { ["EN"] = "The Battle of the Deep-way"; }; ["LORE"] = { ["EN"] = "The Deep-way lies upon a hidden passage between the Water-works and the Great Delving. The Iron Garrison uses this passage as a major store-house."; }; ["SUMMARY"] = { ["EN"] = "Defeat 8 different encounters"; }; ["TITLE"] = { ["EN"] = "Defender of the Deep-way"; }; };</v>
      </c>
      <c r="T20">
        <f t="shared" si="16"/>
        <v>19</v>
      </c>
      <c r="U20" t="str">
        <f t="shared" si="17"/>
        <v xml:space="preserve"> [19] = {</v>
      </c>
      <c r="V20" t="str">
        <f t="shared" si="0"/>
        <v xml:space="preserve">["ID"] = 1879202440; </v>
      </c>
      <c r="W20" t="str">
        <f t="shared" si="18"/>
        <v xml:space="preserve">["ID"] = 1879202440; </v>
      </c>
      <c r="X20" t="str">
        <f t="shared" si="19"/>
        <v/>
      </c>
      <c r="Y20" s="1" t="str">
        <f t="shared" si="1"/>
        <v xml:space="preserve">["SAVE_INDEX"] =  13; </v>
      </c>
      <c r="Z20">
        <f>VLOOKUP(D20,Type!A$2:B$18,2,FALSE)</f>
        <v>4</v>
      </c>
      <c r="AA20" t="str">
        <f t="shared" si="20"/>
        <v xml:space="preserve">["TYPE"] =  4; </v>
      </c>
      <c r="AB20" t="str">
        <f>IF(NOT(ISBLANK(E20)),VLOOKUP(E20,Type!D$2:E$6,2,FALSE),"")</f>
        <v/>
      </c>
      <c r="AC20" t="str">
        <f t="shared" si="2"/>
        <v xml:space="preserve">            </v>
      </c>
      <c r="AD20" t="str">
        <f t="shared" si="3"/>
        <v>0</v>
      </c>
      <c r="AE20" t="str">
        <f t="shared" si="21"/>
        <v xml:space="preserve">["VXP"] =    0; </v>
      </c>
      <c r="AF20" t="str">
        <f t="shared" si="4"/>
        <v>0</v>
      </c>
      <c r="AG20" t="str">
        <f t="shared" si="22"/>
        <v xml:space="preserve">["LP"] = 0; </v>
      </c>
      <c r="AH20" t="str">
        <f t="shared" si="5"/>
        <v>0</v>
      </c>
      <c r="AI20" t="str">
        <f t="shared" si="23"/>
        <v xml:space="preserve">["REP"] = 0; </v>
      </c>
      <c r="AJ20">
        <f>IF(NOT(ISBLANK(J20)),VLOOKUP(J20,Faction!A$2:B$77,2,FALSE),1)</f>
        <v>1</v>
      </c>
      <c r="AK20" t="str">
        <f t="shared" si="24"/>
        <v xml:space="preserve">["FACTION"] = 1; </v>
      </c>
      <c r="AL20" t="str">
        <f t="shared" si="7"/>
        <v xml:space="preserve">["TIER"] = 1; </v>
      </c>
      <c r="AM20" t="str">
        <f t="shared" si="8"/>
        <v xml:space="preserve">["MIN_LVL"] =  "55"; </v>
      </c>
      <c r="AN20" t="str">
        <f t="shared" si="9"/>
        <v/>
      </c>
      <c r="AO20" t="str">
        <f t="shared" si="10"/>
        <v xml:space="preserve">["NAME"] = { ["EN"] = "The Battle of the Deep-way"; }; </v>
      </c>
      <c r="AP20" t="str">
        <f t="shared" si="11"/>
        <v xml:space="preserve">["LORE"] = { ["EN"] = "The Deep-way lies upon a hidden passage between the Water-works and the Great Delving. The Iron Garrison uses this passage as a major store-house."; }; </v>
      </c>
      <c r="AQ20" t="str">
        <f t="shared" si="12"/>
        <v xml:space="preserve">["SUMMARY"] = { ["EN"] = "Defeat 8 different encounters"; }; </v>
      </c>
      <c r="AR20" t="str">
        <f t="shared" si="13"/>
        <v xml:space="preserve">["TITLE"] = { ["EN"] = "Defender of the Deep-way"; }; </v>
      </c>
      <c r="AS20" t="str">
        <f t="shared" si="25"/>
        <v>};</v>
      </c>
    </row>
    <row r="21" spans="1:45" x14ac:dyDescent="0.25">
      <c r="A21">
        <v>1879202441</v>
      </c>
      <c r="B21">
        <v>14</v>
      </c>
      <c r="C21" t="s">
        <v>261</v>
      </c>
      <c r="D21" t="s">
        <v>31</v>
      </c>
      <c r="G21" t="s">
        <v>267</v>
      </c>
      <c r="K21" t="s">
        <v>268</v>
      </c>
      <c r="L21" t="s">
        <v>476</v>
      </c>
      <c r="M21">
        <v>1</v>
      </c>
      <c r="N21">
        <v>55</v>
      </c>
      <c r="R21" t="str">
        <f t="shared" si="14"/>
        <v xml:space="preserve"> [20] = {["ID"] = 1879202441; }; -- The Battle of the Way of Smiths</v>
      </c>
      <c r="S21" s="1" t="str">
        <f t="shared" si="15"/>
        <v xml:space="preserve"> [20] = {["ID"] = 1879202441; ["SAVE_INDEX"] =  14; ["TYPE"] =  4;             ["VXP"] =    0; ["LP"] = 0; ["REP"] = 0; ["FACTION"] = 1; ["TIER"] = 1; ["MIN_LVL"] =  "55"; ["NAME"] = { ["EN"] = "The Battle of the Way of Smiths"; }; ["LORE"] = { ["EN"] = "The Way of Smiths bridges the caverns between the Redhorn Lode and the Silverdeep. Within lies the famed forge of the dwarves known as the Heart of Fire."; }; ["SUMMARY"] = { ["EN"] = "Defeat 7 different encounters"; }; ["TITLE"] = { ["EN"] = "Defender of the Heart of Fire"; }; };</v>
      </c>
      <c r="T21">
        <f t="shared" si="16"/>
        <v>20</v>
      </c>
      <c r="U21" t="str">
        <f t="shared" si="17"/>
        <v xml:space="preserve"> [20] = {</v>
      </c>
      <c r="V21" t="str">
        <f t="shared" si="0"/>
        <v xml:space="preserve">["ID"] = 1879202441; </v>
      </c>
      <c r="W21" t="str">
        <f t="shared" si="18"/>
        <v xml:space="preserve">["ID"] = 1879202441; </v>
      </c>
      <c r="X21" t="str">
        <f t="shared" si="19"/>
        <v/>
      </c>
      <c r="Y21" s="1" t="str">
        <f t="shared" si="1"/>
        <v xml:space="preserve">["SAVE_INDEX"] =  14; </v>
      </c>
      <c r="Z21">
        <f>VLOOKUP(D21,Type!A$2:B$18,2,FALSE)</f>
        <v>4</v>
      </c>
      <c r="AA21" t="str">
        <f t="shared" si="20"/>
        <v xml:space="preserve">["TYPE"] =  4; </v>
      </c>
      <c r="AB21" t="str">
        <f>IF(NOT(ISBLANK(E21)),VLOOKUP(E21,Type!D$2:E$6,2,FALSE),"")</f>
        <v/>
      </c>
      <c r="AC21" t="str">
        <f t="shared" si="2"/>
        <v xml:space="preserve">            </v>
      </c>
      <c r="AD21" t="str">
        <f t="shared" si="3"/>
        <v>0</v>
      </c>
      <c r="AE21" t="str">
        <f t="shared" si="21"/>
        <v xml:space="preserve">["VXP"] =    0; </v>
      </c>
      <c r="AF21" t="str">
        <f t="shared" si="4"/>
        <v>0</v>
      </c>
      <c r="AG21" t="str">
        <f t="shared" si="22"/>
        <v xml:space="preserve">["LP"] = 0; </v>
      </c>
      <c r="AH21" t="str">
        <f t="shared" si="5"/>
        <v>0</v>
      </c>
      <c r="AI21" t="str">
        <f t="shared" si="23"/>
        <v xml:space="preserve">["REP"] = 0; </v>
      </c>
      <c r="AJ21">
        <f>IF(NOT(ISBLANK(J21)),VLOOKUP(J21,Faction!A$2:B$77,2,FALSE),1)</f>
        <v>1</v>
      </c>
      <c r="AK21" t="str">
        <f t="shared" si="24"/>
        <v xml:space="preserve">["FACTION"] = 1; </v>
      </c>
      <c r="AL21" t="str">
        <f t="shared" si="7"/>
        <v xml:space="preserve">["TIER"] = 1; </v>
      </c>
      <c r="AM21" t="str">
        <f t="shared" si="8"/>
        <v xml:space="preserve">["MIN_LVL"] =  "55"; </v>
      </c>
      <c r="AN21" t="str">
        <f t="shared" si="9"/>
        <v/>
      </c>
      <c r="AO21" t="str">
        <f t="shared" si="10"/>
        <v xml:space="preserve">["NAME"] = { ["EN"] = "The Battle of the Way of Smiths"; }; </v>
      </c>
      <c r="AP21" t="str">
        <f t="shared" si="11"/>
        <v xml:space="preserve">["LORE"] = { ["EN"] = "The Way of Smiths bridges the caverns between the Redhorn Lode and the Silverdeep. Within lies the famed forge of the dwarves known as the Heart of Fire."; }; </v>
      </c>
      <c r="AQ21" t="str">
        <f t="shared" si="12"/>
        <v xml:space="preserve">["SUMMARY"] = { ["EN"] = "Defeat 7 different encounters"; }; </v>
      </c>
      <c r="AR21" t="str">
        <f t="shared" si="13"/>
        <v xml:space="preserve">["TITLE"] = { ["EN"] = "Defender of the Heart of Fire"; }; </v>
      </c>
      <c r="AS21" t="str">
        <f t="shared" si="25"/>
        <v>};</v>
      </c>
    </row>
    <row r="22" spans="1:45" x14ac:dyDescent="0.25">
      <c r="A22">
        <v>1879202439</v>
      </c>
      <c r="B22">
        <v>15</v>
      </c>
      <c r="C22" t="s">
        <v>262</v>
      </c>
      <c r="D22" t="s">
        <v>31</v>
      </c>
      <c r="G22" t="s">
        <v>265</v>
      </c>
      <c r="K22" t="s">
        <v>161</v>
      </c>
      <c r="L22" t="s">
        <v>264</v>
      </c>
      <c r="M22">
        <v>1</v>
      </c>
      <c r="N22">
        <v>55</v>
      </c>
      <c r="R22" t="str">
        <f t="shared" si="14"/>
        <v xml:space="preserve"> [21] = {["ID"] = 1879202439; }; -- The Battle of the Twenty-first Hall</v>
      </c>
      <c r="S22" s="1" t="str">
        <f t="shared" si="15"/>
        <v xml:space="preserve"> [21] = {["ID"] = 1879202439; ["SAVE_INDEX"] =  15; ["TYPE"] =  4;             ["VXP"] =    0; ["LP"] = 0; ["REP"] = 0; ["FACTION"] = 1; ["TIER"] = 1; ["MIN_LVL"] =  "55"; ["NAME"] = { ["EN"] = "The Battle of the Twenty-first Hall"; }; ["LORE"] = { ["EN"] = "The Twenty-first Hall of Moria is vital to the success of the Iron Garrison's expedition to reclaim Khazad-dûm."; }; ["SUMMARY"] = { ["EN"] = "Defeat 8 different encounters"; }; ["TITLE"] = { ["EN"] = "Defender of the Twenty-first Hall"; }; };</v>
      </c>
      <c r="T22">
        <f t="shared" si="16"/>
        <v>21</v>
      </c>
      <c r="U22" t="str">
        <f t="shared" si="17"/>
        <v xml:space="preserve"> [21] = {</v>
      </c>
      <c r="V22" t="str">
        <f t="shared" si="0"/>
        <v xml:space="preserve">["ID"] = 1879202439; </v>
      </c>
      <c r="W22" t="str">
        <f t="shared" si="18"/>
        <v xml:space="preserve">["ID"] = 1879202439; </v>
      </c>
      <c r="X22" t="str">
        <f t="shared" si="19"/>
        <v/>
      </c>
      <c r="Y22" s="1" t="str">
        <f t="shared" si="1"/>
        <v xml:space="preserve">["SAVE_INDEX"] =  15; </v>
      </c>
      <c r="Z22">
        <f>VLOOKUP(D22,Type!A$2:B$18,2,FALSE)</f>
        <v>4</v>
      </c>
      <c r="AA22" t="str">
        <f t="shared" si="20"/>
        <v xml:space="preserve">["TYPE"] =  4; </v>
      </c>
      <c r="AB22" t="str">
        <f>IF(NOT(ISBLANK(E22)),VLOOKUP(E22,Type!D$2:E$6,2,FALSE),"")</f>
        <v/>
      </c>
      <c r="AC22" t="str">
        <f t="shared" si="2"/>
        <v xml:space="preserve">            </v>
      </c>
      <c r="AD22" t="str">
        <f t="shared" si="3"/>
        <v>0</v>
      </c>
      <c r="AE22" t="str">
        <f t="shared" si="21"/>
        <v xml:space="preserve">["VXP"] =    0; </v>
      </c>
      <c r="AF22" t="str">
        <f t="shared" si="4"/>
        <v>0</v>
      </c>
      <c r="AG22" t="str">
        <f t="shared" si="22"/>
        <v xml:space="preserve">["LP"] = 0; </v>
      </c>
      <c r="AH22" t="str">
        <f t="shared" si="5"/>
        <v>0</v>
      </c>
      <c r="AI22" t="str">
        <f t="shared" si="23"/>
        <v xml:space="preserve">["REP"] = 0; </v>
      </c>
      <c r="AJ22">
        <f>IF(NOT(ISBLANK(J22)),VLOOKUP(J22,Faction!A$2:B$77,2,FALSE),1)</f>
        <v>1</v>
      </c>
      <c r="AK22" t="str">
        <f t="shared" si="24"/>
        <v xml:space="preserve">["FACTION"] = 1; </v>
      </c>
      <c r="AL22" t="str">
        <f t="shared" si="7"/>
        <v xml:space="preserve">["TIER"] = 1; </v>
      </c>
      <c r="AM22" t="str">
        <f t="shared" si="8"/>
        <v xml:space="preserve">["MIN_LVL"] =  "55"; </v>
      </c>
      <c r="AN22" t="str">
        <f t="shared" si="9"/>
        <v/>
      </c>
      <c r="AO22" t="str">
        <f t="shared" si="10"/>
        <v xml:space="preserve">["NAME"] = { ["EN"] = "The Battle of the Twenty-first Hall"; }; </v>
      </c>
      <c r="AP22" t="str">
        <f t="shared" si="11"/>
        <v xml:space="preserve">["LORE"] = { ["EN"] = "The Twenty-first Hall of Moria is vital to the success of the Iron Garrison's expedition to reclaim Khazad-dûm."; }; </v>
      </c>
      <c r="AQ22" t="str">
        <f t="shared" si="12"/>
        <v xml:space="preserve">["SUMMARY"] = { ["EN"] = "Defeat 8 different encounters"; }; </v>
      </c>
      <c r="AR22" t="str">
        <f t="shared" si="13"/>
        <v xml:space="preserve">["TITLE"] = { ["EN"] = "Defender of the Twenty-first Hall"; }; </v>
      </c>
      <c r="AS22" t="str">
        <f t="shared" si="25"/>
        <v>};</v>
      </c>
    </row>
    <row r="23" spans="1:45" x14ac:dyDescent="0.25">
      <c r="C23" s="2" t="s">
        <v>591</v>
      </c>
      <c r="D23" s="2" t="s">
        <v>138</v>
      </c>
      <c r="E23" s="2"/>
      <c r="M23">
        <v>1</v>
      </c>
      <c r="P23">
        <v>7</v>
      </c>
      <c r="R23" t="str">
        <f t="shared" si="14"/>
        <v xml:space="preserve"> [22] = {["CAT_ID"] = 7; }; -- Level 60+</v>
      </c>
      <c r="S23" s="1" t="str">
        <f t="shared" si="15"/>
        <v xml:space="preserve"> [22] = {                                          ["TYPE"] = 14;             ["VXP"] =    0; ["LP"] = 0; ["REP"] = 0; ["FACTION"] = 1; ["TIER"] = 1;                      ["NAME"] = { ["EN"] = "Level 60+"; }; };</v>
      </c>
      <c r="T23">
        <f t="shared" si="16"/>
        <v>22</v>
      </c>
      <c r="U23" t="str">
        <f t="shared" si="17"/>
        <v xml:space="preserve"> [22] = {</v>
      </c>
      <c r="V23" t="str">
        <f t="shared" si="0"/>
        <v xml:space="preserve">                     </v>
      </c>
      <c r="W23" t="str">
        <f t="shared" si="18"/>
        <v/>
      </c>
      <c r="X23" t="str">
        <f t="shared" si="19"/>
        <v xml:space="preserve">["CAT_ID"] = 7; </v>
      </c>
      <c r="Y23" s="1" t="str">
        <f t="shared" si="1"/>
        <v xml:space="preserve">                     </v>
      </c>
      <c r="Z23">
        <f>VLOOKUP(D23,Type!A$2:B$18,2,FALSE)</f>
        <v>14</v>
      </c>
      <c r="AA23" t="str">
        <f t="shared" si="20"/>
        <v xml:space="preserve">["TYPE"] = 14; </v>
      </c>
      <c r="AB23" t="str">
        <f>IF(NOT(ISBLANK(E23)),VLOOKUP(E23,Type!D$2:E$6,2,FALSE),"")</f>
        <v/>
      </c>
      <c r="AC23" t="str">
        <f t="shared" si="2"/>
        <v xml:space="preserve">            </v>
      </c>
      <c r="AD23" t="str">
        <f t="shared" si="3"/>
        <v>0</v>
      </c>
      <c r="AE23" t="str">
        <f t="shared" si="21"/>
        <v xml:space="preserve">["VXP"] =    0; </v>
      </c>
      <c r="AF23" t="str">
        <f t="shared" si="4"/>
        <v>0</v>
      </c>
      <c r="AG23" t="str">
        <f t="shared" si="22"/>
        <v xml:space="preserve">["LP"] = 0; </v>
      </c>
      <c r="AH23" t="str">
        <f t="shared" si="5"/>
        <v>0</v>
      </c>
      <c r="AI23" t="str">
        <f t="shared" si="23"/>
        <v xml:space="preserve">["REP"] = 0; </v>
      </c>
      <c r="AJ23">
        <f>IF(NOT(ISBLANK(J23)),VLOOKUP(J23,Faction!A$2:B$77,2,FALSE),1)</f>
        <v>1</v>
      </c>
      <c r="AK23" t="str">
        <f t="shared" si="24"/>
        <v xml:space="preserve">["FACTION"] = 1; </v>
      </c>
      <c r="AL23" t="str">
        <f t="shared" si="7"/>
        <v xml:space="preserve">["TIER"] = 1; </v>
      </c>
      <c r="AM23" t="str">
        <f t="shared" si="8"/>
        <v xml:space="preserve">                     </v>
      </c>
      <c r="AN23" t="str">
        <f t="shared" si="9"/>
        <v/>
      </c>
      <c r="AO23" t="str">
        <f t="shared" si="10"/>
        <v xml:space="preserve">["NAME"] = { ["EN"] = "Level 60+"; }; </v>
      </c>
      <c r="AP23" t="str">
        <f t="shared" si="11"/>
        <v/>
      </c>
      <c r="AQ23" t="str">
        <f t="shared" si="12"/>
        <v/>
      </c>
      <c r="AR23" t="str">
        <f t="shared" si="13"/>
        <v/>
      </c>
      <c r="AS23" t="str">
        <f t="shared" si="25"/>
        <v>};</v>
      </c>
    </row>
    <row r="24" spans="1:45" x14ac:dyDescent="0.25">
      <c r="A24">
        <v>1879173661</v>
      </c>
      <c r="B24">
        <v>16</v>
      </c>
      <c r="C24" t="s">
        <v>269</v>
      </c>
      <c r="D24" t="s">
        <v>31</v>
      </c>
      <c r="G24" t="s">
        <v>274</v>
      </c>
      <c r="K24" t="s">
        <v>154</v>
      </c>
      <c r="L24" t="s">
        <v>271</v>
      </c>
      <c r="M24">
        <v>1</v>
      </c>
      <c r="N24">
        <v>60</v>
      </c>
      <c r="R24" t="str">
        <f t="shared" si="14"/>
        <v xml:space="preserve"> [23] = {["ID"] = 1879173661; }; -- Strike Against Dannenglor</v>
      </c>
      <c r="S24" s="1" t="str">
        <f t="shared" si="15"/>
        <v xml:space="preserve"> [23] = {["ID"] = 1879173661; ["SAVE_INDEX"] =  16; ["TYPE"] =  4;             ["VXP"] =    0; ["LP"] = 0; ["REP"] = 0; ["FACTION"] = 1; ["TIER"] = 1; ["MIN_LVL"] =  "60"; ["NAME"] = { ["EN"] = "Strike Against Dannenglor"; }; ["LORE"] = { ["EN"] = "The ancient Elf-ruins of Dannenglor howl during the dark Mirkwood nights."; }; ["SUMMARY"] = { ["EN"] = "Defeat 9 different encounters"; }; ["TITLE"] = { ["EN"] = "Struck Against Dannenglor"; }; };</v>
      </c>
      <c r="T24">
        <f t="shared" si="16"/>
        <v>23</v>
      </c>
      <c r="U24" t="str">
        <f t="shared" si="17"/>
        <v xml:space="preserve"> [23] = {</v>
      </c>
      <c r="V24" t="str">
        <f t="shared" si="0"/>
        <v xml:space="preserve">["ID"] = 1879173661; </v>
      </c>
      <c r="W24" t="str">
        <f t="shared" si="18"/>
        <v xml:space="preserve">["ID"] = 1879173661; </v>
      </c>
      <c r="X24" t="str">
        <f t="shared" si="19"/>
        <v/>
      </c>
      <c r="Y24" s="1" t="str">
        <f t="shared" si="1"/>
        <v xml:space="preserve">["SAVE_INDEX"] =  16; </v>
      </c>
      <c r="Z24">
        <f>VLOOKUP(D24,Type!A$2:B$18,2,FALSE)</f>
        <v>4</v>
      </c>
      <c r="AA24" t="str">
        <f t="shared" si="20"/>
        <v xml:space="preserve">["TYPE"] =  4; </v>
      </c>
      <c r="AB24" t="str">
        <f>IF(NOT(ISBLANK(E24)),VLOOKUP(E24,Type!D$2:E$6,2,FALSE),"")</f>
        <v/>
      </c>
      <c r="AC24" t="str">
        <f t="shared" si="2"/>
        <v xml:space="preserve">            </v>
      </c>
      <c r="AD24" t="str">
        <f t="shared" si="3"/>
        <v>0</v>
      </c>
      <c r="AE24" t="str">
        <f t="shared" si="21"/>
        <v xml:space="preserve">["VXP"] =    0; </v>
      </c>
      <c r="AF24" t="str">
        <f t="shared" si="4"/>
        <v>0</v>
      </c>
      <c r="AG24" t="str">
        <f t="shared" si="22"/>
        <v xml:space="preserve">["LP"] = 0; </v>
      </c>
      <c r="AH24" t="str">
        <f t="shared" si="5"/>
        <v>0</v>
      </c>
      <c r="AI24" t="str">
        <f t="shared" si="23"/>
        <v xml:space="preserve">["REP"] = 0; </v>
      </c>
      <c r="AJ24">
        <f>IF(NOT(ISBLANK(J24)),VLOOKUP(J24,Faction!A$2:B$77,2,FALSE),1)</f>
        <v>1</v>
      </c>
      <c r="AK24" t="str">
        <f t="shared" si="24"/>
        <v xml:space="preserve">["FACTION"] = 1; </v>
      </c>
      <c r="AL24" t="str">
        <f t="shared" si="7"/>
        <v xml:space="preserve">["TIER"] = 1; </v>
      </c>
      <c r="AM24" t="str">
        <f t="shared" si="8"/>
        <v xml:space="preserve">["MIN_LVL"] =  "60"; </v>
      </c>
      <c r="AN24" t="str">
        <f t="shared" si="9"/>
        <v/>
      </c>
      <c r="AO24" t="str">
        <f t="shared" si="10"/>
        <v xml:space="preserve">["NAME"] = { ["EN"] = "Strike Against Dannenglor"; }; </v>
      </c>
      <c r="AP24" t="str">
        <f t="shared" si="11"/>
        <v xml:space="preserve">["LORE"] = { ["EN"] = "The ancient Elf-ruins of Dannenglor howl during the dark Mirkwood nights."; }; </v>
      </c>
      <c r="AQ24" t="str">
        <f t="shared" si="12"/>
        <v xml:space="preserve">["SUMMARY"] = { ["EN"] = "Defeat 9 different encounters"; }; </v>
      </c>
      <c r="AR24" t="str">
        <f t="shared" si="13"/>
        <v xml:space="preserve">["TITLE"] = { ["EN"] = "Struck Against Dannenglor"; }; </v>
      </c>
      <c r="AS24" t="str">
        <f t="shared" si="25"/>
        <v>};</v>
      </c>
    </row>
    <row r="25" spans="1:45" x14ac:dyDescent="0.25">
      <c r="A25">
        <v>1879173662</v>
      </c>
      <c r="B25">
        <v>17</v>
      </c>
      <c r="C25" t="s">
        <v>270</v>
      </c>
      <c r="D25" t="s">
        <v>31</v>
      </c>
      <c r="G25" t="s">
        <v>273</v>
      </c>
      <c r="K25" t="s">
        <v>154</v>
      </c>
      <c r="L25" t="s">
        <v>272</v>
      </c>
      <c r="M25">
        <v>1</v>
      </c>
      <c r="N25">
        <v>60</v>
      </c>
      <c r="R25" t="str">
        <f t="shared" si="14"/>
        <v xml:space="preserve"> [24] = {["ID"] = 1879173662; }; -- Protectors of Thangúlhad</v>
      </c>
      <c r="S25" s="1" t="str">
        <f t="shared" si="15"/>
        <v xml:space="preserve"> [24] = {["ID"] = 1879173662; ["SAVE_INDEX"] =  17; ["TYPE"] =  4;             ["VXP"] =    0; ["LP"] = 0; ["REP"] = 0; ["FACTION"] = 1; ["TIER"] = 1; ["MIN_LVL"] =  "60"; ["NAME"] = { ["EN"] = "Protectors of Thangúlhad"; }; ["LORE"] = { ["EN"] = "Thangúlhad is an advance position of which the Golden Host has managed to wrest control from the forces of Dol Guldur."; }; ["SUMMARY"] = { ["EN"] = "Defeat 9 different encounters"; }; ["TITLE"] = { ["EN"] = "Protector of Thangúlhad"; }; };</v>
      </c>
      <c r="T25">
        <f t="shared" si="16"/>
        <v>24</v>
      </c>
      <c r="U25" t="str">
        <f t="shared" si="17"/>
        <v xml:space="preserve"> [24] = {</v>
      </c>
      <c r="V25" t="str">
        <f t="shared" si="0"/>
        <v xml:space="preserve">["ID"] = 1879173662; </v>
      </c>
      <c r="W25" t="str">
        <f t="shared" si="18"/>
        <v xml:space="preserve">["ID"] = 1879173662; </v>
      </c>
      <c r="X25" t="str">
        <f t="shared" si="19"/>
        <v/>
      </c>
      <c r="Y25" s="1" t="str">
        <f t="shared" si="1"/>
        <v xml:space="preserve">["SAVE_INDEX"] =  17; </v>
      </c>
      <c r="Z25">
        <f>VLOOKUP(D25,Type!A$2:B$18,2,FALSE)</f>
        <v>4</v>
      </c>
      <c r="AA25" t="str">
        <f t="shared" si="20"/>
        <v xml:space="preserve">["TYPE"] =  4; </v>
      </c>
      <c r="AB25" t="str">
        <f>IF(NOT(ISBLANK(E25)),VLOOKUP(E25,Type!D$2:E$6,2,FALSE),"")</f>
        <v/>
      </c>
      <c r="AC25" t="str">
        <f t="shared" si="2"/>
        <v xml:space="preserve">            </v>
      </c>
      <c r="AD25" t="str">
        <f t="shared" si="3"/>
        <v>0</v>
      </c>
      <c r="AE25" t="str">
        <f t="shared" si="21"/>
        <v xml:space="preserve">["VXP"] =    0; </v>
      </c>
      <c r="AF25" t="str">
        <f t="shared" si="4"/>
        <v>0</v>
      </c>
      <c r="AG25" t="str">
        <f t="shared" si="22"/>
        <v xml:space="preserve">["LP"] = 0; </v>
      </c>
      <c r="AH25" t="str">
        <f t="shared" si="5"/>
        <v>0</v>
      </c>
      <c r="AI25" t="str">
        <f t="shared" si="23"/>
        <v xml:space="preserve">["REP"] = 0; </v>
      </c>
      <c r="AJ25">
        <f>IF(NOT(ISBLANK(J25)),VLOOKUP(J25,Faction!A$2:B$77,2,FALSE),1)</f>
        <v>1</v>
      </c>
      <c r="AK25" t="str">
        <f t="shared" si="24"/>
        <v xml:space="preserve">["FACTION"] = 1; </v>
      </c>
      <c r="AL25" t="str">
        <f t="shared" si="7"/>
        <v xml:space="preserve">["TIER"] = 1; </v>
      </c>
      <c r="AM25" t="str">
        <f t="shared" si="8"/>
        <v xml:space="preserve">["MIN_LVL"] =  "60"; </v>
      </c>
      <c r="AN25" t="str">
        <f t="shared" si="9"/>
        <v/>
      </c>
      <c r="AO25" t="str">
        <f t="shared" si="10"/>
        <v xml:space="preserve">["NAME"] = { ["EN"] = "Protectors of Thangúlhad"; }; </v>
      </c>
      <c r="AP25" t="str">
        <f t="shared" si="11"/>
        <v xml:space="preserve">["LORE"] = { ["EN"] = "Thangúlhad is an advance position of which the Golden Host has managed to wrest control from the forces of Dol Guldur."; }; </v>
      </c>
      <c r="AQ25" t="str">
        <f t="shared" si="12"/>
        <v xml:space="preserve">["SUMMARY"] = { ["EN"] = "Defeat 9 different encounters"; }; </v>
      </c>
      <c r="AR25" t="str">
        <f t="shared" si="13"/>
        <v xml:space="preserve">["TITLE"] = { ["EN"] = "Protector of Thangúlhad"; }; </v>
      </c>
      <c r="AS25" t="str">
        <f t="shared" si="25"/>
        <v>};</v>
      </c>
    </row>
    <row r="26" spans="1:45" x14ac:dyDescent="0.25">
      <c r="A26">
        <v>1879163850</v>
      </c>
      <c r="B26">
        <v>18</v>
      </c>
      <c r="C26" t="s">
        <v>275</v>
      </c>
      <c r="D26" t="s">
        <v>31</v>
      </c>
      <c r="G26" t="s">
        <v>277</v>
      </c>
      <c r="K26" t="s">
        <v>154</v>
      </c>
      <c r="L26" t="s">
        <v>276</v>
      </c>
      <c r="M26">
        <v>1</v>
      </c>
      <c r="N26">
        <v>60</v>
      </c>
      <c r="R26" t="str">
        <f t="shared" si="14"/>
        <v xml:space="preserve"> [25] = {["ID"] = 1879163850; }; -- Breaching the Necromancer's Gate</v>
      </c>
      <c r="S26" s="1" t="str">
        <f t="shared" si="15"/>
        <v xml:space="preserve"> [25] = {["ID"] = 1879163850; ["SAVE_INDEX"] =  18; ["TYPE"] =  4;             ["VXP"] =    0; ["LP"] = 0; ["REP"] = 0; ["FACTION"] = 1; ["TIER"] = 1; ["MIN_LVL"] =  "60"; ["NAME"] = { ["EN"] = "Breaching the Necromancer's Gate"; }; ["LORE"] = { ["EN"] = "The Necromancer's Gate guards the inner courtyards of the fortress of Dol Guldur."; }; ["SUMMARY"] = { ["EN"] = "Defeat 9 different encounters"; }; ["TITLE"] = { ["EN"] = "Breacher of the Necromancer's Gate"; }; };</v>
      </c>
      <c r="T26">
        <f t="shared" si="16"/>
        <v>25</v>
      </c>
      <c r="U26" t="str">
        <f t="shared" si="17"/>
        <v xml:space="preserve"> [25] = {</v>
      </c>
      <c r="V26" t="str">
        <f t="shared" si="0"/>
        <v xml:space="preserve">["ID"] = 1879163850; </v>
      </c>
      <c r="W26" t="str">
        <f t="shared" si="18"/>
        <v xml:space="preserve">["ID"] = 1879163850; </v>
      </c>
      <c r="X26" t="str">
        <f t="shared" si="19"/>
        <v/>
      </c>
      <c r="Y26" s="1" t="str">
        <f t="shared" si="1"/>
        <v xml:space="preserve">["SAVE_INDEX"] =  18; </v>
      </c>
      <c r="Z26">
        <f>VLOOKUP(D26,Type!A$2:B$18,2,FALSE)</f>
        <v>4</v>
      </c>
      <c r="AA26" t="str">
        <f t="shared" si="20"/>
        <v xml:space="preserve">["TYPE"] =  4; </v>
      </c>
      <c r="AB26" t="str">
        <f>IF(NOT(ISBLANK(E26)),VLOOKUP(E26,Type!D$2:E$6,2,FALSE),"")</f>
        <v/>
      </c>
      <c r="AC26" t="str">
        <f t="shared" si="2"/>
        <v xml:space="preserve">            </v>
      </c>
      <c r="AD26" t="str">
        <f t="shared" si="3"/>
        <v>0</v>
      </c>
      <c r="AE26" t="str">
        <f t="shared" si="21"/>
        <v xml:space="preserve">["VXP"] =    0; </v>
      </c>
      <c r="AF26" t="str">
        <f t="shared" si="4"/>
        <v>0</v>
      </c>
      <c r="AG26" t="str">
        <f t="shared" si="22"/>
        <v xml:space="preserve">["LP"] = 0; </v>
      </c>
      <c r="AH26" t="str">
        <f t="shared" si="5"/>
        <v>0</v>
      </c>
      <c r="AI26" t="str">
        <f t="shared" si="23"/>
        <v xml:space="preserve">["REP"] = 0; </v>
      </c>
      <c r="AJ26">
        <f>IF(NOT(ISBLANK(J26)),VLOOKUP(J26,Faction!A$2:B$77,2,FALSE),1)</f>
        <v>1</v>
      </c>
      <c r="AK26" t="str">
        <f t="shared" si="24"/>
        <v xml:space="preserve">["FACTION"] = 1; </v>
      </c>
      <c r="AL26" t="str">
        <f t="shared" si="7"/>
        <v xml:space="preserve">["TIER"] = 1; </v>
      </c>
      <c r="AM26" t="str">
        <f t="shared" si="8"/>
        <v xml:space="preserve">["MIN_LVL"] =  "60"; </v>
      </c>
      <c r="AN26" t="str">
        <f t="shared" si="9"/>
        <v/>
      </c>
      <c r="AO26" t="str">
        <f t="shared" si="10"/>
        <v xml:space="preserve">["NAME"] = { ["EN"] = "Breaching the Necromancer's Gate"; }; </v>
      </c>
      <c r="AP26" t="str">
        <f t="shared" si="11"/>
        <v xml:space="preserve">["LORE"] = { ["EN"] = "The Necromancer's Gate guards the inner courtyards of the fortress of Dol Guldur."; }; </v>
      </c>
      <c r="AQ26" t="str">
        <f t="shared" si="12"/>
        <v xml:space="preserve">["SUMMARY"] = { ["EN"] = "Defeat 9 different encounters"; }; </v>
      </c>
      <c r="AR26" t="str">
        <f t="shared" si="13"/>
        <v xml:space="preserve">["TITLE"] = { ["EN"] = "Breacher of the Necromancer's Gate"; }; </v>
      </c>
      <c r="AS26" t="str">
        <f t="shared" si="25"/>
        <v>};</v>
      </c>
    </row>
    <row r="27" spans="1:45" x14ac:dyDescent="0.25">
      <c r="A27">
        <v>1879175326</v>
      </c>
      <c r="B27">
        <v>19</v>
      </c>
      <c r="C27" t="s">
        <v>278</v>
      </c>
      <c r="D27" t="s">
        <v>31</v>
      </c>
      <c r="G27" t="s">
        <v>279</v>
      </c>
      <c r="K27" t="s">
        <v>154</v>
      </c>
      <c r="L27" t="s">
        <v>280</v>
      </c>
      <c r="M27">
        <v>1</v>
      </c>
      <c r="N27">
        <v>60</v>
      </c>
      <c r="R27" t="str">
        <f t="shared" si="14"/>
        <v xml:space="preserve"> [26] = {["ID"] = 1879175326; }; -- Assault on the Ringwraiths' Lair</v>
      </c>
      <c r="S27" s="1" t="str">
        <f t="shared" si="15"/>
        <v xml:space="preserve"> [26] = {["ID"] = 1879175326; ["SAVE_INDEX"] =  19; ["TYPE"] =  4;             ["VXP"] =    0; ["LP"] = 0; ["REP"] = 0; ["FACTION"] = 1; ["TIER"] = 1; ["MIN_LVL"] =  "60"; ["NAME"] = { ["EN"] = "Assault on the Ringwraiths' Lair"; }; ["LORE"] = { ["EN"] = "The Ringwraiths' Lair provides the final defences for the inner fortifications."; }; ["SUMMARY"] = { ["EN"] = "Defeat 9 different encounters"; }; ["TITLE"] = { ["EN"] = "Assaulter of the Ringwraith's Lair"; }; };</v>
      </c>
      <c r="T27">
        <f t="shared" si="16"/>
        <v>26</v>
      </c>
      <c r="U27" t="str">
        <f t="shared" si="17"/>
        <v xml:space="preserve"> [26] = {</v>
      </c>
      <c r="V27" t="str">
        <f t="shared" si="0"/>
        <v xml:space="preserve">["ID"] = 1879175326; </v>
      </c>
      <c r="W27" t="str">
        <f t="shared" si="18"/>
        <v xml:space="preserve">["ID"] = 1879175326; </v>
      </c>
      <c r="X27" t="str">
        <f t="shared" si="19"/>
        <v/>
      </c>
      <c r="Y27" s="1" t="str">
        <f t="shared" si="1"/>
        <v xml:space="preserve">["SAVE_INDEX"] =  19; </v>
      </c>
      <c r="Z27">
        <f>VLOOKUP(D27,Type!A$2:B$18,2,FALSE)</f>
        <v>4</v>
      </c>
      <c r="AA27" t="str">
        <f t="shared" si="20"/>
        <v xml:space="preserve">["TYPE"] =  4; </v>
      </c>
      <c r="AB27" t="str">
        <f>IF(NOT(ISBLANK(E27)),VLOOKUP(E27,Type!D$2:E$6,2,FALSE),"")</f>
        <v/>
      </c>
      <c r="AC27" t="str">
        <f t="shared" si="2"/>
        <v xml:space="preserve">            </v>
      </c>
      <c r="AD27" t="str">
        <f t="shared" si="3"/>
        <v>0</v>
      </c>
      <c r="AE27" t="str">
        <f t="shared" si="21"/>
        <v xml:space="preserve">["VXP"] =    0; </v>
      </c>
      <c r="AF27" t="str">
        <f t="shared" si="4"/>
        <v>0</v>
      </c>
      <c r="AG27" t="str">
        <f t="shared" si="22"/>
        <v xml:space="preserve">["LP"] = 0; </v>
      </c>
      <c r="AH27" t="str">
        <f t="shared" si="5"/>
        <v>0</v>
      </c>
      <c r="AI27" t="str">
        <f t="shared" si="23"/>
        <v xml:space="preserve">["REP"] = 0; </v>
      </c>
      <c r="AJ27">
        <f>IF(NOT(ISBLANK(J27)),VLOOKUP(J27,Faction!A$2:B$77,2,FALSE),1)</f>
        <v>1</v>
      </c>
      <c r="AK27" t="str">
        <f t="shared" si="24"/>
        <v xml:space="preserve">["FACTION"] = 1; </v>
      </c>
      <c r="AL27" t="str">
        <f t="shared" si="7"/>
        <v xml:space="preserve">["TIER"] = 1; </v>
      </c>
      <c r="AM27" t="str">
        <f t="shared" si="8"/>
        <v xml:space="preserve">["MIN_LVL"] =  "60"; </v>
      </c>
      <c r="AN27" t="str">
        <f t="shared" si="9"/>
        <v/>
      </c>
      <c r="AO27" t="str">
        <f t="shared" si="10"/>
        <v xml:space="preserve">["NAME"] = { ["EN"] = "Assault on the Ringwraiths' Lair"; }; </v>
      </c>
      <c r="AP27" t="str">
        <f t="shared" si="11"/>
        <v xml:space="preserve">["LORE"] = { ["EN"] = "The Ringwraiths' Lair provides the final defences for the inner fortifications."; }; </v>
      </c>
      <c r="AQ27" t="str">
        <f t="shared" si="12"/>
        <v xml:space="preserve">["SUMMARY"] = { ["EN"] = "Defeat 9 different encounters"; }; </v>
      </c>
      <c r="AR27" t="str">
        <f t="shared" si="13"/>
        <v xml:space="preserve">["TITLE"] = { ["EN"] = "Assaulter of the Ringwraith's Lair"; }; </v>
      </c>
      <c r="AS27" t="str">
        <f t="shared" si="25"/>
        <v>};</v>
      </c>
    </row>
    <row r="28" spans="1:45" x14ac:dyDescent="0.25">
      <c r="A28">
        <v>1879173664</v>
      </c>
      <c r="B28">
        <v>20</v>
      </c>
      <c r="C28" t="s">
        <v>281</v>
      </c>
      <c r="D28" t="s">
        <v>31</v>
      </c>
      <c r="G28" t="s">
        <v>282</v>
      </c>
      <c r="K28" t="s">
        <v>161</v>
      </c>
      <c r="L28" t="s">
        <v>283</v>
      </c>
      <c r="M28">
        <v>1</v>
      </c>
      <c r="N28">
        <v>60</v>
      </c>
      <c r="R28" t="str">
        <f t="shared" si="14"/>
        <v xml:space="preserve"> [27] = {["ID"] = 1879173664; }; -- The Battle in the Tower</v>
      </c>
      <c r="S28" s="1" t="str">
        <f t="shared" si="15"/>
        <v xml:space="preserve"> [27] = {["ID"] = 1879173664; ["SAVE_INDEX"] =  20; ["TYPE"] =  4;             ["VXP"] =    0; ["LP"] = 0; ["REP"] = 0; ["FACTION"] = 1; ["TIER"] = 1; ["MIN_LVL"] =  "60"; ["NAME"] = { ["EN"] = "The Battle in the Tower"; }; ["LORE"] = { ["EN"] = "The tower is the pinnacle of the fortress of Dol Guldur. Its terrible shadow casts darkness and dread over the forests of Mirkwood."; }; ["SUMMARY"] = { ["EN"] = "Defeat 8 different encounters"; }; ["TITLE"] = { ["EN"] = "Battled in the Tower"; }; };</v>
      </c>
      <c r="T28">
        <f t="shared" si="16"/>
        <v>27</v>
      </c>
      <c r="U28" t="str">
        <f t="shared" si="17"/>
        <v xml:space="preserve"> [27] = {</v>
      </c>
      <c r="V28" t="str">
        <f t="shared" si="0"/>
        <v xml:space="preserve">["ID"] = 1879173664; </v>
      </c>
      <c r="W28" t="str">
        <f t="shared" si="18"/>
        <v xml:space="preserve">["ID"] = 1879173664; </v>
      </c>
      <c r="X28" t="str">
        <f t="shared" si="19"/>
        <v/>
      </c>
      <c r="Y28" s="1" t="str">
        <f t="shared" si="1"/>
        <v xml:space="preserve">["SAVE_INDEX"] =  20; </v>
      </c>
      <c r="Z28">
        <f>VLOOKUP(D28,Type!A$2:B$18,2,FALSE)</f>
        <v>4</v>
      </c>
      <c r="AA28" t="str">
        <f t="shared" si="20"/>
        <v xml:space="preserve">["TYPE"] =  4; </v>
      </c>
      <c r="AB28" t="str">
        <f>IF(NOT(ISBLANK(E28)),VLOOKUP(E28,Type!D$2:E$6,2,FALSE),"")</f>
        <v/>
      </c>
      <c r="AC28" t="str">
        <f t="shared" si="2"/>
        <v xml:space="preserve">            </v>
      </c>
      <c r="AD28" t="str">
        <f t="shared" si="3"/>
        <v>0</v>
      </c>
      <c r="AE28" t="str">
        <f t="shared" si="21"/>
        <v xml:space="preserve">["VXP"] =    0; </v>
      </c>
      <c r="AF28" t="str">
        <f t="shared" si="4"/>
        <v>0</v>
      </c>
      <c r="AG28" t="str">
        <f t="shared" si="22"/>
        <v xml:space="preserve">["LP"] = 0; </v>
      </c>
      <c r="AH28" t="str">
        <f t="shared" si="5"/>
        <v>0</v>
      </c>
      <c r="AI28" t="str">
        <f t="shared" si="23"/>
        <v xml:space="preserve">["REP"] = 0; </v>
      </c>
      <c r="AJ28">
        <f>IF(NOT(ISBLANK(J28)),VLOOKUP(J28,Faction!A$2:B$77,2,FALSE),1)</f>
        <v>1</v>
      </c>
      <c r="AK28" t="str">
        <f t="shared" si="24"/>
        <v xml:space="preserve">["FACTION"] = 1; </v>
      </c>
      <c r="AL28" t="str">
        <f t="shared" si="7"/>
        <v xml:space="preserve">["TIER"] = 1; </v>
      </c>
      <c r="AM28" t="str">
        <f t="shared" si="8"/>
        <v xml:space="preserve">["MIN_LVL"] =  "60"; </v>
      </c>
      <c r="AN28" t="str">
        <f t="shared" si="9"/>
        <v/>
      </c>
      <c r="AO28" t="str">
        <f t="shared" si="10"/>
        <v xml:space="preserve">["NAME"] = { ["EN"] = "The Battle in the Tower"; }; </v>
      </c>
      <c r="AP28" t="str">
        <f t="shared" si="11"/>
        <v xml:space="preserve">["LORE"] = { ["EN"] = "The tower is the pinnacle of the fortress of Dol Guldur. Its terrible shadow casts darkness and dread over the forests of Mirkwood."; }; </v>
      </c>
      <c r="AQ28" t="str">
        <f t="shared" si="12"/>
        <v xml:space="preserve">["SUMMARY"] = { ["EN"] = "Defeat 8 different encounters"; }; </v>
      </c>
      <c r="AR28" t="str">
        <f t="shared" si="13"/>
        <v xml:space="preserve">["TITLE"] = { ["EN"] = "Battled in the Tower"; }; </v>
      </c>
      <c r="AS28" t="str">
        <f t="shared" si="25"/>
        <v>};</v>
      </c>
    </row>
    <row r="29" spans="1:45" x14ac:dyDescent="0.25">
      <c r="A29">
        <v>1879182644</v>
      </c>
      <c r="B29">
        <v>21</v>
      </c>
      <c r="C29" t="s">
        <v>284</v>
      </c>
      <c r="D29" t="s">
        <v>31</v>
      </c>
      <c r="G29" t="s">
        <v>285</v>
      </c>
      <c r="K29" t="s">
        <v>161</v>
      </c>
      <c r="L29" t="s">
        <v>286</v>
      </c>
      <c r="M29">
        <v>1</v>
      </c>
      <c r="N29">
        <v>30</v>
      </c>
      <c r="R29" t="str">
        <f t="shared" si="14"/>
        <v xml:space="preserve"> [28] = {["ID"] = 1879182644; }; -- Rescue in Nûrz Ghâshu</v>
      </c>
      <c r="S29" s="1" t="str">
        <f t="shared" si="15"/>
        <v xml:space="preserve"> [28] = {["ID"] = 1879182644; ["SAVE_INDEX"] =  21; ["TYPE"] =  4;             ["VXP"] =    0; ["LP"] = 0; ["REP"] = 0; ["FACTION"] = 1; ["TIER"] = 1; ["MIN_LVL"] =  "30"; ["NAME"] = { ["EN"] = "Rescue in Nûrz Ghâshu"; }; ["LORE"] = { ["EN"] = "The Rift of Nûrz Ghâshu is a place where a man goes alone only if he has no wish of returning...."; }; ["SUMMARY"] = { ["EN"] = "Defeat 8 different encounters"; }; ["TITLE"] = { ["EN"] = "Rescuer of Nûrz Ghâshu"; }; };</v>
      </c>
      <c r="T29">
        <f t="shared" si="16"/>
        <v>28</v>
      </c>
      <c r="U29" t="str">
        <f t="shared" si="17"/>
        <v xml:space="preserve"> [28] = {</v>
      </c>
      <c r="V29" t="str">
        <f t="shared" si="0"/>
        <v xml:space="preserve">["ID"] = 1879182644; </v>
      </c>
      <c r="W29" t="str">
        <f t="shared" si="18"/>
        <v xml:space="preserve">["ID"] = 1879182644; </v>
      </c>
      <c r="X29" t="str">
        <f t="shared" si="19"/>
        <v/>
      </c>
      <c r="Y29" s="1" t="str">
        <f t="shared" si="1"/>
        <v xml:space="preserve">["SAVE_INDEX"] =  21; </v>
      </c>
      <c r="Z29">
        <f>VLOOKUP(D29,Type!A$2:B$18,2,FALSE)</f>
        <v>4</v>
      </c>
      <c r="AA29" t="str">
        <f t="shared" si="20"/>
        <v xml:space="preserve">["TYPE"] =  4; </v>
      </c>
      <c r="AB29" t="str">
        <f>IF(NOT(ISBLANK(E29)),VLOOKUP(E29,Type!D$2:E$6,2,FALSE),"")</f>
        <v/>
      </c>
      <c r="AC29" t="str">
        <f t="shared" si="2"/>
        <v xml:space="preserve">            </v>
      </c>
      <c r="AD29" t="str">
        <f t="shared" si="3"/>
        <v>0</v>
      </c>
      <c r="AE29" t="str">
        <f t="shared" si="21"/>
        <v xml:space="preserve">["VXP"] =    0; </v>
      </c>
      <c r="AF29" t="str">
        <f t="shared" si="4"/>
        <v>0</v>
      </c>
      <c r="AG29" t="str">
        <f t="shared" si="22"/>
        <v xml:space="preserve">["LP"] = 0; </v>
      </c>
      <c r="AH29" t="str">
        <f t="shared" si="5"/>
        <v>0</v>
      </c>
      <c r="AI29" t="str">
        <f t="shared" si="23"/>
        <v xml:space="preserve">["REP"] = 0; </v>
      </c>
      <c r="AJ29">
        <f>IF(NOT(ISBLANK(J29)),VLOOKUP(J29,Faction!A$2:B$77,2,FALSE),1)</f>
        <v>1</v>
      </c>
      <c r="AK29" t="str">
        <f t="shared" si="24"/>
        <v xml:space="preserve">["FACTION"] = 1; </v>
      </c>
      <c r="AL29" t="str">
        <f t="shared" si="7"/>
        <v xml:space="preserve">["TIER"] = 1; </v>
      </c>
      <c r="AM29" t="str">
        <f t="shared" si="8"/>
        <v xml:space="preserve">["MIN_LVL"] =  "30"; </v>
      </c>
      <c r="AN29" t="str">
        <f t="shared" si="9"/>
        <v/>
      </c>
      <c r="AO29" t="str">
        <f t="shared" si="10"/>
        <v xml:space="preserve">["NAME"] = { ["EN"] = "Rescue in Nûrz Ghâshu"; }; </v>
      </c>
      <c r="AP29" t="str">
        <f t="shared" si="11"/>
        <v xml:space="preserve">["LORE"] = { ["EN"] = "The Rift of Nûrz Ghâshu is a place where a man goes alone only if he has no wish of returning...."; }; </v>
      </c>
      <c r="AQ29" t="str">
        <f t="shared" si="12"/>
        <v xml:space="preserve">["SUMMARY"] = { ["EN"] = "Defeat 8 different encounters"; }; </v>
      </c>
      <c r="AR29" t="str">
        <f t="shared" si="13"/>
        <v xml:space="preserve">["TITLE"] = { ["EN"] = "Rescuer of Nûrz Ghâshu"; }; </v>
      </c>
      <c r="AS29" t="str">
        <f t="shared" si="25"/>
        <v>};</v>
      </c>
    </row>
    <row r="30" spans="1:45" x14ac:dyDescent="0.25">
      <c r="C30" s="2" t="s">
        <v>592</v>
      </c>
      <c r="D30" s="2" t="s">
        <v>138</v>
      </c>
      <c r="E30" s="2"/>
      <c r="M30">
        <v>0</v>
      </c>
      <c r="P30">
        <v>8</v>
      </c>
      <c r="R30" t="str">
        <f t="shared" si="14"/>
        <v xml:space="preserve"> [29] = {["CAT_ID"] = 8; }; -- Level 10+</v>
      </c>
      <c r="S30" s="1" t="str">
        <f t="shared" si="15"/>
        <v xml:space="preserve"> [29] = {                                          ["TYPE"] = 14;             ["VXP"] =    0; ["LP"] = 0; ["REP"] = 0; ["FACTION"] = 1; ["TIER"] = 0;                      ["NAME"] = { ["EN"] = "Level 10+"; }; };</v>
      </c>
      <c r="T30">
        <f t="shared" si="16"/>
        <v>29</v>
      </c>
      <c r="U30" t="str">
        <f t="shared" si="17"/>
        <v xml:space="preserve"> [29] = {</v>
      </c>
      <c r="V30" t="str">
        <f t="shared" si="0"/>
        <v xml:space="preserve">                     </v>
      </c>
      <c r="W30" t="str">
        <f t="shared" si="18"/>
        <v/>
      </c>
      <c r="X30" t="str">
        <f t="shared" si="19"/>
        <v xml:space="preserve">["CAT_ID"] = 8; </v>
      </c>
      <c r="Y30" s="1" t="str">
        <f t="shared" si="1"/>
        <v xml:space="preserve">                     </v>
      </c>
      <c r="Z30">
        <f>VLOOKUP(D30,Type!A$2:B$18,2,FALSE)</f>
        <v>14</v>
      </c>
      <c r="AA30" t="str">
        <f t="shared" si="20"/>
        <v xml:space="preserve">["TYPE"] = 14; </v>
      </c>
      <c r="AB30" t="str">
        <f>IF(NOT(ISBLANK(E30)),VLOOKUP(E30,Type!D$2:E$6,2,FALSE),"")</f>
        <v/>
      </c>
      <c r="AC30" t="str">
        <f t="shared" si="2"/>
        <v xml:space="preserve">            </v>
      </c>
      <c r="AD30" t="str">
        <f t="shared" si="3"/>
        <v>0</v>
      </c>
      <c r="AE30" t="str">
        <f t="shared" si="21"/>
        <v xml:space="preserve">["VXP"] =    0; </v>
      </c>
      <c r="AF30" t="str">
        <f t="shared" si="4"/>
        <v>0</v>
      </c>
      <c r="AG30" t="str">
        <f t="shared" si="22"/>
        <v xml:space="preserve">["LP"] = 0; </v>
      </c>
      <c r="AH30" t="str">
        <f t="shared" si="5"/>
        <v>0</v>
      </c>
      <c r="AI30" t="str">
        <f t="shared" si="23"/>
        <v xml:space="preserve">["REP"] = 0; </v>
      </c>
      <c r="AJ30">
        <f>IF(NOT(ISBLANK(J30)),VLOOKUP(J30,Faction!A$2:B$77,2,FALSE),1)</f>
        <v>1</v>
      </c>
      <c r="AK30" t="str">
        <f t="shared" si="24"/>
        <v xml:space="preserve">["FACTION"] = 1; </v>
      </c>
      <c r="AL30" t="str">
        <f t="shared" si="7"/>
        <v xml:space="preserve">["TIER"] = 0; </v>
      </c>
      <c r="AM30" t="str">
        <f t="shared" si="8"/>
        <v xml:space="preserve">                     </v>
      </c>
      <c r="AN30" t="str">
        <f t="shared" si="9"/>
        <v/>
      </c>
      <c r="AO30" t="str">
        <f t="shared" si="10"/>
        <v xml:space="preserve">["NAME"] = { ["EN"] = "Level 10+"; }; </v>
      </c>
      <c r="AP30" t="str">
        <f t="shared" si="11"/>
        <v/>
      </c>
      <c r="AQ30" t="str">
        <f t="shared" si="12"/>
        <v/>
      </c>
      <c r="AR30" t="str">
        <f t="shared" si="13"/>
        <v/>
      </c>
      <c r="AS30" t="str">
        <f t="shared" si="25"/>
        <v>};</v>
      </c>
    </row>
    <row r="31" spans="1:45" x14ac:dyDescent="0.25">
      <c r="C31" s="3" t="s">
        <v>579</v>
      </c>
      <c r="D31" s="2" t="s">
        <v>138</v>
      </c>
      <c r="E31" s="2"/>
      <c r="M31">
        <v>1</v>
      </c>
      <c r="P31">
        <v>9</v>
      </c>
      <c r="R31" t="str">
        <f t="shared" si="14"/>
        <v xml:space="preserve"> [30] = {["CAT_ID"] = 9; }; -- - Anniversary: A Flurry of Fireworks -</v>
      </c>
      <c r="S31" s="1" t="str">
        <f t="shared" si="15"/>
        <v xml:space="preserve"> [30] = {                                          ["TYPE"] = 14;             ["VXP"] =    0; ["LP"] = 0; ["REP"] = 0; ["FACTION"] = 1; ["TIER"] = 1;                      ["NAME"] = { ["EN"] = "- Anniversary: A Flurry of Fireworks -"; }; };</v>
      </c>
      <c r="T31">
        <f t="shared" si="16"/>
        <v>30</v>
      </c>
      <c r="U31" t="str">
        <f t="shared" si="17"/>
        <v xml:space="preserve"> [30] = {</v>
      </c>
      <c r="V31" t="str">
        <f t="shared" si="0"/>
        <v xml:space="preserve">                     </v>
      </c>
      <c r="W31" t="str">
        <f t="shared" si="18"/>
        <v/>
      </c>
      <c r="X31" t="str">
        <f t="shared" si="19"/>
        <v xml:space="preserve">["CAT_ID"] = 9; </v>
      </c>
      <c r="Y31" s="1" t="str">
        <f t="shared" si="1"/>
        <v xml:space="preserve">                     </v>
      </c>
      <c r="Z31">
        <f>VLOOKUP(D31,Type!A$2:B$18,2,FALSE)</f>
        <v>14</v>
      </c>
      <c r="AA31" t="str">
        <f t="shared" si="20"/>
        <v xml:space="preserve">["TYPE"] = 14; </v>
      </c>
      <c r="AB31" t="str">
        <f>IF(NOT(ISBLANK(E31)),VLOOKUP(E31,Type!D$2:E$6,2,FALSE),"")</f>
        <v/>
      </c>
      <c r="AC31" t="str">
        <f t="shared" si="2"/>
        <v xml:space="preserve">            </v>
      </c>
      <c r="AD31" t="str">
        <f t="shared" si="3"/>
        <v>0</v>
      </c>
      <c r="AE31" t="str">
        <f t="shared" si="21"/>
        <v xml:space="preserve">["VXP"] =    0; </v>
      </c>
      <c r="AF31" t="str">
        <f t="shared" si="4"/>
        <v>0</v>
      </c>
      <c r="AG31" t="str">
        <f t="shared" si="22"/>
        <v xml:space="preserve">["LP"] = 0; </v>
      </c>
      <c r="AH31" t="str">
        <f t="shared" si="5"/>
        <v>0</v>
      </c>
      <c r="AI31" t="str">
        <f t="shared" si="23"/>
        <v xml:space="preserve">["REP"] = 0; </v>
      </c>
      <c r="AJ31">
        <f>IF(NOT(ISBLANK(J31)),VLOOKUP(J31,Faction!A$2:B$77,2,FALSE),1)</f>
        <v>1</v>
      </c>
      <c r="AK31" t="str">
        <f t="shared" si="24"/>
        <v xml:space="preserve">["FACTION"] = 1; </v>
      </c>
      <c r="AL31" t="str">
        <f t="shared" si="7"/>
        <v xml:space="preserve">["TIER"] = 1; </v>
      </c>
      <c r="AM31" t="str">
        <f t="shared" si="8"/>
        <v xml:space="preserve">                     </v>
      </c>
      <c r="AN31" t="str">
        <f t="shared" si="9"/>
        <v/>
      </c>
      <c r="AO31" t="str">
        <f t="shared" si="10"/>
        <v xml:space="preserve">["NAME"] = { ["EN"] = "- Anniversary: A Flurry of Fireworks -"; }; </v>
      </c>
      <c r="AP31" t="str">
        <f t="shared" si="11"/>
        <v/>
      </c>
      <c r="AQ31" t="str">
        <f t="shared" si="12"/>
        <v/>
      </c>
      <c r="AR31" t="str">
        <f t="shared" si="13"/>
        <v/>
      </c>
      <c r="AS31" t="str">
        <f t="shared" si="25"/>
        <v>};</v>
      </c>
    </row>
    <row r="32" spans="1:45" x14ac:dyDescent="0.25">
      <c r="A32">
        <v>1879443429</v>
      </c>
      <c r="B32">
        <v>93</v>
      </c>
      <c r="C32" t="s">
        <v>580</v>
      </c>
      <c r="D32" t="s">
        <v>31</v>
      </c>
      <c r="G32" t="s">
        <v>583</v>
      </c>
      <c r="K32" t="s">
        <v>582</v>
      </c>
      <c r="L32" t="s">
        <v>581</v>
      </c>
      <c r="M32">
        <v>1</v>
      </c>
      <c r="N32">
        <v>10</v>
      </c>
      <c r="R32" t="str">
        <f t="shared" si="14"/>
        <v xml:space="preserve"> [31] = {["ID"] = 1879443429; }; -- Helping Hand</v>
      </c>
      <c r="S32" s="1" t="str">
        <f t="shared" si="15"/>
        <v xml:space="preserve"> [31] = {["ID"] = 1879443429; ["SAVE_INDEX"] =  93; ["TYPE"] =  4;             ["VXP"] =    0; ["LP"] = 0; ["REP"] = 0; ["FACTION"] = 1; ["TIER"] = 1; ["MIN_LVL"] =  "10"; ["NAME"] = { ["EN"] = "Helping Hand"; }; ["LORE"] = { ["EN"] = "Give a helping hand to all fireworks celebration volunteers!"; }; ["SUMMARY"] = { ["EN"] = "Assist all 8 volunteers."; }; ["TITLE"] = { ["EN"] = "The Exemplary Escort"; }; };</v>
      </c>
      <c r="T32">
        <f t="shared" si="16"/>
        <v>31</v>
      </c>
      <c r="U32" t="str">
        <f t="shared" si="17"/>
        <v xml:space="preserve"> [31] = {</v>
      </c>
      <c r="V32" t="str">
        <f t="shared" si="0"/>
        <v xml:space="preserve">["ID"] = 1879443429; </v>
      </c>
      <c r="W32" t="str">
        <f t="shared" si="18"/>
        <v xml:space="preserve">["ID"] = 1879443429; </v>
      </c>
      <c r="X32" t="str">
        <f t="shared" si="19"/>
        <v/>
      </c>
      <c r="Y32" s="1" t="str">
        <f t="shared" si="1"/>
        <v xml:space="preserve">["SAVE_INDEX"] =  93; </v>
      </c>
      <c r="Z32">
        <f>VLOOKUP(D32,Type!A$2:B$18,2,FALSE)</f>
        <v>4</v>
      </c>
      <c r="AA32" t="str">
        <f t="shared" si="20"/>
        <v xml:space="preserve">["TYPE"] =  4; </v>
      </c>
      <c r="AB32" t="str">
        <f>IF(NOT(ISBLANK(E32)),VLOOKUP(E32,Type!D$2:E$6,2,FALSE),"")</f>
        <v/>
      </c>
      <c r="AC32" t="str">
        <f t="shared" si="2"/>
        <v xml:space="preserve">            </v>
      </c>
      <c r="AD32" t="str">
        <f t="shared" si="3"/>
        <v>0</v>
      </c>
      <c r="AE32" t="str">
        <f t="shared" si="21"/>
        <v xml:space="preserve">["VXP"] =    0; </v>
      </c>
      <c r="AF32" t="str">
        <f t="shared" si="4"/>
        <v>0</v>
      </c>
      <c r="AG32" t="str">
        <f t="shared" si="22"/>
        <v xml:space="preserve">["LP"] = 0; </v>
      </c>
      <c r="AH32" t="str">
        <f t="shared" si="5"/>
        <v>0</v>
      </c>
      <c r="AI32" t="str">
        <f t="shared" si="23"/>
        <v xml:space="preserve">["REP"] = 0; </v>
      </c>
      <c r="AJ32">
        <f>IF(NOT(ISBLANK(J32)),VLOOKUP(J32,Faction!A$2:B$77,2,FALSE),1)</f>
        <v>1</v>
      </c>
      <c r="AK32" t="str">
        <f t="shared" si="24"/>
        <v xml:space="preserve">["FACTION"] = 1; </v>
      </c>
      <c r="AL32" t="str">
        <f t="shared" si="7"/>
        <v xml:space="preserve">["TIER"] = 1; </v>
      </c>
      <c r="AM32" t="str">
        <f t="shared" si="8"/>
        <v xml:space="preserve">["MIN_LVL"] =  "10"; </v>
      </c>
      <c r="AN32" t="str">
        <f t="shared" si="9"/>
        <v/>
      </c>
      <c r="AO32" t="str">
        <f t="shared" si="10"/>
        <v xml:space="preserve">["NAME"] = { ["EN"] = "Helping Hand"; }; </v>
      </c>
      <c r="AP32" t="str">
        <f t="shared" si="11"/>
        <v xml:space="preserve">["LORE"] = { ["EN"] = "Give a helping hand to all fireworks celebration volunteers!"; }; </v>
      </c>
      <c r="AQ32" t="str">
        <f t="shared" si="12"/>
        <v xml:space="preserve">["SUMMARY"] = { ["EN"] = "Assist all 8 volunteers."; }; </v>
      </c>
      <c r="AR32" t="str">
        <f t="shared" si="13"/>
        <v xml:space="preserve">["TITLE"] = { ["EN"] = "The Exemplary Escort"; }; </v>
      </c>
      <c r="AS32" t="str">
        <f t="shared" si="25"/>
        <v>};</v>
      </c>
    </row>
    <row r="33" spans="1:45" x14ac:dyDescent="0.25">
      <c r="C33" s="3" t="s">
        <v>545</v>
      </c>
      <c r="D33" s="2" t="s">
        <v>138</v>
      </c>
      <c r="E33" s="2"/>
      <c r="M33">
        <v>1</v>
      </c>
      <c r="P33">
        <v>10</v>
      </c>
      <c r="R33" t="str">
        <f t="shared" si="14"/>
        <v xml:space="preserve"> [32] = {["CAT_ID"] = 10; }; -- - Spring: Bee's Big Business -</v>
      </c>
      <c r="S33" s="1" t="str">
        <f t="shared" si="15"/>
        <v xml:space="preserve"> [32] = {                                          ["TYPE"] = 14;             ["VXP"] =    0; ["LP"] = 0; ["REP"] = 0; ["FACTION"] = 1; ["TIER"] = 1;                      ["NAME"] = { ["EN"] = "- Spring: Bee's Big Business -"; }; };</v>
      </c>
      <c r="T33">
        <f t="shared" si="16"/>
        <v>32</v>
      </c>
      <c r="U33" t="str">
        <f t="shared" si="17"/>
        <v xml:space="preserve"> [32] = {</v>
      </c>
      <c r="V33" t="str">
        <f t="shared" si="0"/>
        <v xml:space="preserve">                     </v>
      </c>
      <c r="W33" t="str">
        <f t="shared" si="18"/>
        <v/>
      </c>
      <c r="X33" t="str">
        <f t="shared" si="19"/>
        <v xml:space="preserve">["CAT_ID"] = 10; </v>
      </c>
      <c r="Y33" s="1" t="str">
        <f t="shared" si="1"/>
        <v xml:space="preserve">                     </v>
      </c>
      <c r="Z33">
        <f>VLOOKUP(D33,Type!A$2:B$18,2,FALSE)</f>
        <v>14</v>
      </c>
      <c r="AA33" t="str">
        <f t="shared" si="20"/>
        <v xml:space="preserve">["TYPE"] = 14; </v>
      </c>
      <c r="AB33" t="str">
        <f>IF(NOT(ISBLANK(E33)),VLOOKUP(E33,Type!D$2:E$6,2,FALSE),"")</f>
        <v/>
      </c>
      <c r="AC33" t="str">
        <f t="shared" si="2"/>
        <v xml:space="preserve">            </v>
      </c>
      <c r="AD33" t="str">
        <f t="shared" si="3"/>
        <v>0</v>
      </c>
      <c r="AE33" t="str">
        <f t="shared" si="21"/>
        <v xml:space="preserve">["VXP"] =    0; </v>
      </c>
      <c r="AF33" t="str">
        <f t="shared" si="4"/>
        <v>0</v>
      </c>
      <c r="AG33" t="str">
        <f t="shared" si="22"/>
        <v xml:space="preserve">["LP"] = 0; </v>
      </c>
      <c r="AH33" t="str">
        <f t="shared" si="5"/>
        <v>0</v>
      </c>
      <c r="AI33" t="str">
        <f t="shared" si="23"/>
        <v xml:space="preserve">["REP"] = 0; </v>
      </c>
      <c r="AJ33">
        <f>IF(NOT(ISBLANK(J33)),VLOOKUP(J33,Faction!A$2:B$77,2,FALSE),1)</f>
        <v>1</v>
      </c>
      <c r="AK33" t="str">
        <f t="shared" si="24"/>
        <v xml:space="preserve">["FACTION"] = 1; </v>
      </c>
      <c r="AL33" t="str">
        <f t="shared" si="7"/>
        <v xml:space="preserve">["TIER"] = 1; </v>
      </c>
      <c r="AM33" t="str">
        <f t="shared" si="8"/>
        <v xml:space="preserve">                     </v>
      </c>
      <c r="AN33" t="str">
        <f t="shared" si="9"/>
        <v/>
      </c>
      <c r="AO33" t="str">
        <f t="shared" si="10"/>
        <v xml:space="preserve">["NAME"] = { ["EN"] = "- Spring: Bee's Big Business -"; }; </v>
      </c>
      <c r="AP33" t="str">
        <f t="shared" si="11"/>
        <v/>
      </c>
      <c r="AQ33" t="str">
        <f t="shared" si="12"/>
        <v/>
      </c>
      <c r="AR33" t="str">
        <f t="shared" si="13"/>
        <v/>
      </c>
      <c r="AS33" t="str">
        <f t="shared" si="25"/>
        <v>};</v>
      </c>
    </row>
    <row r="34" spans="1:45" x14ac:dyDescent="0.25">
      <c r="A34">
        <v>1879414343</v>
      </c>
      <c r="B34">
        <v>92</v>
      </c>
      <c r="C34" t="s">
        <v>546</v>
      </c>
      <c r="D34" t="s">
        <v>31</v>
      </c>
      <c r="E34" s="2"/>
      <c r="G34" t="s">
        <v>547</v>
      </c>
      <c r="K34" t="s">
        <v>549</v>
      </c>
      <c r="L34" t="s">
        <v>548</v>
      </c>
      <c r="M34">
        <v>1</v>
      </c>
      <c r="N34">
        <v>10</v>
      </c>
      <c r="R34" t="str">
        <f t="shared" si="14"/>
        <v xml:space="preserve"> [33] = {["ID"] = 1879414343; }; -- Lossarnach's Pesky Critters</v>
      </c>
      <c r="S34" s="1" t="str">
        <f t="shared" si="15"/>
        <v xml:space="preserve"> [33] = {["ID"] = 1879414343; ["SAVE_INDEX"] =  92; ["TYPE"] =  4;             ["VXP"] =    0; ["LP"] = 0; ["REP"] = 0; ["FACTION"] = 1; ["TIER"] = 1; ["MIN_LVL"] =  "10"; ["NAME"] = { ["EN"] = "Lossarnach's Pesky Critters"; }; ["LORE"] = { ["EN"] = "Defeat all the pesky critters who agitate Grimbeorn's bees."; }; ["SUMMARY"] = { ["EN"] = "Defeat the Hateful Hornet, the Mischievous Midge-cloud, the Nagging Neekerbreeker, the Terrorizing Toad, the Worrying Wasp, and Rock"; }; ["TITLE"] = { ["EN"] = "Honey-lover"; }; };</v>
      </c>
      <c r="T34">
        <f t="shared" si="16"/>
        <v>33</v>
      </c>
      <c r="U34" t="str">
        <f t="shared" si="17"/>
        <v xml:space="preserve"> [33] = {</v>
      </c>
      <c r="V34" t="str">
        <f t="shared" ref="V34:V65" si="26">IF(LEN(A34)&gt;0,CONCATENATE("[""ID""] = ",A34,"; "),"                     ")</f>
        <v xml:space="preserve">["ID"] = 1879414343; </v>
      </c>
      <c r="W34" t="str">
        <f t="shared" si="18"/>
        <v xml:space="preserve">["ID"] = 1879414343; </v>
      </c>
      <c r="X34" t="str">
        <f t="shared" si="19"/>
        <v/>
      </c>
      <c r="Y34" s="1" t="str">
        <f t="shared" ref="Y34:Y65" si="27">IF(LEN(B34)&gt;0,CONCATENATE("[""SAVE_INDEX""] = ",REPT(" ",3-LEN(B34)),B34,"; "),REPT(" ",21))</f>
        <v xml:space="preserve">["SAVE_INDEX"] =  92; </v>
      </c>
      <c r="Z34">
        <f>VLOOKUP(D34,Type!A$2:B$18,2,FALSE)</f>
        <v>4</v>
      </c>
      <c r="AA34" t="str">
        <f t="shared" si="20"/>
        <v xml:space="preserve">["TYPE"] =  4; </v>
      </c>
      <c r="AB34" t="str">
        <f>IF(NOT(ISBLANK(E34)),VLOOKUP(E34,Type!D$2:E$6,2,FALSE),"")</f>
        <v/>
      </c>
      <c r="AC34" t="str">
        <f t="shared" ref="AC34:AC65" si="28">IF(NOT(ISBLANK(E34)),CONCATENATE("[""NA""] = ",AB34,"; "),"            ")</f>
        <v xml:space="preserve">            </v>
      </c>
      <c r="AD34" t="str">
        <f t="shared" ref="AD34:AD65" si="29">TEXT(F34,0)</f>
        <v>0</v>
      </c>
      <c r="AE34" t="str">
        <f t="shared" si="21"/>
        <v xml:space="preserve">["VXP"] =    0; </v>
      </c>
      <c r="AF34" t="str">
        <f t="shared" ref="AF34:AF65" si="30">TEXT(H34,0)</f>
        <v>0</v>
      </c>
      <c r="AG34" t="str">
        <f t="shared" si="22"/>
        <v xml:space="preserve">["LP"] = 0; </v>
      </c>
      <c r="AH34" t="str">
        <f t="shared" ref="AH34:AH65" si="31">TEXT(I34,0)</f>
        <v>0</v>
      </c>
      <c r="AI34" t="str">
        <f t="shared" si="23"/>
        <v xml:space="preserve">["REP"] = 0; </v>
      </c>
      <c r="AJ34">
        <f>IF(NOT(ISBLANK(J34)),VLOOKUP(J34,Faction!A$2:B$77,2,FALSE),1)</f>
        <v>1</v>
      </c>
      <c r="AK34" t="str">
        <f t="shared" si="24"/>
        <v xml:space="preserve">["FACTION"] = 1; </v>
      </c>
      <c r="AL34" t="str">
        <f t="shared" ref="AL34:AL65" si="32">CONCATENATE("[""TIER""] = ",TEXT(M34,"0"),"; ")</f>
        <v xml:space="preserve">["TIER"] = 1; </v>
      </c>
      <c r="AM34" t="str">
        <f t="shared" ref="AM34:AM65" si="33">IF(LEN(N34)&gt;0,CONCATENATE("[""MIN_LVL""] = ",REPT(" ",3-LEN(N34)),"""",N34,"""; "),"                     ")</f>
        <v xml:space="preserve">["MIN_LVL"] =  "10"; </v>
      </c>
      <c r="AN34" t="str">
        <f t="shared" ref="AN34:AN65" si="34">IF(LEN(O34)&gt;0,CONCATENATE("[""MIN_LVL""] = ",REPT(" ",3-LEN(O34)),"""",O34,"""; "),"")</f>
        <v/>
      </c>
      <c r="AO34" t="str">
        <f t="shared" ref="AO34:AO65" si="35">CONCATENATE("[""NAME""] = { [""EN""] = """,C34,"""; }; ")</f>
        <v xml:space="preserve">["NAME"] = { ["EN"] = "Lossarnach's Pesky Critters"; }; </v>
      </c>
      <c r="AP34" t="str">
        <f t="shared" ref="AP34:AP65" si="36">IF(LEN(L34)&gt;0,CONCATENATE("[""LORE""] = { [""EN""] = """,L34,"""; }; "),"")</f>
        <v xml:space="preserve">["LORE"] = { ["EN"] = "Defeat all the pesky critters who agitate Grimbeorn's bees."; }; </v>
      </c>
      <c r="AQ34" t="str">
        <f t="shared" ref="AQ34:AQ65" si="37">IF(LEN(K34)&gt;0,CONCATENATE("[""SUMMARY""] = { [""EN""] = """,K34,"""; }; "),"")</f>
        <v xml:space="preserve">["SUMMARY"] = { ["EN"] = "Defeat the Hateful Hornet, the Mischievous Midge-cloud, the Nagging Neekerbreeker, the Terrorizing Toad, the Worrying Wasp, and Rock"; }; </v>
      </c>
      <c r="AR34" t="str">
        <f t="shared" ref="AR34:AR65" si="38">IF(LEN(G34)&gt;0,CONCATENATE("[""TITLE""] = { [""EN""] = """,G34,"""; }; "),"")</f>
        <v xml:space="preserve">["TITLE"] = { ["EN"] = "Honey-lover"; }; </v>
      </c>
      <c r="AS34" t="str">
        <f t="shared" si="25"/>
        <v>};</v>
      </c>
    </row>
    <row r="35" spans="1:45" x14ac:dyDescent="0.25">
      <c r="C35" s="3" t="s">
        <v>445</v>
      </c>
      <c r="D35" s="2" t="s">
        <v>138</v>
      </c>
      <c r="E35" s="2"/>
      <c r="M35">
        <v>1</v>
      </c>
      <c r="P35">
        <v>11</v>
      </c>
      <c r="R35" t="str">
        <f t="shared" si="14"/>
        <v xml:space="preserve"> [34] = {["CAT_ID"] = 11; }; -- - Summer: The Perfect Picnic -</v>
      </c>
      <c r="S35" s="1" t="str">
        <f t="shared" si="15"/>
        <v xml:space="preserve"> [34] = {                                          ["TYPE"] = 14;             ["VXP"] =    0; ["LP"] = 0; ["REP"] = 0; ["FACTION"] = 1; ["TIER"] = 1;                      ["NAME"] = { ["EN"] = "- Summer: The Perfect Picnic -"; }; };</v>
      </c>
      <c r="T35">
        <f t="shared" si="16"/>
        <v>34</v>
      </c>
      <c r="U35" t="str">
        <f t="shared" si="17"/>
        <v xml:space="preserve"> [34] = {</v>
      </c>
      <c r="V35" t="str">
        <f t="shared" si="26"/>
        <v xml:space="preserve">                     </v>
      </c>
      <c r="W35" t="str">
        <f t="shared" si="18"/>
        <v/>
      </c>
      <c r="X35" t="str">
        <f t="shared" si="19"/>
        <v xml:space="preserve">["CAT_ID"] = 11; </v>
      </c>
      <c r="Y35" s="1" t="str">
        <f t="shared" si="27"/>
        <v xml:space="preserve">                     </v>
      </c>
      <c r="Z35">
        <f>VLOOKUP(D35,Type!A$2:B$18,2,FALSE)</f>
        <v>14</v>
      </c>
      <c r="AA35" t="str">
        <f t="shared" si="20"/>
        <v xml:space="preserve">["TYPE"] = 14; </v>
      </c>
      <c r="AB35" t="str">
        <f>IF(NOT(ISBLANK(E35)),VLOOKUP(E35,Type!D$2:E$6,2,FALSE),"")</f>
        <v/>
      </c>
      <c r="AC35" t="str">
        <f t="shared" si="28"/>
        <v xml:space="preserve">            </v>
      </c>
      <c r="AD35" t="str">
        <f t="shared" si="29"/>
        <v>0</v>
      </c>
      <c r="AE35" t="str">
        <f t="shared" si="21"/>
        <v xml:space="preserve">["VXP"] =    0; </v>
      </c>
      <c r="AF35" t="str">
        <f t="shared" si="30"/>
        <v>0</v>
      </c>
      <c r="AG35" t="str">
        <f t="shared" si="22"/>
        <v xml:space="preserve">["LP"] = 0; </v>
      </c>
      <c r="AH35" t="str">
        <f t="shared" si="31"/>
        <v>0</v>
      </c>
      <c r="AI35" t="str">
        <f t="shared" si="23"/>
        <v xml:space="preserve">["REP"] = 0; </v>
      </c>
      <c r="AJ35">
        <f>IF(NOT(ISBLANK(J35)),VLOOKUP(J35,Faction!A$2:B$77,2,FALSE),1)</f>
        <v>1</v>
      </c>
      <c r="AK35" t="str">
        <f t="shared" si="24"/>
        <v xml:space="preserve">["FACTION"] = 1; </v>
      </c>
      <c r="AL35" t="str">
        <f t="shared" si="32"/>
        <v xml:space="preserve">["TIER"] = 1; </v>
      </c>
      <c r="AM35" t="str">
        <f t="shared" si="33"/>
        <v xml:space="preserve">                     </v>
      </c>
      <c r="AN35" t="str">
        <f t="shared" si="34"/>
        <v/>
      </c>
      <c r="AO35" t="str">
        <f t="shared" si="35"/>
        <v xml:space="preserve">["NAME"] = { ["EN"] = "- Summer: The Perfect Picnic -"; }; </v>
      </c>
      <c r="AP35" t="str">
        <f t="shared" si="36"/>
        <v/>
      </c>
      <c r="AQ35" t="str">
        <f t="shared" si="37"/>
        <v/>
      </c>
      <c r="AR35" t="str">
        <f t="shared" si="38"/>
        <v/>
      </c>
      <c r="AS35" t="str">
        <f t="shared" si="25"/>
        <v>};</v>
      </c>
    </row>
    <row r="36" spans="1:45" x14ac:dyDescent="0.25">
      <c r="A36">
        <v>1879367049</v>
      </c>
      <c r="B36">
        <v>22</v>
      </c>
      <c r="C36" t="s">
        <v>442</v>
      </c>
      <c r="D36" t="s">
        <v>31</v>
      </c>
      <c r="G36" t="s">
        <v>614</v>
      </c>
      <c r="K36" t="s">
        <v>444</v>
      </c>
      <c r="L36" t="s">
        <v>443</v>
      </c>
      <c r="M36">
        <v>1</v>
      </c>
      <c r="N36">
        <v>10</v>
      </c>
      <c r="R36" t="str">
        <f t="shared" si="14"/>
        <v xml:space="preserve"> [35] = {["ID"] = 1879367049; }; -- The Perfect Picnic</v>
      </c>
      <c r="S36" s="1" t="str">
        <f t="shared" si="15"/>
        <v xml:space="preserve"> [35] = {["ID"] = 1879367049; ["SAVE_INDEX"] =  22; ["TYPE"] =  4;             ["VXP"] =    0; ["LP"] = 0; ["REP"] = 0; ["FACTION"] = 1; ["TIER"] = 1; ["MIN_LVL"] =  "10"; ["NAME"] = { ["EN"] = "The Perfect Picnic"; }; ["LORE"] = { ["EN"] = "Defeat all of optional mirages on your way to the Perfect Picnic."; }; ["SUMMARY"] = { ["EN"] = "Defeat 8 different mirages"; }; ["TITLE"] = { ["EN"] = "Preserver of Picnics"; }; };</v>
      </c>
      <c r="T36">
        <f t="shared" si="16"/>
        <v>35</v>
      </c>
      <c r="U36" t="str">
        <f t="shared" si="17"/>
        <v xml:space="preserve"> [35] = {</v>
      </c>
      <c r="V36" t="str">
        <f t="shared" si="26"/>
        <v xml:space="preserve">["ID"] = 1879367049; </v>
      </c>
      <c r="W36" t="str">
        <f t="shared" si="18"/>
        <v xml:space="preserve">["ID"] = 1879367049; </v>
      </c>
      <c r="X36" t="str">
        <f t="shared" si="19"/>
        <v/>
      </c>
      <c r="Y36" s="1" t="str">
        <f t="shared" si="27"/>
        <v xml:space="preserve">["SAVE_INDEX"] =  22; </v>
      </c>
      <c r="Z36">
        <f>VLOOKUP(D36,Type!A$2:B$18,2,FALSE)</f>
        <v>4</v>
      </c>
      <c r="AA36" t="str">
        <f t="shared" si="20"/>
        <v xml:space="preserve">["TYPE"] =  4; </v>
      </c>
      <c r="AB36" t="str">
        <f>IF(NOT(ISBLANK(E36)),VLOOKUP(E36,Type!D$2:E$6,2,FALSE),"")</f>
        <v/>
      </c>
      <c r="AC36" t="str">
        <f t="shared" si="28"/>
        <v xml:space="preserve">            </v>
      </c>
      <c r="AD36" t="str">
        <f t="shared" si="29"/>
        <v>0</v>
      </c>
      <c r="AE36" t="str">
        <f t="shared" si="21"/>
        <v xml:space="preserve">["VXP"] =    0; </v>
      </c>
      <c r="AF36" t="str">
        <f t="shared" si="30"/>
        <v>0</v>
      </c>
      <c r="AG36" t="str">
        <f t="shared" si="22"/>
        <v xml:space="preserve">["LP"] = 0; </v>
      </c>
      <c r="AH36" t="str">
        <f t="shared" si="31"/>
        <v>0</v>
      </c>
      <c r="AI36" t="str">
        <f t="shared" si="23"/>
        <v xml:space="preserve">["REP"] = 0; </v>
      </c>
      <c r="AJ36">
        <f>IF(NOT(ISBLANK(J36)),VLOOKUP(J36,Faction!A$2:B$77,2,FALSE),1)</f>
        <v>1</v>
      </c>
      <c r="AK36" t="str">
        <f t="shared" si="24"/>
        <v xml:space="preserve">["FACTION"] = 1; </v>
      </c>
      <c r="AL36" t="str">
        <f t="shared" si="32"/>
        <v xml:space="preserve">["TIER"] = 1; </v>
      </c>
      <c r="AM36" t="str">
        <f t="shared" si="33"/>
        <v xml:space="preserve">["MIN_LVL"] =  "10"; </v>
      </c>
      <c r="AN36" t="str">
        <f t="shared" si="34"/>
        <v/>
      </c>
      <c r="AO36" t="str">
        <f t="shared" si="35"/>
        <v xml:space="preserve">["NAME"] = { ["EN"] = "The Perfect Picnic"; }; </v>
      </c>
      <c r="AP36" t="str">
        <f t="shared" si="36"/>
        <v xml:space="preserve">["LORE"] = { ["EN"] = "Defeat all of optional mirages on your way to the Perfect Picnic."; }; </v>
      </c>
      <c r="AQ36" t="str">
        <f t="shared" si="37"/>
        <v xml:space="preserve">["SUMMARY"] = { ["EN"] = "Defeat 8 different mirages"; }; </v>
      </c>
      <c r="AR36" t="str">
        <f t="shared" si="38"/>
        <v xml:space="preserve">["TITLE"] = { ["EN"] = "Preserver of Picnics"; }; </v>
      </c>
      <c r="AS36" t="str">
        <f t="shared" si="25"/>
        <v>};</v>
      </c>
    </row>
    <row r="37" spans="1:45" x14ac:dyDescent="0.25">
      <c r="C37" s="3" t="s">
        <v>446</v>
      </c>
      <c r="D37" s="2" t="s">
        <v>138</v>
      </c>
      <c r="E37" s="2"/>
      <c r="M37">
        <v>1</v>
      </c>
      <c r="P37">
        <v>12</v>
      </c>
      <c r="R37" t="str">
        <f t="shared" si="14"/>
        <v xml:space="preserve"> [36] = {["CAT_ID"] = 12; }; -- - Yule: The Battle at Frostbluff -</v>
      </c>
      <c r="S37" s="1" t="str">
        <f t="shared" si="15"/>
        <v xml:space="preserve"> [36] = {                                          ["TYPE"] = 14;             ["VXP"] =    0; ["LP"] = 0; ["REP"] = 0; ["FACTION"] = 1; ["TIER"] = 1;                      ["NAME"] = { ["EN"] = "- Yule: The Battle at Frostbluff -"; }; };</v>
      </c>
      <c r="T37">
        <f t="shared" si="16"/>
        <v>36</v>
      </c>
      <c r="U37" t="str">
        <f t="shared" si="17"/>
        <v xml:space="preserve"> [36] = {</v>
      </c>
      <c r="V37" t="str">
        <f t="shared" si="26"/>
        <v xml:space="preserve">                     </v>
      </c>
      <c r="W37" t="str">
        <f t="shared" si="18"/>
        <v/>
      </c>
      <c r="X37" t="str">
        <f t="shared" si="19"/>
        <v xml:space="preserve">["CAT_ID"] = 12; </v>
      </c>
      <c r="Y37" s="1" t="str">
        <f t="shared" si="27"/>
        <v xml:space="preserve">                     </v>
      </c>
      <c r="Z37">
        <f>VLOOKUP(D37,Type!A$2:B$18,2,FALSE)</f>
        <v>14</v>
      </c>
      <c r="AA37" t="str">
        <f t="shared" si="20"/>
        <v xml:space="preserve">["TYPE"] = 14; </v>
      </c>
      <c r="AB37" t="str">
        <f>IF(NOT(ISBLANK(E37)),VLOOKUP(E37,Type!D$2:E$6,2,FALSE),"")</f>
        <v/>
      </c>
      <c r="AC37" t="str">
        <f t="shared" si="28"/>
        <v xml:space="preserve">            </v>
      </c>
      <c r="AD37" t="str">
        <f t="shared" si="29"/>
        <v>0</v>
      </c>
      <c r="AE37" t="str">
        <f t="shared" si="21"/>
        <v xml:space="preserve">["VXP"] =    0; </v>
      </c>
      <c r="AF37" t="str">
        <f t="shared" si="30"/>
        <v>0</v>
      </c>
      <c r="AG37" t="str">
        <f t="shared" si="22"/>
        <v xml:space="preserve">["LP"] = 0; </v>
      </c>
      <c r="AH37" t="str">
        <f t="shared" si="31"/>
        <v>0</v>
      </c>
      <c r="AI37" t="str">
        <f t="shared" si="23"/>
        <v xml:space="preserve">["REP"] = 0; </v>
      </c>
      <c r="AJ37">
        <f>IF(NOT(ISBLANK(J37)),VLOOKUP(J37,Faction!A$2:B$77,2,FALSE),1)</f>
        <v>1</v>
      </c>
      <c r="AK37" t="str">
        <f t="shared" si="24"/>
        <v xml:space="preserve">["FACTION"] = 1; </v>
      </c>
      <c r="AL37" t="str">
        <f t="shared" si="32"/>
        <v xml:space="preserve">["TIER"] = 1; </v>
      </c>
      <c r="AM37" t="str">
        <f t="shared" si="33"/>
        <v xml:space="preserve">                     </v>
      </c>
      <c r="AN37" t="str">
        <f t="shared" si="34"/>
        <v/>
      </c>
      <c r="AO37" t="str">
        <f t="shared" si="35"/>
        <v xml:space="preserve">["NAME"] = { ["EN"] = "- Yule: The Battle at Frostbluff -"; }; </v>
      </c>
      <c r="AP37" t="str">
        <f t="shared" si="36"/>
        <v/>
      </c>
      <c r="AQ37" t="str">
        <f t="shared" si="37"/>
        <v/>
      </c>
      <c r="AR37" t="str">
        <f t="shared" si="38"/>
        <v/>
      </c>
      <c r="AS37" t="str">
        <f t="shared" si="25"/>
        <v>};</v>
      </c>
    </row>
    <row r="38" spans="1:45" x14ac:dyDescent="0.25">
      <c r="A38">
        <v>1879383569</v>
      </c>
      <c r="B38">
        <v>26</v>
      </c>
      <c r="C38" t="s">
        <v>447</v>
      </c>
      <c r="D38" t="s">
        <v>31</v>
      </c>
      <c r="G38" t="s">
        <v>448</v>
      </c>
      <c r="K38" t="s">
        <v>164</v>
      </c>
      <c r="L38" t="s">
        <v>449</v>
      </c>
      <c r="M38">
        <v>1</v>
      </c>
      <c r="N38">
        <v>10</v>
      </c>
      <c r="R38" t="str">
        <f t="shared" si="14"/>
        <v xml:space="preserve"> [37] = {["ID"] = 1879383569; }; -- Frostbluff's Frosty Beasts</v>
      </c>
      <c r="S38" s="1" t="str">
        <f t="shared" si="15"/>
        <v xml:space="preserve"> [37] = {["ID"] = 1879383569; ["SAVE_INDEX"] =  26; ["TYPE"] =  4;             ["VXP"] =    0; ["LP"] = 0; ["REP"] = 0; ["FACTION"] = 1; ["TIER"] = 1; ["MIN_LVL"] =  "10"; ["NAME"] = { ["EN"] = "Frostbluff's Frosty Beasts"; }; ["LORE"] = { ["EN"] = "Defeat all the frosty beasts who threaten Winterhome."; }; ["SUMMARY"] = { ["EN"] = "Defeat 6 different encounters"; }; ["TITLE"] = { ["EN"] = "The Frosted"; }; };</v>
      </c>
      <c r="T38">
        <f t="shared" si="16"/>
        <v>37</v>
      </c>
      <c r="U38" t="str">
        <f t="shared" si="17"/>
        <v xml:space="preserve"> [37] = {</v>
      </c>
      <c r="V38" t="str">
        <f t="shared" si="26"/>
        <v xml:space="preserve">["ID"] = 1879383569; </v>
      </c>
      <c r="W38" t="str">
        <f t="shared" si="18"/>
        <v xml:space="preserve">["ID"] = 1879383569; </v>
      </c>
      <c r="X38" t="str">
        <f t="shared" si="19"/>
        <v/>
      </c>
      <c r="Y38" s="1" t="str">
        <f t="shared" si="27"/>
        <v xml:space="preserve">["SAVE_INDEX"] =  26; </v>
      </c>
      <c r="Z38">
        <f>VLOOKUP(D38,Type!A$2:B$18,2,FALSE)</f>
        <v>4</v>
      </c>
      <c r="AA38" t="str">
        <f t="shared" si="20"/>
        <v xml:space="preserve">["TYPE"] =  4; </v>
      </c>
      <c r="AB38" t="str">
        <f>IF(NOT(ISBLANK(E38)),VLOOKUP(E38,Type!D$2:E$6,2,FALSE),"")</f>
        <v/>
      </c>
      <c r="AC38" t="str">
        <f t="shared" si="28"/>
        <v xml:space="preserve">            </v>
      </c>
      <c r="AD38" t="str">
        <f t="shared" si="29"/>
        <v>0</v>
      </c>
      <c r="AE38" t="str">
        <f t="shared" si="21"/>
        <v xml:space="preserve">["VXP"] =    0; </v>
      </c>
      <c r="AF38" t="str">
        <f t="shared" si="30"/>
        <v>0</v>
      </c>
      <c r="AG38" t="str">
        <f t="shared" si="22"/>
        <v xml:space="preserve">["LP"] = 0; </v>
      </c>
      <c r="AH38" t="str">
        <f t="shared" si="31"/>
        <v>0</v>
      </c>
      <c r="AI38" t="str">
        <f t="shared" si="23"/>
        <v xml:space="preserve">["REP"] = 0; </v>
      </c>
      <c r="AJ38">
        <f>IF(NOT(ISBLANK(J38)),VLOOKUP(J38,Faction!A$2:B$77,2,FALSE),1)</f>
        <v>1</v>
      </c>
      <c r="AK38" t="str">
        <f t="shared" si="24"/>
        <v xml:space="preserve">["FACTION"] = 1; </v>
      </c>
      <c r="AL38" t="str">
        <f t="shared" si="32"/>
        <v xml:space="preserve">["TIER"] = 1; </v>
      </c>
      <c r="AM38" t="str">
        <f t="shared" si="33"/>
        <v xml:space="preserve">["MIN_LVL"] =  "10"; </v>
      </c>
      <c r="AN38" t="str">
        <f t="shared" si="34"/>
        <v/>
      </c>
      <c r="AO38" t="str">
        <f t="shared" si="35"/>
        <v xml:space="preserve">["NAME"] = { ["EN"] = "Frostbluff's Frosty Beasts"; }; </v>
      </c>
      <c r="AP38" t="str">
        <f t="shared" si="36"/>
        <v xml:space="preserve">["LORE"] = { ["EN"] = "Defeat all the frosty beasts who threaten Winterhome."; }; </v>
      </c>
      <c r="AQ38" t="str">
        <f t="shared" si="37"/>
        <v xml:space="preserve">["SUMMARY"] = { ["EN"] = "Defeat 6 different encounters"; }; </v>
      </c>
      <c r="AR38" t="str">
        <f t="shared" si="38"/>
        <v xml:space="preserve">["TITLE"] = { ["EN"] = "The Frosted"; }; </v>
      </c>
      <c r="AS38" t="str">
        <f t="shared" si="25"/>
        <v>};</v>
      </c>
    </row>
    <row r="39" spans="1:45" x14ac:dyDescent="0.25">
      <c r="C39" s="2" t="s">
        <v>450</v>
      </c>
      <c r="D39" s="2" t="s">
        <v>138</v>
      </c>
      <c r="E39" s="2"/>
      <c r="M39">
        <v>0</v>
      </c>
      <c r="P39">
        <v>13</v>
      </c>
      <c r="R39" t="str">
        <f t="shared" si="14"/>
        <v xml:space="preserve"> [38] = {["CAT_ID"] = 13; }; -- Ill Omens</v>
      </c>
      <c r="S39" s="1" t="str">
        <f t="shared" si="15"/>
        <v xml:space="preserve"> [38] = {                                          ["TYPE"] = 14;             ["VXP"] =    0; ["LP"] = 0; ["REP"] = 0; ["FACTION"] = 1; ["TIER"] = 0;                      ["NAME"] = { ["EN"] = "Ill Omens"; }; };</v>
      </c>
      <c r="T39">
        <f t="shared" si="16"/>
        <v>38</v>
      </c>
      <c r="U39" t="str">
        <f t="shared" si="17"/>
        <v xml:space="preserve"> [38] = {</v>
      </c>
      <c r="V39" t="str">
        <f t="shared" si="26"/>
        <v xml:space="preserve">                     </v>
      </c>
      <c r="W39" t="str">
        <f t="shared" si="18"/>
        <v/>
      </c>
      <c r="X39" t="str">
        <f t="shared" si="19"/>
        <v xml:space="preserve">["CAT_ID"] = 13; </v>
      </c>
      <c r="Y39" s="1" t="str">
        <f t="shared" si="27"/>
        <v xml:space="preserve">                     </v>
      </c>
      <c r="Z39">
        <f>VLOOKUP(D39,Type!A$2:B$18,2,FALSE)</f>
        <v>14</v>
      </c>
      <c r="AA39" t="str">
        <f t="shared" si="20"/>
        <v xml:space="preserve">["TYPE"] = 14; </v>
      </c>
      <c r="AB39" t="str">
        <f>IF(NOT(ISBLANK(E39)),VLOOKUP(E39,Type!D$2:E$6,2,FALSE),"")</f>
        <v/>
      </c>
      <c r="AC39" t="str">
        <f t="shared" si="28"/>
        <v xml:space="preserve">            </v>
      </c>
      <c r="AD39" t="str">
        <f t="shared" si="29"/>
        <v>0</v>
      </c>
      <c r="AE39" t="str">
        <f t="shared" si="21"/>
        <v xml:space="preserve">["VXP"] =    0; </v>
      </c>
      <c r="AF39" t="str">
        <f t="shared" si="30"/>
        <v>0</v>
      </c>
      <c r="AG39" t="str">
        <f t="shared" si="22"/>
        <v xml:space="preserve">["LP"] = 0; </v>
      </c>
      <c r="AH39" t="str">
        <f t="shared" si="31"/>
        <v>0</v>
      </c>
      <c r="AI39" t="str">
        <f t="shared" si="23"/>
        <v xml:space="preserve">["REP"] = 0; </v>
      </c>
      <c r="AJ39">
        <f>IF(NOT(ISBLANK(J39)),VLOOKUP(J39,Faction!A$2:B$77,2,FALSE),1)</f>
        <v>1</v>
      </c>
      <c r="AK39" t="str">
        <f t="shared" si="24"/>
        <v xml:space="preserve">["FACTION"] = 1; </v>
      </c>
      <c r="AL39" t="str">
        <f t="shared" si="32"/>
        <v xml:space="preserve">["TIER"] = 0; </v>
      </c>
      <c r="AM39" t="str">
        <f t="shared" si="33"/>
        <v xml:space="preserve">                     </v>
      </c>
      <c r="AN39" t="str">
        <f t="shared" si="34"/>
        <v/>
      </c>
      <c r="AO39" t="str">
        <f t="shared" si="35"/>
        <v xml:space="preserve">["NAME"] = { ["EN"] = "Ill Omens"; }; </v>
      </c>
      <c r="AP39" t="str">
        <f t="shared" si="36"/>
        <v/>
      </c>
      <c r="AQ39" t="str">
        <f t="shared" si="37"/>
        <v/>
      </c>
      <c r="AR39" t="str">
        <f t="shared" si="38"/>
        <v/>
      </c>
      <c r="AS39" t="str">
        <f t="shared" si="25"/>
        <v>};</v>
      </c>
    </row>
    <row r="40" spans="1:45" x14ac:dyDescent="0.25">
      <c r="A40">
        <v>1879385378</v>
      </c>
      <c r="B40">
        <v>84</v>
      </c>
      <c r="C40" t="s">
        <v>451</v>
      </c>
      <c r="D40" t="s">
        <v>31</v>
      </c>
      <c r="G40" t="s">
        <v>452</v>
      </c>
      <c r="K40" t="s">
        <v>453</v>
      </c>
      <c r="L40" t="s">
        <v>454</v>
      </c>
      <c r="M40">
        <v>0</v>
      </c>
      <c r="N40">
        <v>20</v>
      </c>
      <c r="R40" t="str">
        <f t="shared" si="14"/>
        <v xml:space="preserve"> [39] = {["ID"] = 1879385378; }; -- Harbingers of the Dead</v>
      </c>
      <c r="S40" s="1" t="str">
        <f t="shared" si="15"/>
        <v xml:space="preserve"> [39] = {["ID"] = 1879385378; ["SAVE_INDEX"] =  84; ["TYPE"] =  4;             ["VXP"] =    0; ["LP"] = 0; ["REP"] = 0; ["FACTION"] = 1; ["TIER"] = 0; ["MIN_LVL"] =  "20"; ["NAME"] = { ["EN"] = "Harbingers of the Dead"; }; ["LORE"] = { ["EN"] = "Find and defeat each of the Harbingers of the Dead during Skirmish Assault: Ill Omens."; }; ["SUMMARY"] = { ["EN"] = "Defeat 18 harbingers of the dead"; }; ["TITLE"] = { ["EN"] = "Death-seeker"; }; };</v>
      </c>
      <c r="T40">
        <f t="shared" si="16"/>
        <v>39</v>
      </c>
      <c r="U40" t="str">
        <f t="shared" si="17"/>
        <v xml:space="preserve"> [39] = {</v>
      </c>
      <c r="V40" t="str">
        <f t="shared" si="26"/>
        <v xml:space="preserve">["ID"] = 1879385378; </v>
      </c>
      <c r="W40" t="str">
        <f t="shared" si="18"/>
        <v xml:space="preserve">["ID"] = 1879385378; </v>
      </c>
      <c r="X40" t="str">
        <f t="shared" si="19"/>
        <v/>
      </c>
      <c r="Y40" s="1" t="str">
        <f t="shared" si="27"/>
        <v xml:space="preserve">["SAVE_INDEX"] =  84; </v>
      </c>
      <c r="Z40">
        <f>VLOOKUP(D40,Type!A$2:B$18,2,FALSE)</f>
        <v>4</v>
      </c>
      <c r="AA40" t="str">
        <f t="shared" si="20"/>
        <v xml:space="preserve">["TYPE"] =  4; </v>
      </c>
      <c r="AB40" t="str">
        <f>IF(NOT(ISBLANK(E40)),VLOOKUP(E40,Type!D$2:E$6,2,FALSE),"")</f>
        <v/>
      </c>
      <c r="AC40" t="str">
        <f t="shared" si="28"/>
        <v xml:space="preserve">            </v>
      </c>
      <c r="AD40" t="str">
        <f t="shared" si="29"/>
        <v>0</v>
      </c>
      <c r="AE40" t="str">
        <f t="shared" si="21"/>
        <v xml:space="preserve">["VXP"] =    0; </v>
      </c>
      <c r="AF40" t="str">
        <f t="shared" si="30"/>
        <v>0</v>
      </c>
      <c r="AG40" t="str">
        <f t="shared" si="22"/>
        <v xml:space="preserve">["LP"] = 0; </v>
      </c>
      <c r="AH40" t="str">
        <f t="shared" si="31"/>
        <v>0</v>
      </c>
      <c r="AI40" t="str">
        <f t="shared" si="23"/>
        <v xml:space="preserve">["REP"] = 0; </v>
      </c>
      <c r="AJ40">
        <f>IF(NOT(ISBLANK(J40)),VLOOKUP(J40,Faction!A$2:B$77,2,FALSE),1)</f>
        <v>1</v>
      </c>
      <c r="AK40" t="str">
        <f t="shared" si="24"/>
        <v xml:space="preserve">["FACTION"] = 1; </v>
      </c>
      <c r="AL40" t="str">
        <f t="shared" si="32"/>
        <v xml:space="preserve">["TIER"] = 0; </v>
      </c>
      <c r="AM40" t="str">
        <f t="shared" si="33"/>
        <v xml:space="preserve">["MIN_LVL"] =  "20"; </v>
      </c>
      <c r="AN40" t="str">
        <f t="shared" si="34"/>
        <v/>
      </c>
      <c r="AO40" t="str">
        <f t="shared" si="35"/>
        <v xml:space="preserve">["NAME"] = { ["EN"] = "Harbingers of the Dead"; }; </v>
      </c>
      <c r="AP40" t="str">
        <f t="shared" si="36"/>
        <v xml:space="preserve">["LORE"] = { ["EN"] = "Find and defeat each of the Harbingers of the Dead during Skirmish Assault: Ill Omens."; }; </v>
      </c>
      <c r="AQ40" t="str">
        <f t="shared" si="37"/>
        <v xml:space="preserve">["SUMMARY"] = { ["EN"] = "Defeat 18 harbingers of the dead"; }; </v>
      </c>
      <c r="AR40" t="str">
        <f t="shared" si="38"/>
        <v xml:space="preserve">["TITLE"] = { ["EN"] = "Death-seeker"; }; </v>
      </c>
      <c r="AS40" t="str">
        <f t="shared" si="25"/>
        <v>};</v>
      </c>
    </row>
    <row r="41" spans="1:45" x14ac:dyDescent="0.25">
      <c r="A41">
        <v>1879385377</v>
      </c>
      <c r="B41">
        <v>85</v>
      </c>
      <c r="C41" t="s">
        <v>455</v>
      </c>
      <c r="D41" t="s">
        <v>26</v>
      </c>
      <c r="G41" t="s">
        <v>456</v>
      </c>
      <c r="K41" t="s">
        <v>457</v>
      </c>
      <c r="L41" t="s">
        <v>458</v>
      </c>
      <c r="M41">
        <v>0</v>
      </c>
      <c r="N41" t="s">
        <v>467</v>
      </c>
      <c r="R41" t="str">
        <f t="shared" si="14"/>
        <v xml:space="preserve"> [40] = {["ID"] = 1879385377; }; -- Skirmish Assault: Ill Omens (Tier 3)</v>
      </c>
      <c r="S41" s="1" t="str">
        <f t="shared" si="15"/>
        <v xml:space="preserve"> [40] = {["ID"] = 1879385377; ["SAVE_INDEX"] =  85; ["TYPE"] =  6;             ["VXP"] =    0; ["LP"] = 0; ["REP"] = 0; ["FACTION"] = 1; ["TIER"] = 0; ["MIN_LVL"] = "CAP"; ["NAME"] = { ["EN"] = "Skirmish Assault: Ill Omens (Tier 3)"; }; ["LORE"] = { ["EN"] = "Defeat Harbingers of the Dead in every Skirmish on Tier 3 during Skirmish Assault: Ill Omens."; }; ["SUMMARY"] = { ["EN"] = "Complete 19 Ill Omens quests in skirmishes"; }; ["TITLE"] = { ["EN"] = "Dispeller of Ill Omens"; }; };</v>
      </c>
      <c r="T41">
        <f t="shared" si="16"/>
        <v>40</v>
      </c>
      <c r="U41" t="str">
        <f t="shared" si="17"/>
        <v xml:space="preserve"> [40] = {</v>
      </c>
      <c r="V41" t="str">
        <f t="shared" si="26"/>
        <v xml:space="preserve">["ID"] = 1879385377; </v>
      </c>
      <c r="W41" t="str">
        <f t="shared" si="18"/>
        <v xml:space="preserve">["ID"] = 1879385377; </v>
      </c>
      <c r="X41" t="str">
        <f t="shared" si="19"/>
        <v/>
      </c>
      <c r="Y41" s="1" t="str">
        <f t="shared" si="27"/>
        <v xml:space="preserve">["SAVE_INDEX"] =  85; </v>
      </c>
      <c r="Z41">
        <f>VLOOKUP(D41,Type!A$2:B$18,2,FALSE)</f>
        <v>6</v>
      </c>
      <c r="AA41" t="str">
        <f t="shared" si="20"/>
        <v xml:space="preserve">["TYPE"] =  6; </v>
      </c>
      <c r="AB41" t="str">
        <f>IF(NOT(ISBLANK(E41)),VLOOKUP(E41,Type!D$2:E$6,2,FALSE),"")</f>
        <v/>
      </c>
      <c r="AC41" t="str">
        <f t="shared" si="28"/>
        <v xml:space="preserve">            </v>
      </c>
      <c r="AD41" t="str">
        <f t="shared" si="29"/>
        <v>0</v>
      </c>
      <c r="AE41" t="str">
        <f t="shared" si="21"/>
        <v xml:space="preserve">["VXP"] =    0; </v>
      </c>
      <c r="AF41" t="str">
        <f t="shared" si="30"/>
        <v>0</v>
      </c>
      <c r="AG41" t="str">
        <f t="shared" si="22"/>
        <v xml:space="preserve">["LP"] = 0; </v>
      </c>
      <c r="AH41" t="str">
        <f t="shared" si="31"/>
        <v>0</v>
      </c>
      <c r="AI41" t="str">
        <f t="shared" si="23"/>
        <v xml:space="preserve">["REP"] = 0; </v>
      </c>
      <c r="AJ41">
        <f>IF(NOT(ISBLANK(J41)),VLOOKUP(J41,Faction!A$2:B$77,2,FALSE),1)</f>
        <v>1</v>
      </c>
      <c r="AK41" t="str">
        <f t="shared" si="24"/>
        <v xml:space="preserve">["FACTION"] = 1; </v>
      </c>
      <c r="AL41" t="str">
        <f t="shared" si="32"/>
        <v xml:space="preserve">["TIER"] = 0; </v>
      </c>
      <c r="AM41" t="str">
        <f t="shared" si="33"/>
        <v xml:space="preserve">["MIN_LVL"] = "CAP"; </v>
      </c>
      <c r="AN41" t="str">
        <f t="shared" si="34"/>
        <v/>
      </c>
      <c r="AO41" t="str">
        <f t="shared" si="35"/>
        <v xml:space="preserve">["NAME"] = { ["EN"] = "Skirmish Assault: Ill Omens (Tier 3)"; }; </v>
      </c>
      <c r="AP41" t="str">
        <f t="shared" si="36"/>
        <v xml:space="preserve">["LORE"] = { ["EN"] = "Defeat Harbingers of the Dead in every Skirmish on Tier 3 during Skirmish Assault: Ill Omens."; }; </v>
      </c>
      <c r="AQ41" t="str">
        <f t="shared" si="37"/>
        <v xml:space="preserve">["SUMMARY"] = { ["EN"] = "Complete 19 Ill Omens quests in skirmishes"; }; </v>
      </c>
      <c r="AR41" t="str">
        <f t="shared" si="38"/>
        <v xml:space="preserve">["TITLE"] = { ["EN"] = "Dispeller of Ill Omens"; }; </v>
      </c>
      <c r="AS41" t="str">
        <f t="shared" si="25"/>
        <v>};</v>
      </c>
    </row>
    <row r="42" spans="1:45" x14ac:dyDescent="0.25">
      <c r="A42">
        <v>1879385103</v>
      </c>
      <c r="B42">
        <v>86</v>
      </c>
      <c r="C42" t="s">
        <v>459</v>
      </c>
      <c r="D42" t="s">
        <v>31</v>
      </c>
      <c r="G42" t="s">
        <v>460</v>
      </c>
      <c r="K42" t="s">
        <v>461</v>
      </c>
      <c r="L42" t="s">
        <v>462</v>
      </c>
      <c r="M42">
        <v>0</v>
      </c>
      <c r="N42">
        <v>20</v>
      </c>
      <c r="R42" t="str">
        <f t="shared" si="14"/>
        <v xml:space="preserve"> [41] = {["ID"] = 1879385103; }; -- Banisher of Ill Omens (Advanced)</v>
      </c>
      <c r="S42" s="1" t="str">
        <f t="shared" si="15"/>
        <v xml:space="preserve"> [41] = {["ID"] = 1879385103; ["SAVE_INDEX"] =  86; ["TYPE"] =  4;             ["VXP"] =    0; ["LP"] = 0; ["REP"] = 0; ["FACTION"] = 1; ["TIER"] = 0; ["MIN_LVL"] =  "20"; ["NAME"] = { ["EN"] = "Banisher of Ill Omens (Advanced)"; }; ["LORE"] = { ["EN"] = "Defeat many of the Harbingers of the Dead during Skirmish Assault: Ill Omens."; }; ["SUMMARY"] = { ["EN"] = "Defeat 120 Harbinger of the Dead"; }; ["TITLE"] = { ["EN"] = "the Ominous"; }; };</v>
      </c>
      <c r="T42">
        <f t="shared" si="16"/>
        <v>41</v>
      </c>
      <c r="U42" t="str">
        <f t="shared" si="17"/>
        <v xml:space="preserve"> [41] = {</v>
      </c>
      <c r="V42" t="str">
        <f t="shared" si="26"/>
        <v xml:space="preserve">["ID"] = 1879385103; </v>
      </c>
      <c r="W42" t="str">
        <f t="shared" si="18"/>
        <v xml:space="preserve">["ID"] = 1879385103; </v>
      </c>
      <c r="X42" t="str">
        <f t="shared" si="19"/>
        <v/>
      </c>
      <c r="Y42" s="1" t="str">
        <f t="shared" si="27"/>
        <v xml:space="preserve">["SAVE_INDEX"] =  86; </v>
      </c>
      <c r="Z42">
        <f>VLOOKUP(D42,Type!A$2:B$18,2,FALSE)</f>
        <v>4</v>
      </c>
      <c r="AA42" t="str">
        <f t="shared" si="20"/>
        <v xml:space="preserve">["TYPE"] =  4; </v>
      </c>
      <c r="AB42" t="str">
        <f>IF(NOT(ISBLANK(E42)),VLOOKUP(E42,Type!D$2:E$6,2,FALSE),"")</f>
        <v/>
      </c>
      <c r="AC42" t="str">
        <f t="shared" si="28"/>
        <v xml:space="preserve">            </v>
      </c>
      <c r="AD42" t="str">
        <f t="shared" si="29"/>
        <v>0</v>
      </c>
      <c r="AE42" t="str">
        <f t="shared" si="21"/>
        <v xml:space="preserve">["VXP"] =    0; </v>
      </c>
      <c r="AF42" t="str">
        <f t="shared" si="30"/>
        <v>0</v>
      </c>
      <c r="AG42" t="str">
        <f t="shared" si="22"/>
        <v xml:space="preserve">["LP"] = 0; </v>
      </c>
      <c r="AH42" t="str">
        <f t="shared" si="31"/>
        <v>0</v>
      </c>
      <c r="AI42" t="str">
        <f t="shared" si="23"/>
        <v xml:space="preserve">["REP"] = 0; </v>
      </c>
      <c r="AJ42">
        <f>IF(NOT(ISBLANK(J42)),VLOOKUP(J42,Faction!A$2:B$77,2,FALSE),1)</f>
        <v>1</v>
      </c>
      <c r="AK42" t="str">
        <f t="shared" si="24"/>
        <v xml:space="preserve">["FACTION"] = 1; </v>
      </c>
      <c r="AL42" t="str">
        <f t="shared" si="32"/>
        <v xml:space="preserve">["TIER"] = 0; </v>
      </c>
      <c r="AM42" t="str">
        <f t="shared" si="33"/>
        <v xml:space="preserve">["MIN_LVL"] =  "20"; </v>
      </c>
      <c r="AN42" t="str">
        <f t="shared" si="34"/>
        <v/>
      </c>
      <c r="AO42" t="str">
        <f t="shared" si="35"/>
        <v xml:space="preserve">["NAME"] = { ["EN"] = "Banisher of Ill Omens (Advanced)"; }; </v>
      </c>
      <c r="AP42" t="str">
        <f t="shared" si="36"/>
        <v xml:space="preserve">["LORE"] = { ["EN"] = "Defeat many of the Harbingers of the Dead during Skirmish Assault: Ill Omens."; }; </v>
      </c>
      <c r="AQ42" t="str">
        <f t="shared" si="37"/>
        <v xml:space="preserve">["SUMMARY"] = { ["EN"] = "Defeat 120 Harbinger of the Dead"; }; </v>
      </c>
      <c r="AR42" t="str">
        <f t="shared" si="38"/>
        <v xml:space="preserve">["TITLE"] = { ["EN"] = "the Ominous"; }; </v>
      </c>
      <c r="AS42" t="str">
        <f t="shared" si="25"/>
        <v>};</v>
      </c>
    </row>
    <row r="43" spans="1:45" x14ac:dyDescent="0.25">
      <c r="A43">
        <v>1879385104</v>
      </c>
      <c r="B43">
        <v>87</v>
      </c>
      <c r="C43" t="s">
        <v>463</v>
      </c>
      <c r="D43" t="s">
        <v>31</v>
      </c>
      <c r="K43" t="s">
        <v>464</v>
      </c>
      <c r="L43" t="s">
        <v>462</v>
      </c>
      <c r="M43">
        <v>1</v>
      </c>
      <c r="N43">
        <v>20</v>
      </c>
      <c r="R43" t="str">
        <f t="shared" si="14"/>
        <v xml:space="preserve"> [42] = {["ID"] = 1879385104; }; -- Banisher of Ill Omens</v>
      </c>
      <c r="S43" s="1" t="str">
        <f t="shared" si="15"/>
        <v xml:space="preserve"> [42] = {["ID"] = 1879385104; ["SAVE_INDEX"] =  87; ["TYPE"] =  4;             ["VXP"] =    0; ["LP"] = 0; ["REP"] = 0; ["FACTION"] = 1; ["TIER"] = 1; ["MIN_LVL"] =  "20"; ["NAME"] = { ["EN"] = "Banisher of Ill Omens"; }; ["LORE"] = { ["EN"] = "Defeat many of the Harbingers of the Dead during Skirmish Assault: Ill Omens."; }; ["SUMMARY"] = { ["EN"] = "Defeat 60 Harbinger of the Dead"; }; };</v>
      </c>
      <c r="T43">
        <f t="shared" si="16"/>
        <v>42</v>
      </c>
      <c r="U43" t="str">
        <f t="shared" si="17"/>
        <v xml:space="preserve"> [42] = {</v>
      </c>
      <c r="V43" t="str">
        <f t="shared" si="26"/>
        <v xml:space="preserve">["ID"] = 1879385104; </v>
      </c>
      <c r="W43" t="str">
        <f t="shared" si="18"/>
        <v xml:space="preserve">["ID"] = 1879385104; </v>
      </c>
      <c r="X43" t="str">
        <f t="shared" si="19"/>
        <v/>
      </c>
      <c r="Y43" s="1" t="str">
        <f t="shared" si="27"/>
        <v xml:space="preserve">["SAVE_INDEX"] =  87; </v>
      </c>
      <c r="Z43">
        <f>VLOOKUP(D43,Type!A$2:B$18,2,FALSE)</f>
        <v>4</v>
      </c>
      <c r="AA43" t="str">
        <f t="shared" si="20"/>
        <v xml:space="preserve">["TYPE"] =  4; </v>
      </c>
      <c r="AB43" t="str">
        <f>IF(NOT(ISBLANK(E43)),VLOOKUP(E43,Type!D$2:E$6,2,FALSE),"")</f>
        <v/>
      </c>
      <c r="AC43" t="str">
        <f t="shared" si="28"/>
        <v xml:space="preserve">            </v>
      </c>
      <c r="AD43" t="str">
        <f t="shared" si="29"/>
        <v>0</v>
      </c>
      <c r="AE43" t="str">
        <f t="shared" si="21"/>
        <v xml:space="preserve">["VXP"] =    0; </v>
      </c>
      <c r="AF43" t="str">
        <f t="shared" si="30"/>
        <v>0</v>
      </c>
      <c r="AG43" t="str">
        <f t="shared" si="22"/>
        <v xml:space="preserve">["LP"] = 0; </v>
      </c>
      <c r="AH43" t="str">
        <f t="shared" si="31"/>
        <v>0</v>
      </c>
      <c r="AI43" t="str">
        <f t="shared" si="23"/>
        <v xml:space="preserve">["REP"] = 0; </v>
      </c>
      <c r="AJ43">
        <f>IF(NOT(ISBLANK(J43)),VLOOKUP(J43,Faction!A$2:B$77,2,FALSE),1)</f>
        <v>1</v>
      </c>
      <c r="AK43" t="str">
        <f t="shared" si="24"/>
        <v xml:space="preserve">["FACTION"] = 1; </v>
      </c>
      <c r="AL43" t="str">
        <f t="shared" si="32"/>
        <v xml:space="preserve">["TIER"] = 1; </v>
      </c>
      <c r="AM43" t="str">
        <f t="shared" si="33"/>
        <v xml:space="preserve">["MIN_LVL"] =  "20"; </v>
      </c>
      <c r="AN43" t="str">
        <f t="shared" si="34"/>
        <v/>
      </c>
      <c r="AO43" t="str">
        <f t="shared" si="35"/>
        <v xml:space="preserve">["NAME"] = { ["EN"] = "Banisher of Ill Omens"; }; </v>
      </c>
      <c r="AP43" t="str">
        <f t="shared" si="36"/>
        <v xml:space="preserve">["LORE"] = { ["EN"] = "Defeat many of the Harbingers of the Dead during Skirmish Assault: Ill Omens."; }; </v>
      </c>
      <c r="AQ43" t="str">
        <f t="shared" si="37"/>
        <v xml:space="preserve">["SUMMARY"] = { ["EN"] = "Defeat 60 Harbinger of the Dead"; }; </v>
      </c>
      <c r="AR43" t="str">
        <f t="shared" si="38"/>
        <v/>
      </c>
      <c r="AS43" t="str">
        <f t="shared" si="25"/>
        <v>};</v>
      </c>
    </row>
    <row r="44" spans="1:45" x14ac:dyDescent="0.25">
      <c r="C44" s="2" t="s">
        <v>585</v>
      </c>
      <c r="D44" s="2" t="s">
        <v>138</v>
      </c>
      <c r="M44">
        <v>0</v>
      </c>
      <c r="P44">
        <v>14</v>
      </c>
      <c r="R44" t="str">
        <f t="shared" si="14"/>
        <v xml:space="preserve"> [43] = {["CAT_ID"] = 14; }; -- Level 20+</v>
      </c>
      <c r="S44" s="1" t="str">
        <f t="shared" si="15"/>
        <v xml:space="preserve"> [43] = {                                          ["TYPE"] = 14;             ["VXP"] =    0; ["LP"] = 0; ["REP"] = 0; ["FACTION"] = 1; ["TIER"] = 0;                      ["NAME"] = { ["EN"] = "Level 20+"; }; };</v>
      </c>
      <c r="T44">
        <f t="shared" si="16"/>
        <v>43</v>
      </c>
      <c r="U44" t="str">
        <f t="shared" si="17"/>
        <v xml:space="preserve"> [43] = {</v>
      </c>
      <c r="V44" t="str">
        <f t="shared" si="26"/>
        <v xml:space="preserve">                     </v>
      </c>
      <c r="W44" t="str">
        <f t="shared" si="18"/>
        <v/>
      </c>
      <c r="X44" t="str">
        <f t="shared" si="19"/>
        <v xml:space="preserve">["CAT_ID"] = 14; </v>
      </c>
      <c r="Y44" s="1" t="str">
        <f t="shared" si="27"/>
        <v xml:space="preserve">                     </v>
      </c>
      <c r="Z44">
        <f>VLOOKUP(D44,Type!A$2:B$18,2,FALSE)</f>
        <v>14</v>
      </c>
      <c r="AA44" t="str">
        <f t="shared" si="20"/>
        <v xml:space="preserve">["TYPE"] = 14; </v>
      </c>
      <c r="AB44" t="str">
        <f>IF(NOT(ISBLANK(E44)),VLOOKUP(E44,Type!D$2:E$6,2,FALSE),"")</f>
        <v/>
      </c>
      <c r="AC44" t="str">
        <f t="shared" si="28"/>
        <v xml:space="preserve">            </v>
      </c>
      <c r="AD44" t="str">
        <f t="shared" si="29"/>
        <v>0</v>
      </c>
      <c r="AE44" t="str">
        <f t="shared" si="21"/>
        <v xml:space="preserve">["VXP"] =    0; </v>
      </c>
      <c r="AF44" t="str">
        <f t="shared" si="30"/>
        <v>0</v>
      </c>
      <c r="AG44" t="str">
        <f t="shared" si="22"/>
        <v xml:space="preserve">["LP"] = 0; </v>
      </c>
      <c r="AH44" t="str">
        <f t="shared" si="31"/>
        <v>0</v>
      </c>
      <c r="AI44" t="str">
        <f t="shared" si="23"/>
        <v xml:space="preserve">["REP"] = 0; </v>
      </c>
      <c r="AJ44">
        <f>IF(NOT(ISBLANK(J44)),VLOOKUP(J44,Faction!A$2:B$77,2,FALSE),1)</f>
        <v>1</v>
      </c>
      <c r="AK44" t="str">
        <f t="shared" si="24"/>
        <v xml:space="preserve">["FACTION"] = 1; </v>
      </c>
      <c r="AL44" t="str">
        <f t="shared" si="32"/>
        <v xml:space="preserve">["TIER"] = 0; </v>
      </c>
      <c r="AM44" t="str">
        <f t="shared" si="33"/>
        <v xml:space="preserve">                     </v>
      </c>
      <c r="AN44" t="str">
        <f t="shared" si="34"/>
        <v/>
      </c>
      <c r="AO44" t="str">
        <f t="shared" si="35"/>
        <v xml:space="preserve">["NAME"] = { ["EN"] = "Level 20+"; }; </v>
      </c>
      <c r="AP44" t="str">
        <f t="shared" si="36"/>
        <v/>
      </c>
      <c r="AQ44" t="str">
        <f t="shared" si="37"/>
        <v/>
      </c>
      <c r="AR44" t="str">
        <f t="shared" si="38"/>
        <v/>
      </c>
      <c r="AS44" t="str">
        <f t="shared" si="25"/>
        <v>};</v>
      </c>
    </row>
    <row r="45" spans="1:45" x14ac:dyDescent="0.25">
      <c r="C45" s="3" t="s">
        <v>613</v>
      </c>
      <c r="D45" s="2" t="s">
        <v>138</v>
      </c>
      <c r="M45">
        <v>1</v>
      </c>
      <c r="P45">
        <v>15</v>
      </c>
      <c r="R45" t="str">
        <f t="shared" si="14"/>
        <v xml:space="preserve"> [44] = {["CAT_ID"] = 15; }; -- - Doom of Caras Gelebren -</v>
      </c>
      <c r="S45" s="1" t="str">
        <f t="shared" si="15"/>
        <v xml:space="preserve"> [44] = {                                          ["TYPE"] = 14;             ["VXP"] =    0; ["LP"] = 0; ["REP"] = 0; ["FACTION"] = 1; ["TIER"] = 1;                      ["NAME"] = { ["EN"] = "- Doom of Caras Gelebren -"; }; };</v>
      </c>
      <c r="T45">
        <f t="shared" si="16"/>
        <v>44</v>
      </c>
      <c r="U45" t="str">
        <f t="shared" si="17"/>
        <v xml:space="preserve"> [44] = {</v>
      </c>
      <c r="V45" t="str">
        <f t="shared" si="26"/>
        <v xml:space="preserve">                     </v>
      </c>
      <c r="W45" t="str">
        <f t="shared" si="18"/>
        <v/>
      </c>
      <c r="X45" t="str">
        <f t="shared" si="19"/>
        <v xml:space="preserve">["CAT_ID"] = 15; </v>
      </c>
      <c r="Y45" s="1" t="str">
        <f t="shared" si="27"/>
        <v xml:space="preserve">                     </v>
      </c>
      <c r="Z45">
        <f>VLOOKUP(D45,Type!A$2:B$18,2,FALSE)</f>
        <v>14</v>
      </c>
      <c r="AA45" t="str">
        <f t="shared" si="20"/>
        <v xml:space="preserve">["TYPE"] = 14; </v>
      </c>
      <c r="AB45" t="str">
        <f>IF(NOT(ISBLANK(E45)),VLOOKUP(E45,Type!D$2:E$6,2,FALSE),"")</f>
        <v/>
      </c>
      <c r="AC45" t="str">
        <f t="shared" si="28"/>
        <v xml:space="preserve">            </v>
      </c>
      <c r="AD45" t="str">
        <f t="shared" si="29"/>
        <v>0</v>
      </c>
      <c r="AE45" t="str">
        <f t="shared" si="21"/>
        <v xml:space="preserve">["VXP"] =    0; </v>
      </c>
      <c r="AF45" t="str">
        <f t="shared" si="30"/>
        <v>0</v>
      </c>
      <c r="AG45" t="str">
        <f t="shared" si="22"/>
        <v xml:space="preserve">["LP"] = 0; </v>
      </c>
      <c r="AH45" t="str">
        <f t="shared" si="31"/>
        <v>0</v>
      </c>
      <c r="AI45" t="str">
        <f t="shared" si="23"/>
        <v xml:space="preserve">["REP"] = 0; </v>
      </c>
      <c r="AJ45">
        <f>IF(NOT(ISBLANK(J45)),VLOOKUP(J45,Faction!A$2:B$77,2,FALSE),1)</f>
        <v>1</v>
      </c>
      <c r="AK45" t="str">
        <f t="shared" si="24"/>
        <v xml:space="preserve">["FACTION"] = 1; </v>
      </c>
      <c r="AL45" t="str">
        <f t="shared" si="32"/>
        <v xml:space="preserve">["TIER"] = 1; </v>
      </c>
      <c r="AM45" t="str">
        <f t="shared" si="33"/>
        <v xml:space="preserve">                     </v>
      </c>
      <c r="AN45" t="str">
        <f t="shared" si="34"/>
        <v/>
      </c>
      <c r="AO45" t="str">
        <f t="shared" si="35"/>
        <v xml:space="preserve">["NAME"] = { ["EN"] = "- Doom of Caras Gelebren -"; }; </v>
      </c>
      <c r="AP45" t="str">
        <f t="shared" si="36"/>
        <v/>
      </c>
      <c r="AQ45" t="str">
        <f t="shared" si="37"/>
        <v/>
      </c>
      <c r="AR45" t="str">
        <f t="shared" si="38"/>
        <v/>
      </c>
      <c r="AS45" t="str">
        <f t="shared" si="25"/>
        <v>};</v>
      </c>
    </row>
    <row r="46" spans="1:45" x14ac:dyDescent="0.25">
      <c r="A46">
        <v>1879453347</v>
      </c>
      <c r="B46">
        <v>94</v>
      </c>
      <c r="C46" t="s">
        <v>594</v>
      </c>
      <c r="D46" t="s">
        <v>31</v>
      </c>
      <c r="F46">
        <v>2000</v>
      </c>
      <c r="G46" t="s">
        <v>608</v>
      </c>
      <c r="K46" t="s">
        <v>609</v>
      </c>
      <c r="L46" t="s">
        <v>598</v>
      </c>
      <c r="M46">
        <v>1</v>
      </c>
      <c r="N46">
        <v>20</v>
      </c>
      <c r="R46" t="str">
        <f t="shared" si="14"/>
        <v xml:space="preserve"> [45] = {["ID"] = 1879453347; }; -- Doom of Caras Gelebren</v>
      </c>
      <c r="S46" s="1" t="str">
        <f t="shared" si="15"/>
        <v xml:space="preserve"> [45] = {["ID"] = 1879453347; ["SAVE_INDEX"] =  94; ["TYPE"] =  4;             ["VXP"] = 2000; ["LP"] = 0; ["REP"] = 0; ["FACTION"] = 1; ["TIER"] = 1; ["MIN_LVL"] =  "20"; ["NAME"] = { ["EN"] = "Doom of Caras Gelebren"; }; ["LORE"] = { ["EN"] = "Caras Gelebren, the Silver Bastion, was once the capital of Tham Mírdain and the jewel of Eregion. Alas, it was brought to ruin long ago when Sauron, seeking to lay claim to the Rings of Power, gathered his vast armies and destroyed all of Eregion."; }; ["SUMMARY"] = { ["EN"] = "Defeat all 3 of Sauron's champions in the Doom of Caras Gelebren."; }; ["TITLE"] = { ["EN"] = "Witness to the Fall"; }; };</v>
      </c>
      <c r="T46">
        <f t="shared" si="16"/>
        <v>45</v>
      </c>
      <c r="U46" t="str">
        <f t="shared" si="17"/>
        <v xml:space="preserve"> [45] = {</v>
      </c>
      <c r="V46" t="str">
        <f t="shared" si="26"/>
        <v xml:space="preserve">["ID"] = 1879453347; </v>
      </c>
      <c r="W46" t="str">
        <f t="shared" si="18"/>
        <v xml:space="preserve">["ID"] = 1879453347; </v>
      </c>
      <c r="X46" t="str">
        <f t="shared" si="19"/>
        <v/>
      </c>
      <c r="Y46" s="1" t="str">
        <f t="shared" si="27"/>
        <v xml:space="preserve">["SAVE_INDEX"] =  94; </v>
      </c>
      <c r="Z46">
        <f>VLOOKUP(D46,Type!A$2:B$18,2,FALSE)</f>
        <v>4</v>
      </c>
      <c r="AA46" t="str">
        <f t="shared" si="20"/>
        <v xml:space="preserve">["TYPE"] =  4; </v>
      </c>
      <c r="AB46" t="str">
        <f>IF(NOT(ISBLANK(E46)),VLOOKUP(E46,Type!D$2:E$6,2,FALSE),"")</f>
        <v/>
      </c>
      <c r="AC46" t="str">
        <f t="shared" si="28"/>
        <v xml:space="preserve">            </v>
      </c>
      <c r="AD46" t="str">
        <f t="shared" si="29"/>
        <v>2000</v>
      </c>
      <c r="AE46" t="str">
        <f t="shared" si="21"/>
        <v xml:space="preserve">["VXP"] = 2000; </v>
      </c>
      <c r="AF46" t="str">
        <f t="shared" si="30"/>
        <v>0</v>
      </c>
      <c r="AG46" t="str">
        <f t="shared" si="22"/>
        <v xml:space="preserve">["LP"] = 0; </v>
      </c>
      <c r="AH46" t="str">
        <f t="shared" si="31"/>
        <v>0</v>
      </c>
      <c r="AI46" t="str">
        <f t="shared" si="23"/>
        <v xml:space="preserve">["REP"] = 0; </v>
      </c>
      <c r="AJ46">
        <f>IF(NOT(ISBLANK(J46)),VLOOKUP(J46,Faction!A$2:B$77,2,FALSE),1)</f>
        <v>1</v>
      </c>
      <c r="AK46" t="str">
        <f t="shared" si="24"/>
        <v xml:space="preserve">["FACTION"] = 1; </v>
      </c>
      <c r="AL46" t="str">
        <f t="shared" si="32"/>
        <v xml:space="preserve">["TIER"] = 1; </v>
      </c>
      <c r="AM46" t="str">
        <f t="shared" si="33"/>
        <v xml:space="preserve">["MIN_LVL"] =  "20"; </v>
      </c>
      <c r="AN46" t="str">
        <f t="shared" si="34"/>
        <v/>
      </c>
      <c r="AO46" t="str">
        <f t="shared" si="35"/>
        <v xml:space="preserve">["NAME"] = { ["EN"] = "Doom of Caras Gelebren"; }; </v>
      </c>
      <c r="AP46" t="str">
        <f t="shared" si="36"/>
        <v xml:space="preserve">["LORE"] = { ["EN"] = "Caras Gelebren, the Silver Bastion, was once the capital of Tham Mírdain and the jewel of Eregion. Alas, it was brought to ruin long ago when Sauron, seeking to lay claim to the Rings of Power, gathered his vast armies and destroyed all of Eregion."; }; </v>
      </c>
      <c r="AQ46" t="str">
        <f t="shared" si="37"/>
        <v xml:space="preserve">["SUMMARY"] = { ["EN"] = "Defeat all 3 of Sauron's champions in the Doom of Caras Gelebren."; }; </v>
      </c>
      <c r="AR46" t="str">
        <f t="shared" si="38"/>
        <v xml:space="preserve">["TITLE"] = { ["EN"] = "Witness to the Fall"; }; </v>
      </c>
      <c r="AS46" t="str">
        <f t="shared" si="25"/>
        <v>};</v>
      </c>
    </row>
    <row r="47" spans="1:45" x14ac:dyDescent="0.25">
      <c r="A47">
        <v>1879453353</v>
      </c>
      <c r="B47">
        <v>95</v>
      </c>
      <c r="C47" t="s">
        <v>595</v>
      </c>
      <c r="D47" t="s">
        <v>31</v>
      </c>
      <c r="F47">
        <v>2000</v>
      </c>
      <c r="G47" t="s">
        <v>596</v>
      </c>
      <c r="K47" t="s">
        <v>597</v>
      </c>
      <c r="L47" t="s">
        <v>598</v>
      </c>
      <c r="M47">
        <v>1</v>
      </c>
      <c r="N47">
        <v>20</v>
      </c>
      <c r="R47" t="str">
        <f t="shared" si="14"/>
        <v xml:space="preserve"> [46] = {["ID"] = 1879453353; }; -- Siege of the Silver Bastion</v>
      </c>
      <c r="S47" s="1" t="str">
        <f t="shared" si="15"/>
        <v xml:space="preserve"> [46] = {["ID"] = 1879453353; ["SAVE_INDEX"] =  95; ["TYPE"] =  4;             ["VXP"] = 2000; ["LP"] = 0; ["REP"] = 0; ["FACTION"] = 1; ["TIER"] = 1; ["MIN_LVL"] =  "20"; ["NAME"] = { ["EN"] = "Siege of the Silver Bastion"; }; ["LORE"] = { ["EN"] = "Caras Gelebren, the Silver Bastion, was once the capital of Tham Mírdain and the jewel of Eregion. Alas, it was brought to ruin long ago when Sauron, seeking to lay claim to the Rings of Power, gathered his vast armies and destroyed all of Eregion."; }; ["SUMMARY"] = { ["EN"] = "Defeat all 8 of Sauron's followers in the Doom of Caras Gelebren."; }; ["TITLE"] = { ["EN"] = "the Doomed"; }; };</v>
      </c>
      <c r="T47">
        <f t="shared" si="16"/>
        <v>46</v>
      </c>
      <c r="U47" t="str">
        <f t="shared" si="17"/>
        <v xml:space="preserve"> [46] = {</v>
      </c>
      <c r="V47" t="str">
        <f t="shared" si="26"/>
        <v xml:space="preserve">["ID"] = 1879453353; </v>
      </c>
      <c r="W47" t="str">
        <f t="shared" si="18"/>
        <v xml:space="preserve">["ID"] = 1879453353; </v>
      </c>
      <c r="X47" t="str">
        <f t="shared" si="19"/>
        <v/>
      </c>
      <c r="Y47" s="1" t="str">
        <f t="shared" si="27"/>
        <v xml:space="preserve">["SAVE_INDEX"] =  95; </v>
      </c>
      <c r="Z47">
        <f>VLOOKUP(D47,Type!A$2:B$18,2,FALSE)</f>
        <v>4</v>
      </c>
      <c r="AA47" t="str">
        <f t="shared" si="20"/>
        <v xml:space="preserve">["TYPE"] =  4; </v>
      </c>
      <c r="AB47" t="str">
        <f>IF(NOT(ISBLANK(E47)),VLOOKUP(E47,Type!D$2:E$6,2,FALSE),"")</f>
        <v/>
      </c>
      <c r="AC47" t="str">
        <f t="shared" si="28"/>
        <v xml:space="preserve">            </v>
      </c>
      <c r="AD47" t="str">
        <f t="shared" si="29"/>
        <v>2000</v>
      </c>
      <c r="AE47" t="str">
        <f t="shared" si="21"/>
        <v xml:space="preserve">["VXP"] = 2000; </v>
      </c>
      <c r="AF47" t="str">
        <f t="shared" si="30"/>
        <v>0</v>
      </c>
      <c r="AG47" t="str">
        <f t="shared" si="22"/>
        <v xml:space="preserve">["LP"] = 0; </v>
      </c>
      <c r="AH47" t="str">
        <f t="shared" si="31"/>
        <v>0</v>
      </c>
      <c r="AI47" t="str">
        <f t="shared" si="23"/>
        <v xml:space="preserve">["REP"] = 0; </v>
      </c>
      <c r="AJ47">
        <f>IF(NOT(ISBLANK(J47)),VLOOKUP(J47,Faction!A$2:B$77,2,FALSE),1)</f>
        <v>1</v>
      </c>
      <c r="AK47" t="str">
        <f t="shared" si="24"/>
        <v xml:space="preserve">["FACTION"] = 1; </v>
      </c>
      <c r="AL47" t="str">
        <f t="shared" si="32"/>
        <v xml:space="preserve">["TIER"] = 1; </v>
      </c>
      <c r="AM47" t="str">
        <f t="shared" si="33"/>
        <v xml:space="preserve">["MIN_LVL"] =  "20"; </v>
      </c>
      <c r="AN47" t="str">
        <f t="shared" si="34"/>
        <v/>
      </c>
      <c r="AO47" t="str">
        <f t="shared" si="35"/>
        <v xml:space="preserve">["NAME"] = { ["EN"] = "Siege of the Silver Bastion"; }; </v>
      </c>
      <c r="AP47" t="str">
        <f t="shared" si="36"/>
        <v xml:space="preserve">["LORE"] = { ["EN"] = "Caras Gelebren, the Silver Bastion, was once the capital of Tham Mírdain and the jewel of Eregion. Alas, it was brought to ruin long ago when Sauron, seeking to lay claim to the Rings of Power, gathered his vast armies and destroyed all of Eregion."; }; </v>
      </c>
      <c r="AQ47" t="str">
        <f t="shared" si="37"/>
        <v xml:space="preserve">["SUMMARY"] = { ["EN"] = "Defeat all 8 of Sauron's followers in the Doom of Caras Gelebren."; }; </v>
      </c>
      <c r="AR47" t="str">
        <f t="shared" si="38"/>
        <v xml:space="preserve">["TITLE"] = { ["EN"] = "the Doomed"; }; </v>
      </c>
      <c r="AS47" t="str">
        <f t="shared" si="25"/>
        <v>};</v>
      </c>
    </row>
    <row r="48" spans="1:45" x14ac:dyDescent="0.25">
      <c r="A48">
        <v>1879453348</v>
      </c>
      <c r="B48">
        <v>96</v>
      </c>
      <c r="C48" t="s">
        <v>599</v>
      </c>
      <c r="D48" t="s">
        <v>31</v>
      </c>
      <c r="F48">
        <v>2000</v>
      </c>
      <c r="G48" t="s">
        <v>600</v>
      </c>
      <c r="K48" t="s">
        <v>602</v>
      </c>
      <c r="L48" t="s">
        <v>601</v>
      </c>
      <c r="M48">
        <v>1</v>
      </c>
      <c r="N48">
        <v>1</v>
      </c>
      <c r="R48" t="str">
        <f t="shared" si="14"/>
        <v xml:space="preserve"> [47] = {["ID"] = 1879453348; }; -- Servants of the Deceiver (Final)</v>
      </c>
      <c r="S48" s="1" t="str">
        <f t="shared" si="15"/>
        <v xml:space="preserve"> [47] = {["ID"] = 1879453348; ["SAVE_INDEX"] =  96; ["TYPE"] =  4;             ["VXP"] = 2000; ["LP"] = 0; ["REP"] = 0; ["FACTION"] = 1; ["TIER"] = 1; ["MIN_LVL"] =   "1"; ["NAME"] = { ["EN"] = "Servants of the Deceiver (Final)"; }; ["LORE"] = { ["EN"] = "Before Celebrimbor and the last of the Elves fell defeated and Eregion was laid waste, countless enemies loyal to Sauron met their doom at Caras Gelebren."; }; ["SUMMARY"] = { ["EN"] = "Defeat 400 servants of Sauron at Caras Gelebren"; }; ["TITLE"] = { ["EN"] = "Bane of the Deceiver"; }; };</v>
      </c>
      <c r="T48">
        <f t="shared" si="16"/>
        <v>47</v>
      </c>
      <c r="U48" t="str">
        <f t="shared" si="17"/>
        <v xml:space="preserve"> [47] = {</v>
      </c>
      <c r="V48" t="str">
        <f t="shared" si="26"/>
        <v xml:space="preserve">["ID"] = 1879453348; </v>
      </c>
      <c r="W48" t="str">
        <f t="shared" si="18"/>
        <v xml:space="preserve">["ID"] = 1879453348; </v>
      </c>
      <c r="X48" t="str">
        <f t="shared" si="19"/>
        <v/>
      </c>
      <c r="Y48" s="1" t="str">
        <f t="shared" si="27"/>
        <v xml:space="preserve">["SAVE_INDEX"] =  96; </v>
      </c>
      <c r="Z48">
        <f>VLOOKUP(D48,Type!A$2:B$18,2,FALSE)</f>
        <v>4</v>
      </c>
      <c r="AA48" t="str">
        <f t="shared" si="20"/>
        <v xml:space="preserve">["TYPE"] =  4; </v>
      </c>
      <c r="AB48" t="str">
        <f>IF(NOT(ISBLANK(E48)),VLOOKUP(E48,Type!D$2:E$6,2,FALSE),"")</f>
        <v/>
      </c>
      <c r="AC48" t="str">
        <f t="shared" si="28"/>
        <v xml:space="preserve">            </v>
      </c>
      <c r="AD48" t="str">
        <f t="shared" si="29"/>
        <v>2000</v>
      </c>
      <c r="AE48" t="str">
        <f t="shared" si="21"/>
        <v xml:space="preserve">["VXP"] = 2000; </v>
      </c>
      <c r="AF48" t="str">
        <f t="shared" si="30"/>
        <v>0</v>
      </c>
      <c r="AG48" t="str">
        <f t="shared" si="22"/>
        <v xml:space="preserve">["LP"] = 0; </v>
      </c>
      <c r="AH48" t="str">
        <f t="shared" si="31"/>
        <v>0</v>
      </c>
      <c r="AI48" t="str">
        <f t="shared" si="23"/>
        <v xml:space="preserve">["REP"] = 0; </v>
      </c>
      <c r="AJ48">
        <f>IF(NOT(ISBLANK(J48)),VLOOKUP(J48,Faction!A$2:B$77,2,FALSE),1)</f>
        <v>1</v>
      </c>
      <c r="AK48" t="str">
        <f t="shared" si="24"/>
        <v xml:space="preserve">["FACTION"] = 1; </v>
      </c>
      <c r="AL48" t="str">
        <f t="shared" si="32"/>
        <v xml:space="preserve">["TIER"] = 1; </v>
      </c>
      <c r="AM48" t="str">
        <f t="shared" si="33"/>
        <v xml:space="preserve">["MIN_LVL"] =   "1"; </v>
      </c>
      <c r="AN48" t="str">
        <f t="shared" si="34"/>
        <v/>
      </c>
      <c r="AO48" t="str">
        <f t="shared" si="35"/>
        <v xml:space="preserve">["NAME"] = { ["EN"] = "Servants of the Deceiver (Final)"; }; </v>
      </c>
      <c r="AP48" t="str">
        <f t="shared" si="36"/>
        <v xml:space="preserve">["LORE"] = { ["EN"] = "Before Celebrimbor and the last of the Elves fell defeated and Eregion was laid waste, countless enemies loyal to Sauron met their doom at Caras Gelebren."; }; </v>
      </c>
      <c r="AQ48" t="str">
        <f t="shared" si="37"/>
        <v xml:space="preserve">["SUMMARY"] = { ["EN"] = "Defeat 400 servants of Sauron at Caras Gelebren"; }; </v>
      </c>
      <c r="AR48" t="str">
        <f t="shared" si="38"/>
        <v xml:space="preserve">["TITLE"] = { ["EN"] = "Bane of the Deceiver"; }; </v>
      </c>
      <c r="AS48" t="str">
        <f t="shared" si="25"/>
        <v>};</v>
      </c>
    </row>
    <row r="49" spans="1:45" x14ac:dyDescent="0.25">
      <c r="A49">
        <v>1879453349</v>
      </c>
      <c r="B49">
        <v>97</v>
      </c>
      <c r="C49" t="s">
        <v>603</v>
      </c>
      <c r="D49" t="s">
        <v>31</v>
      </c>
      <c r="F49">
        <v>1000</v>
      </c>
      <c r="K49" t="s">
        <v>604</v>
      </c>
      <c r="L49" t="s">
        <v>601</v>
      </c>
      <c r="M49">
        <v>2</v>
      </c>
      <c r="N49">
        <v>1</v>
      </c>
      <c r="R49" t="str">
        <f t="shared" si="14"/>
        <v xml:space="preserve"> [48] = {["ID"] = 1879453349; }; -- Servants of the Deceiver (Advanced)</v>
      </c>
      <c r="S49" s="1" t="str">
        <f t="shared" si="15"/>
        <v xml:space="preserve"> [48] = {["ID"] = 1879453349; ["SAVE_INDEX"] =  97; ["TYPE"] =  4;             ["VXP"] = 1000; ["LP"] = 0; ["REP"] = 0; ["FACTION"] = 1; ["TIER"] = 2; ["MIN_LVL"] =   "1"; ["NAME"] = { ["EN"] = "Servants of the Deceiver (Advanced)"; }; ["LORE"] = { ["EN"] = "Before Celebrimbor and the last of the Elves fell defeated and Eregion was laid waste, countless enemies loyal to Sauron met their doom at Caras Gelebren."; }; ["SUMMARY"] = { ["EN"] = "Defeat 300 servants of Sauron at Caras Gelebren"; }; };</v>
      </c>
      <c r="T49">
        <f t="shared" si="16"/>
        <v>48</v>
      </c>
      <c r="U49" t="str">
        <f t="shared" si="17"/>
        <v xml:space="preserve"> [48] = {</v>
      </c>
      <c r="V49" t="str">
        <f t="shared" si="26"/>
        <v xml:space="preserve">["ID"] = 1879453349; </v>
      </c>
      <c r="W49" t="str">
        <f t="shared" si="18"/>
        <v xml:space="preserve">["ID"] = 1879453349; </v>
      </c>
      <c r="X49" t="str">
        <f t="shared" si="19"/>
        <v/>
      </c>
      <c r="Y49" s="1" t="str">
        <f t="shared" si="27"/>
        <v xml:space="preserve">["SAVE_INDEX"] =  97; </v>
      </c>
      <c r="Z49">
        <f>VLOOKUP(D49,Type!A$2:B$18,2,FALSE)</f>
        <v>4</v>
      </c>
      <c r="AA49" t="str">
        <f t="shared" si="20"/>
        <v xml:space="preserve">["TYPE"] =  4; </v>
      </c>
      <c r="AB49" t="str">
        <f>IF(NOT(ISBLANK(E49)),VLOOKUP(E49,Type!D$2:E$6,2,FALSE),"")</f>
        <v/>
      </c>
      <c r="AC49" t="str">
        <f t="shared" si="28"/>
        <v xml:space="preserve">            </v>
      </c>
      <c r="AD49" t="str">
        <f t="shared" si="29"/>
        <v>1000</v>
      </c>
      <c r="AE49" t="str">
        <f t="shared" si="21"/>
        <v xml:space="preserve">["VXP"] = 1000; </v>
      </c>
      <c r="AF49" t="str">
        <f t="shared" si="30"/>
        <v>0</v>
      </c>
      <c r="AG49" t="str">
        <f t="shared" si="22"/>
        <v xml:space="preserve">["LP"] = 0; </v>
      </c>
      <c r="AH49" t="str">
        <f t="shared" si="31"/>
        <v>0</v>
      </c>
      <c r="AI49" t="str">
        <f t="shared" si="23"/>
        <v xml:space="preserve">["REP"] = 0; </v>
      </c>
      <c r="AJ49">
        <f>IF(NOT(ISBLANK(J49)),VLOOKUP(J49,Faction!A$2:B$77,2,FALSE),1)</f>
        <v>1</v>
      </c>
      <c r="AK49" t="str">
        <f t="shared" si="24"/>
        <v xml:space="preserve">["FACTION"] = 1; </v>
      </c>
      <c r="AL49" t="str">
        <f t="shared" si="32"/>
        <v xml:space="preserve">["TIER"] = 2; </v>
      </c>
      <c r="AM49" t="str">
        <f t="shared" si="33"/>
        <v xml:space="preserve">["MIN_LVL"] =   "1"; </v>
      </c>
      <c r="AN49" t="str">
        <f t="shared" si="34"/>
        <v/>
      </c>
      <c r="AO49" t="str">
        <f t="shared" si="35"/>
        <v xml:space="preserve">["NAME"] = { ["EN"] = "Servants of the Deceiver (Advanced)"; }; </v>
      </c>
      <c r="AP49" t="str">
        <f t="shared" si="36"/>
        <v xml:space="preserve">["LORE"] = { ["EN"] = "Before Celebrimbor and the last of the Elves fell defeated and Eregion was laid waste, countless enemies loyal to Sauron met their doom at Caras Gelebren."; }; </v>
      </c>
      <c r="AQ49" t="str">
        <f t="shared" si="37"/>
        <v xml:space="preserve">["SUMMARY"] = { ["EN"] = "Defeat 300 servants of Sauron at Caras Gelebren"; }; </v>
      </c>
      <c r="AR49" t="str">
        <f t="shared" si="38"/>
        <v/>
      </c>
      <c r="AS49" t="str">
        <f t="shared" si="25"/>
        <v>};</v>
      </c>
    </row>
    <row r="50" spans="1:45" x14ac:dyDescent="0.25">
      <c r="A50">
        <v>1879453351</v>
      </c>
      <c r="B50">
        <v>98</v>
      </c>
      <c r="C50" t="s">
        <v>605</v>
      </c>
      <c r="D50" t="s">
        <v>31</v>
      </c>
      <c r="F50">
        <v>1000</v>
      </c>
      <c r="K50" t="s">
        <v>604</v>
      </c>
      <c r="L50" t="s">
        <v>601</v>
      </c>
      <c r="M50">
        <v>3</v>
      </c>
      <c r="N50">
        <v>1</v>
      </c>
      <c r="R50" t="str">
        <f t="shared" si="14"/>
        <v xml:space="preserve"> [49] = {["ID"] = 1879453351; }; -- Servants of the Deceiver (Intermediate)</v>
      </c>
      <c r="S50" s="1" t="str">
        <f t="shared" si="15"/>
        <v xml:space="preserve"> [49] = {["ID"] = 1879453351; ["SAVE_INDEX"] =  98; ["TYPE"] =  4;             ["VXP"] = 1000; ["LP"] = 0; ["REP"] = 0; ["FACTION"] = 1; ["TIER"] = 3; ["MIN_LVL"] =   "1"; ["NAME"] = { ["EN"] = "Servants of the Deceiver (Intermediate)"; }; ["LORE"] = { ["EN"] = "Before Celebrimbor and the last of the Elves fell defeated and Eregion was laid waste, countless enemies loyal to Sauron met their doom at Caras Gelebren."; }; ["SUMMARY"] = { ["EN"] = "Defeat 300 servants of Sauron at Caras Gelebren"; }; };</v>
      </c>
      <c r="T50">
        <f t="shared" si="16"/>
        <v>49</v>
      </c>
      <c r="U50" t="str">
        <f t="shared" si="17"/>
        <v xml:space="preserve"> [49] = {</v>
      </c>
      <c r="V50" t="str">
        <f t="shared" si="26"/>
        <v xml:space="preserve">["ID"] = 1879453351; </v>
      </c>
      <c r="W50" t="str">
        <f t="shared" si="18"/>
        <v xml:space="preserve">["ID"] = 1879453351; </v>
      </c>
      <c r="X50" t="str">
        <f t="shared" si="19"/>
        <v/>
      </c>
      <c r="Y50" s="1" t="str">
        <f t="shared" si="27"/>
        <v xml:space="preserve">["SAVE_INDEX"] =  98; </v>
      </c>
      <c r="Z50">
        <f>VLOOKUP(D50,Type!A$2:B$18,2,FALSE)</f>
        <v>4</v>
      </c>
      <c r="AA50" t="str">
        <f t="shared" si="20"/>
        <v xml:space="preserve">["TYPE"] =  4; </v>
      </c>
      <c r="AB50" t="str">
        <f>IF(NOT(ISBLANK(E50)),VLOOKUP(E50,Type!D$2:E$6,2,FALSE),"")</f>
        <v/>
      </c>
      <c r="AC50" t="str">
        <f t="shared" si="28"/>
        <v xml:space="preserve">            </v>
      </c>
      <c r="AD50" t="str">
        <f t="shared" si="29"/>
        <v>1000</v>
      </c>
      <c r="AE50" t="str">
        <f t="shared" si="21"/>
        <v xml:space="preserve">["VXP"] = 1000; </v>
      </c>
      <c r="AF50" t="str">
        <f t="shared" si="30"/>
        <v>0</v>
      </c>
      <c r="AG50" t="str">
        <f t="shared" si="22"/>
        <v xml:space="preserve">["LP"] = 0; </v>
      </c>
      <c r="AH50" t="str">
        <f t="shared" si="31"/>
        <v>0</v>
      </c>
      <c r="AI50" t="str">
        <f t="shared" si="23"/>
        <v xml:space="preserve">["REP"] = 0; </v>
      </c>
      <c r="AJ50">
        <f>IF(NOT(ISBLANK(J50)),VLOOKUP(J50,Faction!A$2:B$77,2,FALSE),1)</f>
        <v>1</v>
      </c>
      <c r="AK50" t="str">
        <f t="shared" si="24"/>
        <v xml:space="preserve">["FACTION"] = 1; </v>
      </c>
      <c r="AL50" t="str">
        <f t="shared" si="32"/>
        <v xml:space="preserve">["TIER"] = 3; </v>
      </c>
      <c r="AM50" t="str">
        <f t="shared" si="33"/>
        <v xml:space="preserve">["MIN_LVL"] =   "1"; </v>
      </c>
      <c r="AN50" t="str">
        <f t="shared" si="34"/>
        <v/>
      </c>
      <c r="AO50" t="str">
        <f t="shared" si="35"/>
        <v xml:space="preserve">["NAME"] = { ["EN"] = "Servants of the Deceiver (Intermediate)"; }; </v>
      </c>
      <c r="AP50" t="str">
        <f t="shared" si="36"/>
        <v xml:space="preserve">["LORE"] = { ["EN"] = "Before Celebrimbor and the last of the Elves fell defeated and Eregion was laid waste, countless enemies loyal to Sauron met their doom at Caras Gelebren."; }; </v>
      </c>
      <c r="AQ50" t="str">
        <f t="shared" si="37"/>
        <v xml:space="preserve">["SUMMARY"] = { ["EN"] = "Defeat 300 servants of Sauron at Caras Gelebren"; }; </v>
      </c>
      <c r="AR50" t="str">
        <f t="shared" si="38"/>
        <v/>
      </c>
      <c r="AS50" t="str">
        <f t="shared" si="25"/>
        <v>};</v>
      </c>
    </row>
    <row r="51" spans="1:45" x14ac:dyDescent="0.25">
      <c r="A51">
        <v>1879453352</v>
      </c>
      <c r="B51">
        <v>99</v>
      </c>
      <c r="C51" t="s">
        <v>606</v>
      </c>
      <c r="D51" t="s">
        <v>31</v>
      </c>
      <c r="K51" t="s">
        <v>607</v>
      </c>
      <c r="L51" t="s">
        <v>601</v>
      </c>
      <c r="M51">
        <v>4</v>
      </c>
      <c r="N51">
        <v>1</v>
      </c>
      <c r="R51" t="str">
        <f t="shared" si="14"/>
        <v xml:space="preserve"> [50] = {["ID"] = 1879453352; }; -- Servants of the Deceiver</v>
      </c>
      <c r="S51" s="1" t="str">
        <f t="shared" si="15"/>
        <v xml:space="preserve"> [50] = {["ID"] = 1879453352; ["SAVE_INDEX"] =  99; ["TYPE"] =  4;             ["VXP"] =    0; ["LP"] = 0; ["REP"] = 0; ["FACTION"] = 1; ["TIER"] = 4; ["MIN_LVL"] =   "1"; ["NAME"] = { ["EN"] = "Servants of the Deceiver"; }; ["LORE"] = { ["EN"] = "Before Celebrimbor and the last of the Elves fell defeated and Eregion was laid waste, countless enemies loyal to Sauron met their doom at Caras Gelebren."; }; ["SUMMARY"] = { ["EN"] = "Defeat 100 servants of Sauron at Caras Gelebren"; }; };</v>
      </c>
      <c r="T51">
        <f t="shared" si="16"/>
        <v>50</v>
      </c>
      <c r="U51" t="str">
        <f t="shared" si="17"/>
        <v xml:space="preserve"> [50] = {</v>
      </c>
      <c r="V51" t="str">
        <f t="shared" si="26"/>
        <v xml:space="preserve">["ID"] = 1879453352; </v>
      </c>
      <c r="W51" t="str">
        <f t="shared" si="18"/>
        <v xml:space="preserve">["ID"] = 1879453352; </v>
      </c>
      <c r="X51" t="str">
        <f t="shared" si="19"/>
        <v/>
      </c>
      <c r="Y51" s="1" t="str">
        <f t="shared" si="27"/>
        <v xml:space="preserve">["SAVE_INDEX"] =  99; </v>
      </c>
      <c r="Z51">
        <f>VLOOKUP(D51,Type!A$2:B$18,2,FALSE)</f>
        <v>4</v>
      </c>
      <c r="AA51" t="str">
        <f t="shared" si="20"/>
        <v xml:space="preserve">["TYPE"] =  4; </v>
      </c>
      <c r="AB51" t="str">
        <f>IF(NOT(ISBLANK(E51)),VLOOKUP(E51,Type!D$2:E$6,2,FALSE),"")</f>
        <v/>
      </c>
      <c r="AC51" t="str">
        <f t="shared" si="28"/>
        <v xml:space="preserve">            </v>
      </c>
      <c r="AD51" t="str">
        <f t="shared" si="29"/>
        <v>0</v>
      </c>
      <c r="AE51" t="str">
        <f t="shared" si="21"/>
        <v xml:space="preserve">["VXP"] =    0; </v>
      </c>
      <c r="AF51" t="str">
        <f t="shared" si="30"/>
        <v>0</v>
      </c>
      <c r="AG51" t="str">
        <f t="shared" si="22"/>
        <v xml:space="preserve">["LP"] = 0; </v>
      </c>
      <c r="AH51" t="str">
        <f t="shared" si="31"/>
        <v>0</v>
      </c>
      <c r="AI51" t="str">
        <f t="shared" si="23"/>
        <v xml:space="preserve">["REP"] = 0; </v>
      </c>
      <c r="AJ51">
        <f>IF(NOT(ISBLANK(J51)),VLOOKUP(J51,Faction!A$2:B$77,2,FALSE),1)</f>
        <v>1</v>
      </c>
      <c r="AK51" t="str">
        <f t="shared" si="24"/>
        <v xml:space="preserve">["FACTION"] = 1; </v>
      </c>
      <c r="AL51" t="str">
        <f t="shared" si="32"/>
        <v xml:space="preserve">["TIER"] = 4; </v>
      </c>
      <c r="AM51" t="str">
        <f t="shared" si="33"/>
        <v xml:space="preserve">["MIN_LVL"] =   "1"; </v>
      </c>
      <c r="AN51" t="str">
        <f t="shared" si="34"/>
        <v/>
      </c>
      <c r="AO51" t="str">
        <f t="shared" si="35"/>
        <v xml:space="preserve">["NAME"] = { ["EN"] = "Servants of the Deceiver"; }; </v>
      </c>
      <c r="AP51" t="str">
        <f t="shared" si="36"/>
        <v xml:space="preserve">["LORE"] = { ["EN"] = "Before Celebrimbor and the last of the Elves fell defeated and Eregion was laid waste, countless enemies loyal to Sauron met their doom at Caras Gelebren."; }; </v>
      </c>
      <c r="AQ51" t="str">
        <f t="shared" si="37"/>
        <v xml:space="preserve">["SUMMARY"] = { ["EN"] = "Defeat 100 servants of Sauron at Caras Gelebren"; }; </v>
      </c>
      <c r="AR51" t="str">
        <f t="shared" si="38"/>
        <v/>
      </c>
      <c r="AS51" t="str">
        <f t="shared" si="25"/>
        <v>};</v>
      </c>
    </row>
    <row r="52" spans="1:45" x14ac:dyDescent="0.25">
      <c r="A52">
        <v>1879453350</v>
      </c>
      <c r="B52">
        <v>100</v>
      </c>
      <c r="C52" t="s">
        <v>610</v>
      </c>
      <c r="D52" t="s">
        <v>31</v>
      </c>
      <c r="G52" t="s">
        <v>611</v>
      </c>
      <c r="K52" t="s">
        <v>612</v>
      </c>
      <c r="L52" t="s">
        <v>598</v>
      </c>
      <c r="M52">
        <v>1</v>
      </c>
      <c r="N52">
        <v>20</v>
      </c>
      <c r="R52" t="str">
        <f t="shared" si="14"/>
        <v xml:space="preserve"> [51] = {["ID"] = 1879453350; }; -- Defender of the Mírdain</v>
      </c>
      <c r="S52" s="1" t="str">
        <f t="shared" si="15"/>
        <v xml:space="preserve"> [51] = {["ID"] = 1879453350; ["SAVE_INDEX"] = 100; ["TYPE"] =  4;             ["VXP"] =    0; ["LP"] = 0; ["REP"] = 0; ["FACTION"] = 1; ["TIER"] = 1; ["MIN_LVL"] =  "20"; ["NAME"] = { ["EN"] = "Defender of the Mírdain"; }; ["LORE"] = { ["EN"] = "Caras Gelebren, the Silver Bastion, was once the capital of Tham Mírdain and the jewel of Eregion. Alas, it was brought to ruin long ago when Sauron, seeking to lay claim to the Rings of Power, gathered his vast armies and destroyed all of Eregion."; }; ["SUMMARY"] = { ["EN"] = "Complete 'Doom of Caras Gelebren -- Raid"; }; ["TITLE"] = { ["EN"] = "Hero of the Silver Bastion"; }; };</v>
      </c>
      <c r="T52">
        <f t="shared" si="16"/>
        <v>51</v>
      </c>
      <c r="U52" t="str">
        <f t="shared" si="17"/>
        <v xml:space="preserve"> [51] = {</v>
      </c>
      <c r="V52" t="str">
        <f t="shared" si="26"/>
        <v xml:space="preserve">["ID"] = 1879453350; </v>
      </c>
      <c r="W52" t="str">
        <f t="shared" si="18"/>
        <v xml:space="preserve">["ID"] = 1879453350; </v>
      </c>
      <c r="X52" t="str">
        <f t="shared" si="19"/>
        <v/>
      </c>
      <c r="Y52" s="1" t="str">
        <f t="shared" si="27"/>
        <v xml:space="preserve">["SAVE_INDEX"] = 100; </v>
      </c>
      <c r="Z52">
        <f>VLOOKUP(D52,Type!A$2:B$18,2,FALSE)</f>
        <v>4</v>
      </c>
      <c r="AA52" t="str">
        <f t="shared" si="20"/>
        <v xml:space="preserve">["TYPE"] =  4; </v>
      </c>
      <c r="AB52" t="str">
        <f>IF(NOT(ISBLANK(E52)),VLOOKUP(E52,Type!D$2:E$6,2,FALSE),"")</f>
        <v/>
      </c>
      <c r="AC52" t="str">
        <f t="shared" si="28"/>
        <v xml:space="preserve">            </v>
      </c>
      <c r="AD52" t="str">
        <f t="shared" si="29"/>
        <v>0</v>
      </c>
      <c r="AE52" t="str">
        <f t="shared" si="21"/>
        <v xml:space="preserve">["VXP"] =    0; </v>
      </c>
      <c r="AF52" t="str">
        <f t="shared" si="30"/>
        <v>0</v>
      </c>
      <c r="AG52" t="str">
        <f t="shared" si="22"/>
        <v xml:space="preserve">["LP"] = 0; </v>
      </c>
      <c r="AH52" t="str">
        <f t="shared" si="31"/>
        <v>0</v>
      </c>
      <c r="AI52" t="str">
        <f t="shared" si="23"/>
        <v xml:space="preserve">["REP"] = 0; </v>
      </c>
      <c r="AJ52">
        <f>IF(NOT(ISBLANK(J52)),VLOOKUP(J52,Faction!A$2:B$77,2,FALSE),1)</f>
        <v>1</v>
      </c>
      <c r="AK52" t="str">
        <f t="shared" si="24"/>
        <v xml:space="preserve">["FACTION"] = 1; </v>
      </c>
      <c r="AL52" t="str">
        <f t="shared" si="32"/>
        <v xml:space="preserve">["TIER"] = 1; </v>
      </c>
      <c r="AM52" t="str">
        <f t="shared" si="33"/>
        <v xml:space="preserve">["MIN_LVL"] =  "20"; </v>
      </c>
      <c r="AN52" t="str">
        <f t="shared" si="34"/>
        <v/>
      </c>
      <c r="AO52" t="str">
        <f t="shared" si="35"/>
        <v xml:space="preserve">["NAME"] = { ["EN"] = "Defender of the Mírdain"; }; </v>
      </c>
      <c r="AP52" t="str">
        <f t="shared" si="36"/>
        <v xml:space="preserve">["LORE"] = { ["EN"] = "Caras Gelebren, the Silver Bastion, was once the capital of Tham Mírdain and the jewel of Eregion. Alas, it was brought to ruin long ago when Sauron, seeking to lay claim to the Rings of Power, gathered his vast armies and destroyed all of Eregion."; }; </v>
      </c>
      <c r="AQ52" t="str">
        <f t="shared" si="37"/>
        <v xml:space="preserve">["SUMMARY"] = { ["EN"] = "Complete 'Doom of Caras Gelebren -- Raid"; }; </v>
      </c>
      <c r="AR52" t="str">
        <f t="shared" si="38"/>
        <v xml:space="preserve">["TITLE"] = { ["EN"] = "Hero of the Silver Bastion"; }; </v>
      </c>
      <c r="AS52" t="str">
        <f t="shared" si="25"/>
        <v>};</v>
      </c>
    </row>
    <row r="53" spans="1:45" x14ac:dyDescent="0.25">
      <c r="C53" s="2" t="s">
        <v>593</v>
      </c>
      <c r="D53" s="2" t="s">
        <v>138</v>
      </c>
      <c r="E53" s="2"/>
      <c r="M53">
        <v>0</v>
      </c>
      <c r="P53">
        <v>16</v>
      </c>
      <c r="R53" t="str">
        <f t="shared" si="14"/>
        <v xml:space="preserve"> [52] = {["CAT_ID"] = 16; }; -- Level 45+</v>
      </c>
      <c r="S53" s="1" t="str">
        <f t="shared" si="15"/>
        <v xml:space="preserve"> [52] = {                                          ["TYPE"] = 14;             ["VXP"] =    0; ["LP"] = 0; ["REP"] = 0; ["FACTION"] = 1; ["TIER"] = 0;                      ["NAME"] = { ["EN"] = "Level 45+"; }; };</v>
      </c>
      <c r="T53">
        <f t="shared" si="16"/>
        <v>52</v>
      </c>
      <c r="U53" t="str">
        <f t="shared" si="17"/>
        <v xml:space="preserve"> [52] = {</v>
      </c>
      <c r="V53" t="str">
        <f t="shared" si="26"/>
        <v xml:space="preserve">                     </v>
      </c>
      <c r="W53" t="str">
        <f t="shared" si="18"/>
        <v/>
      </c>
      <c r="X53" t="str">
        <f t="shared" si="19"/>
        <v xml:space="preserve">["CAT_ID"] = 16; </v>
      </c>
      <c r="Y53" s="1" t="str">
        <f t="shared" si="27"/>
        <v xml:space="preserve">                     </v>
      </c>
      <c r="Z53">
        <f>VLOOKUP(D53,Type!A$2:B$18,2,FALSE)</f>
        <v>14</v>
      </c>
      <c r="AA53" t="str">
        <f t="shared" si="20"/>
        <v xml:space="preserve">["TYPE"] = 14; </v>
      </c>
      <c r="AB53" t="str">
        <f>IF(NOT(ISBLANK(E53)),VLOOKUP(E53,Type!D$2:E$6,2,FALSE),"")</f>
        <v/>
      </c>
      <c r="AC53" t="str">
        <f t="shared" si="28"/>
        <v xml:space="preserve">            </v>
      </c>
      <c r="AD53" t="str">
        <f t="shared" si="29"/>
        <v>0</v>
      </c>
      <c r="AE53" t="str">
        <f t="shared" si="21"/>
        <v xml:space="preserve">["VXP"] =    0; </v>
      </c>
      <c r="AF53" t="str">
        <f t="shared" si="30"/>
        <v>0</v>
      </c>
      <c r="AG53" t="str">
        <f t="shared" si="22"/>
        <v xml:space="preserve">["LP"] = 0; </v>
      </c>
      <c r="AH53" t="str">
        <f t="shared" si="31"/>
        <v>0</v>
      </c>
      <c r="AI53" t="str">
        <f t="shared" si="23"/>
        <v xml:space="preserve">["REP"] = 0; </v>
      </c>
      <c r="AJ53">
        <f>IF(NOT(ISBLANK(J53)),VLOOKUP(J53,Faction!A$2:B$77,2,FALSE),1)</f>
        <v>1</v>
      </c>
      <c r="AK53" t="str">
        <f t="shared" si="24"/>
        <v xml:space="preserve">["FACTION"] = 1; </v>
      </c>
      <c r="AL53" t="str">
        <f t="shared" si="32"/>
        <v xml:space="preserve">["TIER"] = 0; </v>
      </c>
      <c r="AM53" t="str">
        <f t="shared" si="33"/>
        <v xml:space="preserve">                     </v>
      </c>
      <c r="AN53" t="str">
        <f t="shared" si="34"/>
        <v/>
      </c>
      <c r="AO53" t="str">
        <f t="shared" si="35"/>
        <v xml:space="preserve">["NAME"] = { ["EN"] = "Level 45+"; }; </v>
      </c>
      <c r="AP53" t="str">
        <f t="shared" si="36"/>
        <v/>
      </c>
      <c r="AQ53" t="str">
        <f t="shared" si="37"/>
        <v/>
      </c>
      <c r="AR53" t="str">
        <f t="shared" si="38"/>
        <v/>
      </c>
      <c r="AS53" t="str">
        <f t="shared" si="25"/>
        <v>};</v>
      </c>
    </row>
    <row r="54" spans="1:45" x14ac:dyDescent="0.25">
      <c r="C54" s="3" t="s">
        <v>258</v>
      </c>
      <c r="D54" s="2" t="s">
        <v>138</v>
      </c>
      <c r="E54" s="2"/>
      <c r="M54">
        <v>1</v>
      </c>
      <c r="P54">
        <v>17</v>
      </c>
      <c r="R54" t="str">
        <f t="shared" si="14"/>
        <v xml:space="preserve"> [53] = {["CAT_ID"] = 17; }; -- -Barrow-downs Survival-</v>
      </c>
      <c r="S54" s="1" t="str">
        <f t="shared" si="15"/>
        <v xml:space="preserve"> [53] = {                                          ["TYPE"] = 14;             ["VXP"] =    0; ["LP"] = 0; ["REP"] = 0; ["FACTION"] = 1; ["TIER"] = 1;                      ["NAME"] = { ["EN"] = "-Barrow-downs Survival-"; }; };</v>
      </c>
      <c r="T54">
        <f t="shared" si="16"/>
        <v>53</v>
      </c>
      <c r="U54" t="str">
        <f t="shared" si="17"/>
        <v xml:space="preserve"> [53] = {</v>
      </c>
      <c r="V54" t="str">
        <f t="shared" si="26"/>
        <v xml:space="preserve">                     </v>
      </c>
      <c r="W54" t="str">
        <f t="shared" si="18"/>
        <v/>
      </c>
      <c r="X54" t="str">
        <f t="shared" si="19"/>
        <v xml:space="preserve">["CAT_ID"] = 17; </v>
      </c>
      <c r="Y54" s="1" t="str">
        <f t="shared" si="27"/>
        <v xml:space="preserve">                     </v>
      </c>
      <c r="Z54">
        <f>VLOOKUP(D54,Type!A$2:B$18,2,FALSE)</f>
        <v>14</v>
      </c>
      <c r="AA54" t="str">
        <f t="shared" si="20"/>
        <v xml:space="preserve">["TYPE"] = 14; </v>
      </c>
      <c r="AB54" t="str">
        <f>IF(NOT(ISBLANK(E54)),VLOOKUP(E54,Type!D$2:E$6,2,FALSE),"")</f>
        <v/>
      </c>
      <c r="AC54" t="str">
        <f t="shared" si="28"/>
        <v xml:space="preserve">            </v>
      </c>
      <c r="AD54" t="str">
        <f t="shared" si="29"/>
        <v>0</v>
      </c>
      <c r="AE54" t="str">
        <f t="shared" si="21"/>
        <v xml:space="preserve">["VXP"] =    0; </v>
      </c>
      <c r="AF54" t="str">
        <f t="shared" si="30"/>
        <v>0</v>
      </c>
      <c r="AG54" t="str">
        <f t="shared" si="22"/>
        <v xml:space="preserve">["LP"] = 0; </v>
      </c>
      <c r="AH54" t="str">
        <f t="shared" si="31"/>
        <v>0</v>
      </c>
      <c r="AI54" t="str">
        <f t="shared" si="23"/>
        <v xml:space="preserve">["REP"] = 0; </v>
      </c>
      <c r="AJ54">
        <f>IF(NOT(ISBLANK(J54)),VLOOKUP(J54,Faction!A$2:B$77,2,FALSE),1)</f>
        <v>1</v>
      </c>
      <c r="AK54" t="str">
        <f t="shared" si="24"/>
        <v xml:space="preserve">["FACTION"] = 1; </v>
      </c>
      <c r="AL54" t="str">
        <f t="shared" si="32"/>
        <v xml:space="preserve">["TIER"] = 1; </v>
      </c>
      <c r="AM54" t="str">
        <f t="shared" si="33"/>
        <v xml:space="preserve">                     </v>
      </c>
      <c r="AN54" t="str">
        <f t="shared" si="34"/>
        <v/>
      </c>
      <c r="AO54" t="str">
        <f t="shared" si="35"/>
        <v xml:space="preserve">["NAME"] = { ["EN"] = "-Barrow-downs Survival-"; }; </v>
      </c>
      <c r="AP54" t="str">
        <f t="shared" si="36"/>
        <v/>
      </c>
      <c r="AQ54" t="str">
        <f t="shared" si="37"/>
        <v/>
      </c>
      <c r="AR54" t="str">
        <f t="shared" si="38"/>
        <v/>
      </c>
      <c r="AS54" t="str">
        <f t="shared" si="25"/>
        <v>};</v>
      </c>
    </row>
    <row r="55" spans="1:45" x14ac:dyDescent="0.25">
      <c r="C55" s="3" t="s">
        <v>259</v>
      </c>
      <c r="D55" s="2" t="s">
        <v>138</v>
      </c>
      <c r="E55" s="2"/>
      <c r="L55" t="s">
        <v>209</v>
      </c>
      <c r="M55">
        <v>2</v>
      </c>
      <c r="P55">
        <v>18</v>
      </c>
      <c r="R55" t="str">
        <f t="shared" si="14"/>
        <v xml:space="preserve"> [54] = {["CAT_ID"] = 18; }; -- --The Dead Slayer Deeds--</v>
      </c>
      <c r="S55" s="1" t="str">
        <f t="shared" si="15"/>
        <v xml:space="preserve"> [54] = {                                          ["TYPE"] = 14;             ["VXP"] =    0; ["LP"] = 0; ["REP"] = 0; ["FACTION"] = 1; ["TIER"] = 2;                      ["NAME"] = { ["EN"] = "--The Dead Slayer Deeds--"; }; ["LORE"] = { ["EN"] = "The Dead deeds require increasing numbers of mob kills at the Small Fellowship (3), Fellowship (6) and Raid (12) group size."; }; };</v>
      </c>
      <c r="T55">
        <f t="shared" si="16"/>
        <v>54</v>
      </c>
      <c r="U55" t="str">
        <f t="shared" si="17"/>
        <v xml:space="preserve"> [54] = {</v>
      </c>
      <c r="V55" t="str">
        <f t="shared" si="26"/>
        <v xml:space="preserve">                     </v>
      </c>
      <c r="W55" t="str">
        <f t="shared" si="18"/>
        <v/>
      </c>
      <c r="X55" t="str">
        <f t="shared" si="19"/>
        <v xml:space="preserve">["CAT_ID"] = 18; </v>
      </c>
      <c r="Y55" s="1" t="str">
        <f t="shared" si="27"/>
        <v xml:space="preserve">                     </v>
      </c>
      <c r="Z55">
        <f>VLOOKUP(D55,Type!A$2:B$18,2,FALSE)</f>
        <v>14</v>
      </c>
      <c r="AA55" t="str">
        <f t="shared" si="20"/>
        <v xml:space="preserve">["TYPE"] = 14; </v>
      </c>
      <c r="AB55" t="str">
        <f>IF(NOT(ISBLANK(E55)),VLOOKUP(E55,Type!D$2:E$6,2,FALSE),"")</f>
        <v/>
      </c>
      <c r="AC55" t="str">
        <f t="shared" si="28"/>
        <v xml:space="preserve">            </v>
      </c>
      <c r="AD55" t="str">
        <f t="shared" si="29"/>
        <v>0</v>
      </c>
      <c r="AE55" t="str">
        <f t="shared" si="21"/>
        <v xml:space="preserve">["VXP"] =    0; </v>
      </c>
      <c r="AF55" t="str">
        <f t="shared" si="30"/>
        <v>0</v>
      </c>
      <c r="AG55" t="str">
        <f t="shared" si="22"/>
        <v xml:space="preserve">["LP"] = 0; </v>
      </c>
      <c r="AH55" t="str">
        <f t="shared" si="31"/>
        <v>0</v>
      </c>
      <c r="AI55" t="str">
        <f t="shared" si="23"/>
        <v xml:space="preserve">["REP"] = 0; </v>
      </c>
      <c r="AJ55">
        <f>IF(NOT(ISBLANK(J55)),VLOOKUP(J55,Faction!A$2:B$77,2,FALSE),1)</f>
        <v>1</v>
      </c>
      <c r="AK55" t="str">
        <f t="shared" si="24"/>
        <v xml:space="preserve">["FACTION"] = 1; </v>
      </c>
      <c r="AL55" t="str">
        <f t="shared" si="32"/>
        <v xml:space="preserve">["TIER"] = 2; </v>
      </c>
      <c r="AM55" t="str">
        <f t="shared" si="33"/>
        <v xml:space="preserve">                     </v>
      </c>
      <c r="AN55" t="str">
        <f t="shared" si="34"/>
        <v/>
      </c>
      <c r="AO55" t="str">
        <f t="shared" si="35"/>
        <v xml:space="preserve">["NAME"] = { ["EN"] = "--The Dead Slayer Deeds--"; }; </v>
      </c>
      <c r="AP55" t="str">
        <f t="shared" si="36"/>
        <v xml:space="preserve">["LORE"] = { ["EN"] = "The Dead deeds require increasing numbers of mob kills at the Small Fellowship (3), Fellowship (6) and Raid (12) group size."; }; </v>
      </c>
      <c r="AQ55" t="str">
        <f t="shared" si="37"/>
        <v/>
      </c>
      <c r="AR55" t="str">
        <f t="shared" si="38"/>
        <v/>
      </c>
      <c r="AS55" t="str">
        <f t="shared" si="25"/>
        <v>};</v>
      </c>
    </row>
    <row r="56" spans="1:45" x14ac:dyDescent="0.25">
      <c r="A56">
        <v>1879174915</v>
      </c>
      <c r="B56">
        <v>27</v>
      </c>
      <c r="C56" t="s">
        <v>174</v>
      </c>
      <c r="D56" t="s">
        <v>31</v>
      </c>
      <c r="K56" t="s">
        <v>175</v>
      </c>
      <c r="L56" t="s">
        <v>472</v>
      </c>
      <c r="M56">
        <v>2</v>
      </c>
      <c r="N56">
        <v>45</v>
      </c>
      <c r="R56" t="str">
        <f t="shared" si="14"/>
        <v xml:space="preserve"> [55] = {["ID"] = 1879174915; }; -- Bane of the Dead -- Small Fellowship</v>
      </c>
      <c r="S56" s="1" t="str">
        <f t="shared" si="15"/>
        <v xml:space="preserve"> [55] = {["ID"] = 1879174915; ["SAVE_INDEX"] =  27; ["TYPE"] =  4;             ["VXP"] =    0; ["LP"] = 0; ["REP"] = 0; ["FACTION"] = 1; ["TIER"] = 2; ["MIN_LVL"] =  "45"; ["NAME"] = { ["EN"] = "Bane of the Dead -- Small Fellowship"; }; ["LORE"] = { ["EN"] = "The servants of the Witch-king have long made the Barrow-downs a place of terror...now the time has come to drive forth that terror."; }; ["SUMMARY"] = { ["EN"] = "Defeat 10000 denizens of the Barrow-downs"; }; };</v>
      </c>
      <c r="T56">
        <f t="shared" si="16"/>
        <v>55</v>
      </c>
      <c r="U56" t="str">
        <f t="shared" si="17"/>
        <v xml:space="preserve"> [55] = {</v>
      </c>
      <c r="V56" t="str">
        <f t="shared" si="26"/>
        <v xml:space="preserve">["ID"] = 1879174915; </v>
      </c>
      <c r="W56" t="str">
        <f t="shared" si="18"/>
        <v xml:space="preserve">["ID"] = 1879174915; </v>
      </c>
      <c r="X56" t="str">
        <f t="shared" si="19"/>
        <v/>
      </c>
      <c r="Y56" s="1" t="str">
        <f t="shared" si="27"/>
        <v xml:space="preserve">["SAVE_INDEX"] =  27; </v>
      </c>
      <c r="Z56">
        <f>VLOOKUP(D56,Type!A$2:B$18,2,FALSE)</f>
        <v>4</v>
      </c>
      <c r="AA56" t="str">
        <f t="shared" si="20"/>
        <v xml:space="preserve">["TYPE"] =  4; </v>
      </c>
      <c r="AB56" t="str">
        <f>IF(NOT(ISBLANK(E56)),VLOOKUP(E56,Type!D$2:E$6,2,FALSE),"")</f>
        <v/>
      </c>
      <c r="AC56" t="str">
        <f t="shared" si="28"/>
        <v xml:space="preserve">            </v>
      </c>
      <c r="AD56" t="str">
        <f t="shared" si="29"/>
        <v>0</v>
      </c>
      <c r="AE56" t="str">
        <f t="shared" si="21"/>
        <v xml:space="preserve">["VXP"] =    0; </v>
      </c>
      <c r="AF56" t="str">
        <f t="shared" si="30"/>
        <v>0</v>
      </c>
      <c r="AG56" t="str">
        <f t="shared" si="22"/>
        <v xml:space="preserve">["LP"] = 0; </v>
      </c>
      <c r="AH56" t="str">
        <f t="shared" si="31"/>
        <v>0</v>
      </c>
      <c r="AI56" t="str">
        <f t="shared" si="23"/>
        <v xml:space="preserve">["REP"] = 0; </v>
      </c>
      <c r="AJ56">
        <f>IF(NOT(ISBLANK(J56)),VLOOKUP(J56,Faction!A$2:B$77,2,FALSE),1)</f>
        <v>1</v>
      </c>
      <c r="AK56" t="str">
        <f t="shared" si="24"/>
        <v xml:space="preserve">["FACTION"] = 1; </v>
      </c>
      <c r="AL56" t="str">
        <f t="shared" si="32"/>
        <v xml:space="preserve">["TIER"] = 2; </v>
      </c>
      <c r="AM56" t="str">
        <f t="shared" si="33"/>
        <v xml:space="preserve">["MIN_LVL"] =  "45"; </v>
      </c>
      <c r="AN56" t="str">
        <f t="shared" si="34"/>
        <v/>
      </c>
      <c r="AO56" t="str">
        <f t="shared" si="35"/>
        <v xml:space="preserve">["NAME"] = { ["EN"] = "Bane of the Dead -- Small Fellowship"; }; </v>
      </c>
      <c r="AP56" t="str">
        <f t="shared" si="36"/>
        <v xml:space="preserve">["LORE"] = { ["EN"] = "The servants of the Witch-king have long made the Barrow-downs a place of terror...now the time has come to drive forth that terror."; }; </v>
      </c>
      <c r="AQ56" t="str">
        <f t="shared" si="37"/>
        <v xml:space="preserve">["SUMMARY"] = { ["EN"] = "Defeat 10000 denizens of the Barrow-downs"; }; </v>
      </c>
      <c r="AR56" t="str">
        <f t="shared" si="38"/>
        <v/>
      </c>
      <c r="AS56" t="str">
        <f t="shared" si="25"/>
        <v>};</v>
      </c>
    </row>
    <row r="57" spans="1:45" x14ac:dyDescent="0.25">
      <c r="A57">
        <v>1879174920</v>
      </c>
      <c r="B57">
        <v>28</v>
      </c>
      <c r="C57" t="s">
        <v>177</v>
      </c>
      <c r="D57" t="s">
        <v>31</v>
      </c>
      <c r="K57" t="s">
        <v>176</v>
      </c>
      <c r="L57" t="s">
        <v>472</v>
      </c>
      <c r="M57">
        <v>3</v>
      </c>
      <c r="N57">
        <v>45</v>
      </c>
      <c r="R57" t="str">
        <f t="shared" si="14"/>
        <v xml:space="preserve"> [56] = {["ID"] = 1879174920; }; -- Adversary of the Dead -- Small Fellowship</v>
      </c>
      <c r="S57" s="1" t="str">
        <f t="shared" si="15"/>
        <v xml:space="preserve"> [56] = {["ID"] = 1879174920; ["SAVE_INDEX"] =  28; ["TYPE"] =  4;             ["VXP"] =    0; ["LP"] = 0; ["REP"] = 0; ["FACTION"] = 1; ["TIER"] = 3; ["MIN_LVL"] =  "45"; ["NAME"] = { ["EN"] = "Adversary of the Dead -- Small Fellowship"; }; ["LORE"] = { ["EN"] = "The servants of the Witch-king have long made the Barrow-downs a place of terror...now the time has come to drive forth that terror."; }; ["SUMMARY"] = { ["EN"] = "Defeat 5000 denizens of the Barrow-downs"; }; };</v>
      </c>
      <c r="T57">
        <f t="shared" si="16"/>
        <v>56</v>
      </c>
      <c r="U57" t="str">
        <f t="shared" si="17"/>
        <v xml:space="preserve"> [56] = {</v>
      </c>
      <c r="V57" t="str">
        <f t="shared" si="26"/>
        <v xml:space="preserve">["ID"] = 1879174920; </v>
      </c>
      <c r="W57" t="str">
        <f t="shared" si="18"/>
        <v xml:space="preserve">["ID"] = 1879174920; </v>
      </c>
      <c r="X57" t="str">
        <f t="shared" si="19"/>
        <v/>
      </c>
      <c r="Y57" s="1" t="str">
        <f t="shared" si="27"/>
        <v xml:space="preserve">["SAVE_INDEX"] =  28; </v>
      </c>
      <c r="Z57">
        <f>VLOOKUP(D57,Type!A$2:B$18,2,FALSE)</f>
        <v>4</v>
      </c>
      <c r="AA57" t="str">
        <f t="shared" si="20"/>
        <v xml:space="preserve">["TYPE"] =  4; </v>
      </c>
      <c r="AB57" t="str">
        <f>IF(NOT(ISBLANK(E57)),VLOOKUP(E57,Type!D$2:E$6,2,FALSE),"")</f>
        <v/>
      </c>
      <c r="AC57" t="str">
        <f t="shared" si="28"/>
        <v xml:space="preserve">            </v>
      </c>
      <c r="AD57" t="str">
        <f t="shared" si="29"/>
        <v>0</v>
      </c>
      <c r="AE57" t="str">
        <f t="shared" si="21"/>
        <v xml:space="preserve">["VXP"] =    0; </v>
      </c>
      <c r="AF57" t="str">
        <f t="shared" si="30"/>
        <v>0</v>
      </c>
      <c r="AG57" t="str">
        <f t="shared" si="22"/>
        <v xml:space="preserve">["LP"] = 0; </v>
      </c>
      <c r="AH57" t="str">
        <f t="shared" si="31"/>
        <v>0</v>
      </c>
      <c r="AI57" t="str">
        <f t="shared" si="23"/>
        <v xml:space="preserve">["REP"] = 0; </v>
      </c>
      <c r="AJ57">
        <f>IF(NOT(ISBLANK(J57)),VLOOKUP(J57,Faction!A$2:B$77,2,FALSE),1)</f>
        <v>1</v>
      </c>
      <c r="AK57" t="str">
        <f t="shared" si="24"/>
        <v xml:space="preserve">["FACTION"] = 1; </v>
      </c>
      <c r="AL57" t="str">
        <f t="shared" si="32"/>
        <v xml:space="preserve">["TIER"] = 3; </v>
      </c>
      <c r="AM57" t="str">
        <f t="shared" si="33"/>
        <v xml:space="preserve">["MIN_LVL"] =  "45"; </v>
      </c>
      <c r="AN57" t="str">
        <f t="shared" si="34"/>
        <v/>
      </c>
      <c r="AO57" t="str">
        <f t="shared" si="35"/>
        <v xml:space="preserve">["NAME"] = { ["EN"] = "Adversary of the Dead -- Small Fellowship"; }; </v>
      </c>
      <c r="AP57" t="str">
        <f t="shared" si="36"/>
        <v xml:space="preserve">["LORE"] = { ["EN"] = "The servants of the Witch-king have long made the Barrow-downs a place of terror...now the time has come to drive forth that terror."; }; </v>
      </c>
      <c r="AQ57" t="str">
        <f t="shared" si="37"/>
        <v xml:space="preserve">["SUMMARY"] = { ["EN"] = "Defeat 5000 denizens of the Barrow-downs"; }; </v>
      </c>
      <c r="AR57" t="str">
        <f t="shared" si="38"/>
        <v/>
      </c>
      <c r="AS57" t="str">
        <f t="shared" si="25"/>
        <v>};</v>
      </c>
    </row>
    <row r="58" spans="1:45" x14ac:dyDescent="0.25">
      <c r="A58">
        <v>1879174908</v>
      </c>
      <c r="B58">
        <v>29</v>
      </c>
      <c r="C58" t="s">
        <v>178</v>
      </c>
      <c r="D58" t="s">
        <v>31</v>
      </c>
      <c r="K58" t="s">
        <v>179</v>
      </c>
      <c r="L58" t="s">
        <v>472</v>
      </c>
      <c r="M58">
        <v>4</v>
      </c>
      <c r="N58">
        <v>45</v>
      </c>
      <c r="R58" t="str">
        <f t="shared" si="14"/>
        <v xml:space="preserve"> [57] = {["ID"] = 1879174908; }; -- Assailant of the Dead -- Small Fellowship</v>
      </c>
      <c r="S58" s="1" t="str">
        <f t="shared" si="15"/>
        <v xml:space="preserve"> [57] = {["ID"] = 1879174908; ["SAVE_INDEX"] =  29; ["TYPE"] =  4;             ["VXP"] =    0; ["LP"] = 0; ["REP"] = 0; ["FACTION"] = 1; ["TIER"] = 4; ["MIN_LVL"] =  "45"; ["NAME"] = { ["EN"] = "Assailant of the Dead -- Small Fellowship"; }; ["LORE"] = { ["EN"] = "The servants of the Witch-king have long made the Barrow-downs a place of terror...now the time has come to drive forth that terror."; }; ["SUMMARY"] = { ["EN"] = "Defeat 750 denizens of the Barrow-downs"; }; };</v>
      </c>
      <c r="T58">
        <f t="shared" si="16"/>
        <v>57</v>
      </c>
      <c r="U58" t="str">
        <f t="shared" si="17"/>
        <v xml:space="preserve"> [57] = {</v>
      </c>
      <c r="V58" t="str">
        <f t="shared" si="26"/>
        <v xml:space="preserve">["ID"] = 1879174908; </v>
      </c>
      <c r="W58" t="str">
        <f t="shared" si="18"/>
        <v xml:space="preserve">["ID"] = 1879174908; </v>
      </c>
      <c r="X58" t="str">
        <f t="shared" si="19"/>
        <v/>
      </c>
      <c r="Y58" s="1" t="str">
        <f t="shared" si="27"/>
        <v xml:space="preserve">["SAVE_INDEX"] =  29; </v>
      </c>
      <c r="Z58">
        <f>VLOOKUP(D58,Type!A$2:B$18,2,FALSE)</f>
        <v>4</v>
      </c>
      <c r="AA58" t="str">
        <f t="shared" si="20"/>
        <v xml:space="preserve">["TYPE"] =  4; </v>
      </c>
      <c r="AB58" t="str">
        <f>IF(NOT(ISBLANK(E58)),VLOOKUP(E58,Type!D$2:E$6,2,FALSE),"")</f>
        <v/>
      </c>
      <c r="AC58" t="str">
        <f t="shared" si="28"/>
        <v xml:space="preserve">            </v>
      </c>
      <c r="AD58" t="str">
        <f t="shared" si="29"/>
        <v>0</v>
      </c>
      <c r="AE58" t="str">
        <f t="shared" si="21"/>
        <v xml:space="preserve">["VXP"] =    0; </v>
      </c>
      <c r="AF58" t="str">
        <f t="shared" si="30"/>
        <v>0</v>
      </c>
      <c r="AG58" t="str">
        <f t="shared" si="22"/>
        <v xml:space="preserve">["LP"] = 0; </v>
      </c>
      <c r="AH58" t="str">
        <f t="shared" si="31"/>
        <v>0</v>
      </c>
      <c r="AI58" t="str">
        <f t="shared" si="23"/>
        <v xml:space="preserve">["REP"] = 0; </v>
      </c>
      <c r="AJ58">
        <f>IF(NOT(ISBLANK(J58)),VLOOKUP(J58,Faction!A$2:B$77,2,FALSE),1)</f>
        <v>1</v>
      </c>
      <c r="AK58" t="str">
        <f t="shared" si="24"/>
        <v xml:space="preserve">["FACTION"] = 1; </v>
      </c>
      <c r="AL58" t="str">
        <f t="shared" si="32"/>
        <v xml:space="preserve">["TIER"] = 4; </v>
      </c>
      <c r="AM58" t="str">
        <f t="shared" si="33"/>
        <v xml:space="preserve">["MIN_LVL"] =  "45"; </v>
      </c>
      <c r="AN58" t="str">
        <f t="shared" si="34"/>
        <v/>
      </c>
      <c r="AO58" t="str">
        <f t="shared" si="35"/>
        <v xml:space="preserve">["NAME"] = { ["EN"] = "Assailant of the Dead -- Small Fellowship"; }; </v>
      </c>
      <c r="AP58" t="str">
        <f t="shared" si="36"/>
        <v xml:space="preserve">["LORE"] = { ["EN"] = "The servants of the Witch-king have long made the Barrow-downs a place of terror...now the time has come to drive forth that terror."; }; </v>
      </c>
      <c r="AQ58" t="str">
        <f t="shared" si="37"/>
        <v xml:space="preserve">["SUMMARY"] = { ["EN"] = "Defeat 750 denizens of the Barrow-downs"; }; </v>
      </c>
      <c r="AR58" t="str">
        <f t="shared" si="38"/>
        <v/>
      </c>
      <c r="AS58" t="str">
        <f t="shared" si="25"/>
        <v>};</v>
      </c>
    </row>
    <row r="59" spans="1:45" x14ac:dyDescent="0.25">
      <c r="A59">
        <v>1879174916</v>
      </c>
      <c r="B59">
        <v>30</v>
      </c>
      <c r="C59" t="s">
        <v>180</v>
      </c>
      <c r="D59" t="s">
        <v>31</v>
      </c>
      <c r="K59" t="s">
        <v>181</v>
      </c>
      <c r="L59" t="s">
        <v>472</v>
      </c>
      <c r="M59">
        <v>5</v>
      </c>
      <c r="N59">
        <v>45</v>
      </c>
      <c r="R59" t="str">
        <f t="shared" si="14"/>
        <v xml:space="preserve"> [58] = {["ID"] = 1879174916; }; -- Foe of the Dead -- Small Fellowship</v>
      </c>
      <c r="S59" s="1" t="str">
        <f t="shared" si="15"/>
        <v xml:space="preserve"> [58] = {["ID"] = 1879174916; ["SAVE_INDEX"] =  30; ["TYPE"] =  4;             ["VXP"] =    0; ["LP"] = 0; ["REP"] = 0; ["FACTION"] = 1; ["TIER"] = 5; ["MIN_LVL"] =  "45"; ["NAME"] = { ["EN"] = "Foe of the Dead -- Small Fellowship"; }; ["LORE"] = { ["EN"] = "The servants of the Witch-king have long made the Barrow-downs a place of terror...now the time has come to drive forth that terror."; }; ["SUMMARY"] = { ["EN"] = "Defeat 100 denizens of the Barrow-downs"; }; };</v>
      </c>
      <c r="T59">
        <f t="shared" si="16"/>
        <v>58</v>
      </c>
      <c r="U59" t="str">
        <f t="shared" si="17"/>
        <v xml:space="preserve"> [58] = {</v>
      </c>
      <c r="V59" t="str">
        <f t="shared" si="26"/>
        <v xml:space="preserve">["ID"] = 1879174916; </v>
      </c>
      <c r="W59" t="str">
        <f t="shared" si="18"/>
        <v xml:space="preserve">["ID"] = 1879174916; </v>
      </c>
      <c r="X59" t="str">
        <f t="shared" si="19"/>
        <v/>
      </c>
      <c r="Y59" s="1" t="str">
        <f t="shared" si="27"/>
        <v xml:space="preserve">["SAVE_INDEX"] =  30; </v>
      </c>
      <c r="Z59">
        <f>VLOOKUP(D59,Type!A$2:B$18,2,FALSE)</f>
        <v>4</v>
      </c>
      <c r="AA59" t="str">
        <f t="shared" si="20"/>
        <v xml:space="preserve">["TYPE"] =  4; </v>
      </c>
      <c r="AB59" t="str">
        <f>IF(NOT(ISBLANK(E59)),VLOOKUP(E59,Type!D$2:E$6,2,FALSE),"")</f>
        <v/>
      </c>
      <c r="AC59" t="str">
        <f t="shared" si="28"/>
        <v xml:space="preserve">            </v>
      </c>
      <c r="AD59" t="str">
        <f t="shared" si="29"/>
        <v>0</v>
      </c>
      <c r="AE59" t="str">
        <f t="shared" si="21"/>
        <v xml:space="preserve">["VXP"] =    0; </v>
      </c>
      <c r="AF59" t="str">
        <f t="shared" si="30"/>
        <v>0</v>
      </c>
      <c r="AG59" t="str">
        <f t="shared" si="22"/>
        <v xml:space="preserve">["LP"] = 0; </v>
      </c>
      <c r="AH59" t="str">
        <f t="shared" si="31"/>
        <v>0</v>
      </c>
      <c r="AI59" t="str">
        <f t="shared" si="23"/>
        <v xml:space="preserve">["REP"] = 0; </v>
      </c>
      <c r="AJ59">
        <f>IF(NOT(ISBLANK(J59)),VLOOKUP(J59,Faction!A$2:B$77,2,FALSE),1)</f>
        <v>1</v>
      </c>
      <c r="AK59" t="str">
        <f t="shared" si="24"/>
        <v xml:space="preserve">["FACTION"] = 1; </v>
      </c>
      <c r="AL59" t="str">
        <f t="shared" si="32"/>
        <v xml:space="preserve">["TIER"] = 5; </v>
      </c>
      <c r="AM59" t="str">
        <f t="shared" si="33"/>
        <v xml:space="preserve">["MIN_LVL"] =  "45"; </v>
      </c>
      <c r="AN59" t="str">
        <f t="shared" si="34"/>
        <v/>
      </c>
      <c r="AO59" t="str">
        <f t="shared" si="35"/>
        <v xml:space="preserve">["NAME"] = { ["EN"] = "Foe of the Dead -- Small Fellowship"; }; </v>
      </c>
      <c r="AP59" t="str">
        <f t="shared" si="36"/>
        <v xml:space="preserve">["LORE"] = { ["EN"] = "The servants of the Witch-king have long made the Barrow-downs a place of terror...now the time has come to drive forth that terror."; }; </v>
      </c>
      <c r="AQ59" t="str">
        <f t="shared" si="37"/>
        <v xml:space="preserve">["SUMMARY"] = { ["EN"] = "Defeat 100 denizens of the Barrow-downs"; }; </v>
      </c>
      <c r="AR59" t="str">
        <f t="shared" si="38"/>
        <v/>
      </c>
      <c r="AS59" t="str">
        <f t="shared" si="25"/>
        <v>};</v>
      </c>
    </row>
    <row r="60" spans="1:45" x14ac:dyDescent="0.25">
      <c r="A60">
        <v>1879174922</v>
      </c>
      <c r="B60">
        <v>31</v>
      </c>
      <c r="C60" t="s">
        <v>182</v>
      </c>
      <c r="D60" t="s">
        <v>31</v>
      </c>
      <c r="K60" t="s">
        <v>175</v>
      </c>
      <c r="L60" t="s">
        <v>472</v>
      </c>
      <c r="M60">
        <v>2</v>
      </c>
      <c r="N60">
        <v>45</v>
      </c>
      <c r="R60" t="str">
        <f t="shared" si="14"/>
        <v xml:space="preserve"> [59] = {["ID"] = 1879174922; }; -- Bane of the Dead -- Fellowship</v>
      </c>
      <c r="S60" s="1" t="str">
        <f t="shared" si="15"/>
        <v xml:space="preserve"> [59] = {["ID"] = 1879174922; ["SAVE_INDEX"] =  31; ["TYPE"] =  4;             ["VXP"] =    0; ["LP"] = 0; ["REP"] = 0; ["FACTION"] = 1; ["TIER"] = 2; ["MIN_LVL"] =  "45"; ["NAME"] = { ["EN"] = "Bane of the Dead -- Fellowship"; }; ["LORE"] = { ["EN"] = "The servants of the Witch-king have long made the Barrow-downs a place of terror...now the time has come to drive forth that terror."; }; ["SUMMARY"] = { ["EN"] = "Defeat 10000 denizens of the Barrow-downs"; }; };</v>
      </c>
      <c r="T60">
        <f t="shared" si="16"/>
        <v>59</v>
      </c>
      <c r="U60" t="str">
        <f t="shared" si="17"/>
        <v xml:space="preserve"> [59] = {</v>
      </c>
      <c r="V60" t="str">
        <f t="shared" si="26"/>
        <v xml:space="preserve">["ID"] = 1879174922; </v>
      </c>
      <c r="W60" t="str">
        <f t="shared" si="18"/>
        <v xml:space="preserve">["ID"] = 1879174922; </v>
      </c>
      <c r="X60" t="str">
        <f t="shared" si="19"/>
        <v/>
      </c>
      <c r="Y60" s="1" t="str">
        <f t="shared" si="27"/>
        <v xml:space="preserve">["SAVE_INDEX"] =  31; </v>
      </c>
      <c r="Z60">
        <f>VLOOKUP(D60,Type!A$2:B$18,2,FALSE)</f>
        <v>4</v>
      </c>
      <c r="AA60" t="str">
        <f t="shared" si="20"/>
        <v xml:space="preserve">["TYPE"] =  4; </v>
      </c>
      <c r="AB60" t="str">
        <f>IF(NOT(ISBLANK(E60)),VLOOKUP(E60,Type!D$2:E$6,2,FALSE),"")</f>
        <v/>
      </c>
      <c r="AC60" t="str">
        <f t="shared" si="28"/>
        <v xml:space="preserve">            </v>
      </c>
      <c r="AD60" t="str">
        <f t="shared" si="29"/>
        <v>0</v>
      </c>
      <c r="AE60" t="str">
        <f t="shared" si="21"/>
        <v xml:space="preserve">["VXP"] =    0; </v>
      </c>
      <c r="AF60" t="str">
        <f t="shared" si="30"/>
        <v>0</v>
      </c>
      <c r="AG60" t="str">
        <f t="shared" si="22"/>
        <v xml:space="preserve">["LP"] = 0; </v>
      </c>
      <c r="AH60" t="str">
        <f t="shared" si="31"/>
        <v>0</v>
      </c>
      <c r="AI60" t="str">
        <f t="shared" si="23"/>
        <v xml:space="preserve">["REP"] = 0; </v>
      </c>
      <c r="AJ60">
        <f>IF(NOT(ISBLANK(J60)),VLOOKUP(J60,Faction!A$2:B$77,2,FALSE),1)</f>
        <v>1</v>
      </c>
      <c r="AK60" t="str">
        <f t="shared" si="24"/>
        <v xml:space="preserve">["FACTION"] = 1; </v>
      </c>
      <c r="AL60" t="str">
        <f t="shared" si="32"/>
        <v xml:space="preserve">["TIER"] = 2; </v>
      </c>
      <c r="AM60" t="str">
        <f t="shared" si="33"/>
        <v xml:space="preserve">["MIN_LVL"] =  "45"; </v>
      </c>
      <c r="AN60" t="str">
        <f t="shared" si="34"/>
        <v/>
      </c>
      <c r="AO60" t="str">
        <f t="shared" si="35"/>
        <v xml:space="preserve">["NAME"] = { ["EN"] = "Bane of the Dead -- Fellowship"; }; </v>
      </c>
      <c r="AP60" t="str">
        <f t="shared" si="36"/>
        <v xml:space="preserve">["LORE"] = { ["EN"] = "The servants of the Witch-king have long made the Barrow-downs a place of terror...now the time has come to drive forth that terror."; }; </v>
      </c>
      <c r="AQ60" t="str">
        <f t="shared" si="37"/>
        <v xml:space="preserve">["SUMMARY"] = { ["EN"] = "Defeat 10000 denizens of the Barrow-downs"; }; </v>
      </c>
      <c r="AR60" t="str">
        <f t="shared" si="38"/>
        <v/>
      </c>
      <c r="AS60" t="str">
        <f t="shared" si="25"/>
        <v>};</v>
      </c>
    </row>
    <row r="61" spans="1:45" x14ac:dyDescent="0.25">
      <c r="A61">
        <v>1879174914</v>
      </c>
      <c r="B61">
        <v>32</v>
      </c>
      <c r="C61" t="s">
        <v>183</v>
      </c>
      <c r="D61" t="s">
        <v>31</v>
      </c>
      <c r="K61" t="s">
        <v>176</v>
      </c>
      <c r="L61" t="s">
        <v>472</v>
      </c>
      <c r="M61">
        <v>3</v>
      </c>
      <c r="N61">
        <v>45</v>
      </c>
      <c r="R61" t="str">
        <f t="shared" si="14"/>
        <v xml:space="preserve"> [60] = {["ID"] = 1879174914; }; -- Adversary of the Dead -- Fellowship</v>
      </c>
      <c r="S61" s="1" t="str">
        <f t="shared" si="15"/>
        <v xml:space="preserve"> [60] = {["ID"] = 1879174914; ["SAVE_INDEX"] =  32; ["TYPE"] =  4;             ["VXP"] =    0; ["LP"] = 0; ["REP"] = 0; ["FACTION"] = 1; ["TIER"] = 3; ["MIN_LVL"] =  "45"; ["NAME"] = { ["EN"] = "Adversary of the Dead -- Fellowship"; }; ["LORE"] = { ["EN"] = "The servants of the Witch-king have long made the Barrow-downs a place of terror...now the time has come to drive forth that terror."; }; ["SUMMARY"] = { ["EN"] = "Defeat 5000 denizens of the Barrow-downs"; }; };</v>
      </c>
      <c r="T61">
        <f t="shared" si="16"/>
        <v>60</v>
      </c>
      <c r="U61" t="str">
        <f t="shared" si="17"/>
        <v xml:space="preserve"> [60] = {</v>
      </c>
      <c r="V61" t="str">
        <f t="shared" si="26"/>
        <v xml:space="preserve">["ID"] = 1879174914; </v>
      </c>
      <c r="W61" t="str">
        <f t="shared" si="18"/>
        <v xml:space="preserve">["ID"] = 1879174914; </v>
      </c>
      <c r="X61" t="str">
        <f t="shared" si="19"/>
        <v/>
      </c>
      <c r="Y61" s="1" t="str">
        <f t="shared" si="27"/>
        <v xml:space="preserve">["SAVE_INDEX"] =  32; </v>
      </c>
      <c r="Z61">
        <f>VLOOKUP(D61,Type!A$2:B$18,2,FALSE)</f>
        <v>4</v>
      </c>
      <c r="AA61" t="str">
        <f t="shared" si="20"/>
        <v xml:space="preserve">["TYPE"] =  4; </v>
      </c>
      <c r="AB61" t="str">
        <f>IF(NOT(ISBLANK(E61)),VLOOKUP(E61,Type!D$2:E$6,2,FALSE),"")</f>
        <v/>
      </c>
      <c r="AC61" t="str">
        <f t="shared" si="28"/>
        <v xml:space="preserve">            </v>
      </c>
      <c r="AD61" t="str">
        <f t="shared" si="29"/>
        <v>0</v>
      </c>
      <c r="AE61" t="str">
        <f t="shared" si="21"/>
        <v xml:space="preserve">["VXP"] =    0; </v>
      </c>
      <c r="AF61" t="str">
        <f t="shared" si="30"/>
        <v>0</v>
      </c>
      <c r="AG61" t="str">
        <f t="shared" si="22"/>
        <v xml:space="preserve">["LP"] = 0; </v>
      </c>
      <c r="AH61" t="str">
        <f t="shared" si="31"/>
        <v>0</v>
      </c>
      <c r="AI61" t="str">
        <f t="shared" si="23"/>
        <v xml:space="preserve">["REP"] = 0; </v>
      </c>
      <c r="AJ61">
        <f>IF(NOT(ISBLANK(J61)),VLOOKUP(J61,Faction!A$2:B$77,2,FALSE),1)</f>
        <v>1</v>
      </c>
      <c r="AK61" t="str">
        <f t="shared" si="24"/>
        <v xml:space="preserve">["FACTION"] = 1; </v>
      </c>
      <c r="AL61" t="str">
        <f t="shared" si="32"/>
        <v xml:space="preserve">["TIER"] = 3; </v>
      </c>
      <c r="AM61" t="str">
        <f t="shared" si="33"/>
        <v xml:space="preserve">["MIN_LVL"] =  "45"; </v>
      </c>
      <c r="AN61" t="str">
        <f t="shared" si="34"/>
        <v/>
      </c>
      <c r="AO61" t="str">
        <f t="shared" si="35"/>
        <v xml:space="preserve">["NAME"] = { ["EN"] = "Adversary of the Dead -- Fellowship"; }; </v>
      </c>
      <c r="AP61" t="str">
        <f t="shared" si="36"/>
        <v xml:space="preserve">["LORE"] = { ["EN"] = "The servants of the Witch-king have long made the Barrow-downs a place of terror...now the time has come to drive forth that terror."; }; </v>
      </c>
      <c r="AQ61" t="str">
        <f t="shared" si="37"/>
        <v xml:space="preserve">["SUMMARY"] = { ["EN"] = "Defeat 5000 denizens of the Barrow-downs"; }; </v>
      </c>
      <c r="AR61" t="str">
        <f t="shared" si="38"/>
        <v/>
      </c>
      <c r="AS61" t="str">
        <f t="shared" si="25"/>
        <v>};</v>
      </c>
    </row>
    <row r="62" spans="1:45" x14ac:dyDescent="0.25">
      <c r="A62">
        <v>1879174912</v>
      </c>
      <c r="B62">
        <v>33</v>
      </c>
      <c r="C62" t="s">
        <v>184</v>
      </c>
      <c r="D62" t="s">
        <v>31</v>
      </c>
      <c r="K62" t="s">
        <v>179</v>
      </c>
      <c r="L62" t="s">
        <v>472</v>
      </c>
      <c r="M62">
        <v>4</v>
      </c>
      <c r="N62">
        <v>45</v>
      </c>
      <c r="R62" t="str">
        <f t="shared" si="14"/>
        <v xml:space="preserve"> [61] = {["ID"] = 1879174912; }; -- Assailant of the Dead -- Fellowship</v>
      </c>
      <c r="S62" s="1" t="str">
        <f t="shared" si="15"/>
        <v xml:space="preserve"> [61] = {["ID"] = 1879174912; ["SAVE_INDEX"] =  33; ["TYPE"] =  4;             ["VXP"] =    0; ["LP"] = 0; ["REP"] = 0; ["FACTION"] = 1; ["TIER"] = 4; ["MIN_LVL"] =  "45"; ["NAME"] = { ["EN"] = "Assailant of the Dead -- Fellowship"; }; ["LORE"] = { ["EN"] = "The servants of the Witch-king have long made the Barrow-downs a place of terror...now the time has come to drive forth that terror."; }; ["SUMMARY"] = { ["EN"] = "Defeat 750 denizens of the Barrow-downs"; }; };</v>
      </c>
      <c r="T62">
        <f t="shared" si="16"/>
        <v>61</v>
      </c>
      <c r="U62" t="str">
        <f t="shared" si="17"/>
        <v xml:space="preserve"> [61] = {</v>
      </c>
      <c r="V62" t="str">
        <f t="shared" si="26"/>
        <v xml:space="preserve">["ID"] = 1879174912; </v>
      </c>
      <c r="W62" t="str">
        <f t="shared" si="18"/>
        <v xml:space="preserve">["ID"] = 1879174912; </v>
      </c>
      <c r="X62" t="str">
        <f t="shared" si="19"/>
        <v/>
      </c>
      <c r="Y62" s="1" t="str">
        <f t="shared" si="27"/>
        <v xml:space="preserve">["SAVE_INDEX"] =  33; </v>
      </c>
      <c r="Z62">
        <f>VLOOKUP(D62,Type!A$2:B$18,2,FALSE)</f>
        <v>4</v>
      </c>
      <c r="AA62" t="str">
        <f t="shared" si="20"/>
        <v xml:space="preserve">["TYPE"] =  4; </v>
      </c>
      <c r="AB62" t="str">
        <f>IF(NOT(ISBLANK(E62)),VLOOKUP(E62,Type!D$2:E$6,2,FALSE),"")</f>
        <v/>
      </c>
      <c r="AC62" t="str">
        <f t="shared" si="28"/>
        <v xml:space="preserve">            </v>
      </c>
      <c r="AD62" t="str">
        <f t="shared" si="29"/>
        <v>0</v>
      </c>
      <c r="AE62" t="str">
        <f t="shared" si="21"/>
        <v xml:space="preserve">["VXP"] =    0; </v>
      </c>
      <c r="AF62" t="str">
        <f t="shared" si="30"/>
        <v>0</v>
      </c>
      <c r="AG62" t="str">
        <f t="shared" si="22"/>
        <v xml:space="preserve">["LP"] = 0; </v>
      </c>
      <c r="AH62" t="str">
        <f t="shared" si="31"/>
        <v>0</v>
      </c>
      <c r="AI62" t="str">
        <f t="shared" si="23"/>
        <v xml:space="preserve">["REP"] = 0; </v>
      </c>
      <c r="AJ62">
        <f>IF(NOT(ISBLANK(J62)),VLOOKUP(J62,Faction!A$2:B$77,2,FALSE),1)</f>
        <v>1</v>
      </c>
      <c r="AK62" t="str">
        <f t="shared" si="24"/>
        <v xml:space="preserve">["FACTION"] = 1; </v>
      </c>
      <c r="AL62" t="str">
        <f t="shared" si="32"/>
        <v xml:space="preserve">["TIER"] = 4; </v>
      </c>
      <c r="AM62" t="str">
        <f t="shared" si="33"/>
        <v xml:space="preserve">["MIN_LVL"] =  "45"; </v>
      </c>
      <c r="AN62" t="str">
        <f t="shared" si="34"/>
        <v/>
      </c>
      <c r="AO62" t="str">
        <f t="shared" si="35"/>
        <v xml:space="preserve">["NAME"] = { ["EN"] = "Assailant of the Dead -- Fellowship"; }; </v>
      </c>
      <c r="AP62" t="str">
        <f t="shared" si="36"/>
        <v xml:space="preserve">["LORE"] = { ["EN"] = "The servants of the Witch-king have long made the Barrow-downs a place of terror...now the time has come to drive forth that terror."; }; </v>
      </c>
      <c r="AQ62" t="str">
        <f t="shared" si="37"/>
        <v xml:space="preserve">["SUMMARY"] = { ["EN"] = "Defeat 750 denizens of the Barrow-downs"; }; </v>
      </c>
      <c r="AR62" t="str">
        <f t="shared" si="38"/>
        <v/>
      </c>
      <c r="AS62" t="str">
        <f t="shared" si="25"/>
        <v>};</v>
      </c>
    </row>
    <row r="63" spans="1:45" x14ac:dyDescent="0.25">
      <c r="A63">
        <v>1879174918</v>
      </c>
      <c r="B63">
        <v>34</v>
      </c>
      <c r="C63" t="s">
        <v>185</v>
      </c>
      <c r="D63" t="s">
        <v>31</v>
      </c>
      <c r="K63" t="s">
        <v>181</v>
      </c>
      <c r="L63" t="s">
        <v>472</v>
      </c>
      <c r="M63">
        <v>5</v>
      </c>
      <c r="N63">
        <v>45</v>
      </c>
      <c r="R63" t="str">
        <f t="shared" si="14"/>
        <v xml:space="preserve"> [62] = {["ID"] = 1879174918; }; -- Foe of the Dead -- Fellowship</v>
      </c>
      <c r="S63" s="1" t="str">
        <f t="shared" si="15"/>
        <v xml:space="preserve"> [62] = {["ID"] = 1879174918; ["SAVE_INDEX"] =  34; ["TYPE"] =  4;             ["VXP"] =    0; ["LP"] = 0; ["REP"] = 0; ["FACTION"] = 1; ["TIER"] = 5; ["MIN_LVL"] =  "45"; ["NAME"] = { ["EN"] = "Foe of the Dead -- Fellowship"; }; ["LORE"] = { ["EN"] = "The servants of the Witch-king have long made the Barrow-downs a place of terror...now the time has come to drive forth that terror."; }; ["SUMMARY"] = { ["EN"] = "Defeat 100 denizens of the Barrow-downs"; }; };</v>
      </c>
      <c r="T63">
        <f t="shared" si="16"/>
        <v>62</v>
      </c>
      <c r="U63" t="str">
        <f t="shared" si="17"/>
        <v xml:space="preserve"> [62] = {</v>
      </c>
      <c r="V63" t="str">
        <f t="shared" si="26"/>
        <v xml:space="preserve">["ID"] = 1879174918; </v>
      </c>
      <c r="W63" t="str">
        <f t="shared" si="18"/>
        <v xml:space="preserve">["ID"] = 1879174918; </v>
      </c>
      <c r="X63" t="str">
        <f t="shared" si="19"/>
        <v/>
      </c>
      <c r="Y63" s="1" t="str">
        <f t="shared" si="27"/>
        <v xml:space="preserve">["SAVE_INDEX"] =  34; </v>
      </c>
      <c r="Z63">
        <f>VLOOKUP(D63,Type!A$2:B$18,2,FALSE)</f>
        <v>4</v>
      </c>
      <c r="AA63" t="str">
        <f t="shared" si="20"/>
        <v xml:space="preserve">["TYPE"] =  4; </v>
      </c>
      <c r="AB63" t="str">
        <f>IF(NOT(ISBLANK(E63)),VLOOKUP(E63,Type!D$2:E$6,2,FALSE),"")</f>
        <v/>
      </c>
      <c r="AC63" t="str">
        <f t="shared" si="28"/>
        <v xml:space="preserve">            </v>
      </c>
      <c r="AD63" t="str">
        <f t="shared" si="29"/>
        <v>0</v>
      </c>
      <c r="AE63" t="str">
        <f t="shared" si="21"/>
        <v xml:space="preserve">["VXP"] =    0; </v>
      </c>
      <c r="AF63" t="str">
        <f t="shared" si="30"/>
        <v>0</v>
      </c>
      <c r="AG63" t="str">
        <f t="shared" si="22"/>
        <v xml:space="preserve">["LP"] = 0; </v>
      </c>
      <c r="AH63" t="str">
        <f t="shared" si="31"/>
        <v>0</v>
      </c>
      <c r="AI63" t="str">
        <f t="shared" si="23"/>
        <v xml:space="preserve">["REP"] = 0; </v>
      </c>
      <c r="AJ63">
        <f>IF(NOT(ISBLANK(J63)),VLOOKUP(J63,Faction!A$2:B$77,2,FALSE),1)</f>
        <v>1</v>
      </c>
      <c r="AK63" t="str">
        <f t="shared" si="24"/>
        <v xml:space="preserve">["FACTION"] = 1; </v>
      </c>
      <c r="AL63" t="str">
        <f t="shared" si="32"/>
        <v xml:space="preserve">["TIER"] = 5; </v>
      </c>
      <c r="AM63" t="str">
        <f t="shared" si="33"/>
        <v xml:space="preserve">["MIN_LVL"] =  "45"; </v>
      </c>
      <c r="AN63" t="str">
        <f t="shared" si="34"/>
        <v/>
      </c>
      <c r="AO63" t="str">
        <f t="shared" si="35"/>
        <v xml:space="preserve">["NAME"] = { ["EN"] = "Foe of the Dead -- Fellowship"; }; </v>
      </c>
      <c r="AP63" t="str">
        <f t="shared" si="36"/>
        <v xml:space="preserve">["LORE"] = { ["EN"] = "The servants of the Witch-king have long made the Barrow-downs a place of terror...now the time has come to drive forth that terror."; }; </v>
      </c>
      <c r="AQ63" t="str">
        <f t="shared" si="37"/>
        <v xml:space="preserve">["SUMMARY"] = { ["EN"] = "Defeat 100 denizens of the Barrow-downs"; }; </v>
      </c>
      <c r="AR63" t="str">
        <f t="shared" si="38"/>
        <v/>
      </c>
      <c r="AS63" t="str">
        <f t="shared" si="25"/>
        <v>};</v>
      </c>
    </row>
    <row r="64" spans="1:45" x14ac:dyDescent="0.25">
      <c r="A64">
        <v>1879174906</v>
      </c>
      <c r="B64">
        <v>35</v>
      </c>
      <c r="C64" t="s">
        <v>186</v>
      </c>
      <c r="D64" t="s">
        <v>31</v>
      </c>
      <c r="K64" t="s">
        <v>175</v>
      </c>
      <c r="L64" t="s">
        <v>472</v>
      </c>
      <c r="M64">
        <v>2</v>
      </c>
      <c r="N64">
        <v>45</v>
      </c>
      <c r="R64" t="str">
        <f t="shared" si="14"/>
        <v xml:space="preserve"> [63] = {["ID"] = 1879174906; }; -- Bane of the Dead -- Raid</v>
      </c>
      <c r="S64" s="1" t="str">
        <f t="shared" si="15"/>
        <v xml:space="preserve"> [63] = {["ID"] = 1879174906; ["SAVE_INDEX"] =  35; ["TYPE"] =  4;             ["VXP"] =    0; ["LP"] = 0; ["REP"] = 0; ["FACTION"] = 1; ["TIER"] = 2; ["MIN_LVL"] =  "45"; ["NAME"] = { ["EN"] = "Bane of the Dead -- Raid"; }; ["LORE"] = { ["EN"] = "The servants of the Witch-king have long made the Barrow-downs a place of terror...now the time has come to drive forth that terror."; }; ["SUMMARY"] = { ["EN"] = "Defeat 10000 denizens of the Barrow-downs"; }; };</v>
      </c>
      <c r="T64">
        <f t="shared" si="16"/>
        <v>63</v>
      </c>
      <c r="U64" t="str">
        <f t="shared" si="17"/>
        <v xml:space="preserve"> [63] = {</v>
      </c>
      <c r="V64" t="str">
        <f t="shared" si="26"/>
        <v xml:space="preserve">["ID"] = 1879174906; </v>
      </c>
      <c r="W64" t="str">
        <f t="shared" si="18"/>
        <v xml:space="preserve">["ID"] = 1879174906; </v>
      </c>
      <c r="X64" t="str">
        <f t="shared" si="19"/>
        <v/>
      </c>
      <c r="Y64" s="1" t="str">
        <f t="shared" si="27"/>
        <v xml:space="preserve">["SAVE_INDEX"] =  35; </v>
      </c>
      <c r="Z64">
        <f>VLOOKUP(D64,Type!A$2:B$18,2,FALSE)</f>
        <v>4</v>
      </c>
      <c r="AA64" t="str">
        <f t="shared" si="20"/>
        <v xml:space="preserve">["TYPE"] =  4; </v>
      </c>
      <c r="AB64" t="str">
        <f>IF(NOT(ISBLANK(E64)),VLOOKUP(E64,Type!D$2:E$6,2,FALSE),"")</f>
        <v/>
      </c>
      <c r="AC64" t="str">
        <f t="shared" si="28"/>
        <v xml:space="preserve">            </v>
      </c>
      <c r="AD64" t="str">
        <f t="shared" si="29"/>
        <v>0</v>
      </c>
      <c r="AE64" t="str">
        <f t="shared" si="21"/>
        <v xml:space="preserve">["VXP"] =    0; </v>
      </c>
      <c r="AF64" t="str">
        <f t="shared" si="30"/>
        <v>0</v>
      </c>
      <c r="AG64" t="str">
        <f t="shared" si="22"/>
        <v xml:space="preserve">["LP"] = 0; </v>
      </c>
      <c r="AH64" t="str">
        <f t="shared" si="31"/>
        <v>0</v>
      </c>
      <c r="AI64" t="str">
        <f t="shared" si="23"/>
        <v xml:space="preserve">["REP"] = 0; </v>
      </c>
      <c r="AJ64">
        <f>IF(NOT(ISBLANK(J64)),VLOOKUP(J64,Faction!A$2:B$77,2,FALSE),1)</f>
        <v>1</v>
      </c>
      <c r="AK64" t="str">
        <f t="shared" si="24"/>
        <v xml:space="preserve">["FACTION"] = 1; </v>
      </c>
      <c r="AL64" t="str">
        <f t="shared" si="32"/>
        <v xml:space="preserve">["TIER"] = 2; </v>
      </c>
      <c r="AM64" t="str">
        <f t="shared" si="33"/>
        <v xml:space="preserve">["MIN_LVL"] =  "45"; </v>
      </c>
      <c r="AN64" t="str">
        <f t="shared" si="34"/>
        <v/>
      </c>
      <c r="AO64" t="str">
        <f t="shared" si="35"/>
        <v xml:space="preserve">["NAME"] = { ["EN"] = "Bane of the Dead -- Raid"; }; </v>
      </c>
      <c r="AP64" t="str">
        <f t="shared" si="36"/>
        <v xml:space="preserve">["LORE"] = { ["EN"] = "The servants of the Witch-king have long made the Barrow-downs a place of terror...now the time has come to drive forth that terror."; }; </v>
      </c>
      <c r="AQ64" t="str">
        <f t="shared" si="37"/>
        <v xml:space="preserve">["SUMMARY"] = { ["EN"] = "Defeat 10000 denizens of the Barrow-downs"; }; </v>
      </c>
      <c r="AR64" t="str">
        <f t="shared" si="38"/>
        <v/>
      </c>
      <c r="AS64" t="str">
        <f t="shared" si="25"/>
        <v>};</v>
      </c>
    </row>
    <row r="65" spans="1:45" x14ac:dyDescent="0.25">
      <c r="A65">
        <v>1879174923</v>
      </c>
      <c r="B65">
        <v>36</v>
      </c>
      <c r="C65" t="s">
        <v>187</v>
      </c>
      <c r="D65" t="s">
        <v>31</v>
      </c>
      <c r="K65" t="s">
        <v>176</v>
      </c>
      <c r="L65" t="s">
        <v>472</v>
      </c>
      <c r="M65">
        <v>3</v>
      </c>
      <c r="N65">
        <v>45</v>
      </c>
      <c r="R65" t="str">
        <f t="shared" si="14"/>
        <v xml:space="preserve"> [64] = {["ID"] = 1879174923; }; -- Adversary of the Dead -- Raid</v>
      </c>
      <c r="S65" s="1" t="str">
        <f t="shared" si="15"/>
        <v xml:space="preserve"> [64] = {["ID"] = 1879174923; ["SAVE_INDEX"] =  36; ["TYPE"] =  4;             ["VXP"] =    0; ["LP"] = 0; ["REP"] = 0; ["FACTION"] = 1; ["TIER"] = 3; ["MIN_LVL"] =  "45"; ["NAME"] = { ["EN"] = "Adversary of the Dead -- Raid"; }; ["LORE"] = { ["EN"] = "The servants of the Witch-king have long made the Barrow-downs a place of terror...now the time has come to drive forth that terror."; }; ["SUMMARY"] = { ["EN"] = "Defeat 5000 denizens of the Barrow-downs"; }; };</v>
      </c>
      <c r="T65">
        <f t="shared" si="16"/>
        <v>64</v>
      </c>
      <c r="U65" t="str">
        <f t="shared" si="17"/>
        <v xml:space="preserve"> [64] = {</v>
      </c>
      <c r="V65" t="str">
        <f t="shared" si="26"/>
        <v xml:space="preserve">["ID"] = 1879174923; </v>
      </c>
      <c r="W65" t="str">
        <f t="shared" si="18"/>
        <v xml:space="preserve">["ID"] = 1879174923; </v>
      </c>
      <c r="X65" t="str">
        <f t="shared" si="19"/>
        <v/>
      </c>
      <c r="Y65" s="1" t="str">
        <f t="shared" si="27"/>
        <v xml:space="preserve">["SAVE_INDEX"] =  36; </v>
      </c>
      <c r="Z65">
        <f>VLOOKUP(D65,Type!A$2:B$18,2,FALSE)</f>
        <v>4</v>
      </c>
      <c r="AA65" t="str">
        <f t="shared" si="20"/>
        <v xml:space="preserve">["TYPE"] =  4; </v>
      </c>
      <c r="AB65" t="str">
        <f>IF(NOT(ISBLANK(E65)),VLOOKUP(E65,Type!D$2:E$6,2,FALSE),"")</f>
        <v/>
      </c>
      <c r="AC65" t="str">
        <f t="shared" si="28"/>
        <v xml:space="preserve">            </v>
      </c>
      <c r="AD65" t="str">
        <f t="shared" si="29"/>
        <v>0</v>
      </c>
      <c r="AE65" t="str">
        <f t="shared" si="21"/>
        <v xml:space="preserve">["VXP"] =    0; </v>
      </c>
      <c r="AF65" t="str">
        <f t="shared" si="30"/>
        <v>0</v>
      </c>
      <c r="AG65" t="str">
        <f t="shared" si="22"/>
        <v xml:space="preserve">["LP"] = 0; </v>
      </c>
      <c r="AH65" t="str">
        <f t="shared" si="31"/>
        <v>0</v>
      </c>
      <c r="AI65" t="str">
        <f t="shared" si="23"/>
        <v xml:space="preserve">["REP"] = 0; </v>
      </c>
      <c r="AJ65">
        <f>IF(NOT(ISBLANK(J65)),VLOOKUP(J65,Faction!A$2:B$77,2,FALSE),1)</f>
        <v>1</v>
      </c>
      <c r="AK65" t="str">
        <f t="shared" si="24"/>
        <v xml:space="preserve">["FACTION"] = 1; </v>
      </c>
      <c r="AL65" t="str">
        <f t="shared" si="32"/>
        <v xml:space="preserve">["TIER"] = 3; </v>
      </c>
      <c r="AM65" t="str">
        <f t="shared" si="33"/>
        <v xml:space="preserve">["MIN_LVL"] =  "45"; </v>
      </c>
      <c r="AN65" t="str">
        <f t="shared" si="34"/>
        <v/>
      </c>
      <c r="AO65" t="str">
        <f t="shared" si="35"/>
        <v xml:space="preserve">["NAME"] = { ["EN"] = "Adversary of the Dead -- Raid"; }; </v>
      </c>
      <c r="AP65" t="str">
        <f t="shared" si="36"/>
        <v xml:space="preserve">["LORE"] = { ["EN"] = "The servants of the Witch-king have long made the Barrow-downs a place of terror...now the time has come to drive forth that terror."; }; </v>
      </c>
      <c r="AQ65" t="str">
        <f t="shared" si="37"/>
        <v xml:space="preserve">["SUMMARY"] = { ["EN"] = "Defeat 5000 denizens of the Barrow-downs"; }; </v>
      </c>
      <c r="AR65" t="str">
        <f t="shared" si="38"/>
        <v/>
      </c>
      <c r="AS65" t="str">
        <f t="shared" si="25"/>
        <v>};</v>
      </c>
    </row>
    <row r="66" spans="1:45" x14ac:dyDescent="0.25">
      <c r="A66">
        <v>1879174909</v>
      </c>
      <c r="B66">
        <v>37</v>
      </c>
      <c r="C66" t="s">
        <v>188</v>
      </c>
      <c r="D66" t="s">
        <v>31</v>
      </c>
      <c r="K66" t="s">
        <v>179</v>
      </c>
      <c r="L66" t="s">
        <v>472</v>
      </c>
      <c r="M66">
        <v>4</v>
      </c>
      <c r="N66">
        <v>45</v>
      </c>
      <c r="R66" t="str">
        <f t="shared" si="14"/>
        <v xml:space="preserve"> [65] = {["ID"] = 1879174909; }; -- Assailant of the Dead -- Raid</v>
      </c>
      <c r="S66" s="1" t="str">
        <f t="shared" si="15"/>
        <v xml:space="preserve"> [65] = {["ID"] = 1879174909; ["SAVE_INDEX"] =  37; ["TYPE"] =  4;             ["VXP"] =    0; ["LP"] = 0; ["REP"] = 0; ["FACTION"] = 1; ["TIER"] = 4; ["MIN_LVL"] =  "45"; ["NAME"] = { ["EN"] = "Assailant of the Dead -- Raid"; }; ["LORE"] = { ["EN"] = "The servants of the Witch-king have long made the Barrow-downs a place of terror...now the time has come to drive forth that terror."; }; ["SUMMARY"] = { ["EN"] = "Defeat 750 denizens of the Barrow-downs"; }; };</v>
      </c>
      <c r="T66">
        <f t="shared" si="16"/>
        <v>65</v>
      </c>
      <c r="U66" t="str">
        <f t="shared" si="17"/>
        <v xml:space="preserve"> [65] = {</v>
      </c>
      <c r="V66" t="str">
        <f t="shared" ref="V66:V97" si="39">IF(LEN(A66)&gt;0,CONCATENATE("[""ID""] = ",A66,"; "),"                     ")</f>
        <v xml:space="preserve">["ID"] = 1879174909; </v>
      </c>
      <c r="W66" t="str">
        <f t="shared" si="18"/>
        <v xml:space="preserve">["ID"] = 1879174909; </v>
      </c>
      <c r="X66" t="str">
        <f t="shared" si="19"/>
        <v/>
      </c>
      <c r="Y66" s="1" t="str">
        <f t="shared" ref="Y66:Y97" si="40">IF(LEN(B66)&gt;0,CONCATENATE("[""SAVE_INDEX""] = ",REPT(" ",3-LEN(B66)),B66,"; "),REPT(" ",21))</f>
        <v xml:space="preserve">["SAVE_INDEX"] =  37; </v>
      </c>
      <c r="Z66">
        <f>VLOOKUP(D66,Type!A$2:B$18,2,FALSE)</f>
        <v>4</v>
      </c>
      <c r="AA66" t="str">
        <f t="shared" si="20"/>
        <v xml:space="preserve">["TYPE"] =  4; </v>
      </c>
      <c r="AB66" t="str">
        <f>IF(NOT(ISBLANK(E66)),VLOOKUP(E66,Type!D$2:E$6,2,FALSE),"")</f>
        <v/>
      </c>
      <c r="AC66" t="str">
        <f t="shared" ref="AC66:AC97" si="41">IF(NOT(ISBLANK(E66)),CONCATENATE("[""NA""] = ",AB66,"; "),"            ")</f>
        <v xml:space="preserve">            </v>
      </c>
      <c r="AD66" t="str">
        <f t="shared" ref="AD66:AD97" si="42">TEXT(F66,0)</f>
        <v>0</v>
      </c>
      <c r="AE66" t="str">
        <f t="shared" si="21"/>
        <v xml:space="preserve">["VXP"] =    0; </v>
      </c>
      <c r="AF66" t="str">
        <f t="shared" ref="AF66:AF97" si="43">TEXT(H66,0)</f>
        <v>0</v>
      </c>
      <c r="AG66" t="str">
        <f t="shared" si="22"/>
        <v xml:space="preserve">["LP"] = 0; </v>
      </c>
      <c r="AH66" t="str">
        <f t="shared" ref="AH66:AH97" si="44">TEXT(I66,0)</f>
        <v>0</v>
      </c>
      <c r="AI66" t="str">
        <f t="shared" si="23"/>
        <v xml:space="preserve">["REP"] = 0; </v>
      </c>
      <c r="AJ66">
        <f>IF(NOT(ISBLANK(J66)),VLOOKUP(J66,Faction!A$2:B$77,2,FALSE),1)</f>
        <v>1</v>
      </c>
      <c r="AK66" t="str">
        <f t="shared" si="24"/>
        <v xml:space="preserve">["FACTION"] = 1; </v>
      </c>
      <c r="AL66" t="str">
        <f t="shared" ref="AL66:AL97" si="45">CONCATENATE("[""TIER""] = ",TEXT(M66,"0"),"; ")</f>
        <v xml:space="preserve">["TIER"] = 4; </v>
      </c>
      <c r="AM66" t="str">
        <f t="shared" ref="AM66:AM97" si="46">IF(LEN(N66)&gt;0,CONCATENATE("[""MIN_LVL""] = ",REPT(" ",3-LEN(N66)),"""",N66,"""; "),"                     ")</f>
        <v xml:space="preserve">["MIN_LVL"] =  "45"; </v>
      </c>
      <c r="AN66" t="str">
        <f t="shared" ref="AN66:AN97" si="47">IF(LEN(O66)&gt;0,CONCATENATE("[""MIN_LVL""] = ",REPT(" ",3-LEN(O66)),"""",O66,"""; "),"")</f>
        <v/>
      </c>
      <c r="AO66" t="str">
        <f t="shared" ref="AO66:AO97" si="48">CONCATENATE("[""NAME""] = { [""EN""] = """,C66,"""; }; ")</f>
        <v xml:space="preserve">["NAME"] = { ["EN"] = "Assailant of the Dead -- Raid"; }; </v>
      </c>
      <c r="AP66" t="str">
        <f t="shared" ref="AP66:AP97" si="49">IF(LEN(L66)&gt;0,CONCATENATE("[""LORE""] = { [""EN""] = """,L66,"""; }; "),"")</f>
        <v xml:space="preserve">["LORE"] = { ["EN"] = "The servants of the Witch-king have long made the Barrow-downs a place of terror...now the time has come to drive forth that terror."; }; </v>
      </c>
      <c r="AQ66" t="str">
        <f t="shared" ref="AQ66:AQ97" si="50">IF(LEN(K66)&gt;0,CONCATENATE("[""SUMMARY""] = { [""EN""] = """,K66,"""; }; "),"")</f>
        <v xml:space="preserve">["SUMMARY"] = { ["EN"] = "Defeat 750 denizens of the Barrow-downs"; }; </v>
      </c>
      <c r="AR66" t="str">
        <f t="shared" ref="AR66:AR97" si="51">IF(LEN(G66)&gt;0,CONCATENATE("[""TITLE""] = { [""EN""] = """,G66,"""; }; "),"")</f>
        <v/>
      </c>
      <c r="AS66" t="str">
        <f t="shared" si="25"/>
        <v>};</v>
      </c>
    </row>
    <row r="67" spans="1:45" x14ac:dyDescent="0.25">
      <c r="A67">
        <v>1879174910</v>
      </c>
      <c r="B67">
        <v>38</v>
      </c>
      <c r="C67" t="s">
        <v>189</v>
      </c>
      <c r="D67" t="s">
        <v>31</v>
      </c>
      <c r="K67" t="s">
        <v>181</v>
      </c>
      <c r="L67" t="s">
        <v>472</v>
      </c>
      <c r="M67">
        <v>5</v>
      </c>
      <c r="N67">
        <v>45</v>
      </c>
      <c r="R67" t="str">
        <f t="shared" ref="R67:R121" si="52">CONCATENATE(U67,W67,X67,AS67," -- ",C67)</f>
        <v xml:space="preserve"> [66] = {["ID"] = 1879174910; }; -- Foe of the Dead -- Raid</v>
      </c>
      <c r="S67" s="1" t="str">
        <f t="shared" ref="S67:S121" si="53">CONCATENATE(U67,V67,Y67,AA67,AC67,AE67,AG67,AI67,AK67,AL67,AM67,AN67,AO67,AP67,AQ67,AR67,AS67)</f>
        <v xml:space="preserve"> [66] = {["ID"] = 1879174910; ["SAVE_INDEX"] =  38; ["TYPE"] =  4;             ["VXP"] =    0; ["LP"] = 0; ["REP"] = 0; ["FACTION"] = 1; ["TIER"] = 5; ["MIN_LVL"] =  "45"; ["NAME"] = { ["EN"] = "Foe of the Dead -- Raid"; }; ["LORE"] = { ["EN"] = "The servants of the Witch-king have long made the Barrow-downs a place of terror...now the time has come to drive forth that terror."; }; ["SUMMARY"] = { ["EN"] = "Defeat 100 denizens of the Barrow-downs"; }; };</v>
      </c>
      <c r="T67">
        <f t="shared" ref="T67:T121" si="54">ROW()-1</f>
        <v>66</v>
      </c>
      <c r="U67" t="str">
        <f t="shared" ref="U67:U121" si="55">CONCATENATE(REPT(" ",3-LEN(T67)),"[",T67,"] = {")</f>
        <v xml:space="preserve"> [66] = {</v>
      </c>
      <c r="V67" t="str">
        <f t="shared" si="39"/>
        <v xml:space="preserve">["ID"] = 1879174910; </v>
      </c>
      <c r="W67" t="str">
        <f t="shared" ref="W67:W121" si="56">IF(LEN(A67)&gt;0,CONCATENATE("[""ID""] = ",A67,"; "),"")</f>
        <v xml:space="preserve">["ID"] = 1879174910; </v>
      </c>
      <c r="X67" t="str">
        <f t="shared" ref="X67:X121" si="57">IF(LEN(P67)&gt;0,CONCATENATE("[""CAT_ID""] = ",P67,"; "),"")</f>
        <v/>
      </c>
      <c r="Y67" s="1" t="str">
        <f t="shared" si="40"/>
        <v xml:space="preserve">["SAVE_INDEX"] =  38; </v>
      </c>
      <c r="Z67">
        <f>VLOOKUP(D67,Type!A$2:B$18,2,FALSE)</f>
        <v>4</v>
      </c>
      <c r="AA67" t="str">
        <f t="shared" ref="AA67:AA121" si="58">CONCATENATE("[""TYPE""] = ",REPT(" ",2-LEN(Z67)),Z67,"; ")</f>
        <v xml:space="preserve">["TYPE"] =  4; </v>
      </c>
      <c r="AB67" t="str">
        <f>IF(NOT(ISBLANK(E67)),VLOOKUP(E67,Type!D$2:E$6,2,FALSE),"")</f>
        <v/>
      </c>
      <c r="AC67" t="str">
        <f t="shared" si="41"/>
        <v xml:space="preserve">            </v>
      </c>
      <c r="AD67" t="str">
        <f t="shared" si="42"/>
        <v>0</v>
      </c>
      <c r="AE67" t="str">
        <f t="shared" ref="AE67:AE121" si="59">CONCATENATE("[""VXP""] = ",REPT(" ",4-LEN(AD67)),TEXT(AD67,"0"),"; ")</f>
        <v xml:space="preserve">["VXP"] =    0; </v>
      </c>
      <c r="AF67" t="str">
        <f t="shared" si="43"/>
        <v>0</v>
      </c>
      <c r="AG67" t="str">
        <f t="shared" ref="AG67:AG121" si="60">CONCATENATE("[""LP""] = ",REPT(" ",1-LEN(AF67)),TEXT(AF67,"0"),"; ")</f>
        <v xml:space="preserve">["LP"] = 0; </v>
      </c>
      <c r="AH67" t="str">
        <f t="shared" si="44"/>
        <v>0</v>
      </c>
      <c r="AI67" t="str">
        <f t="shared" ref="AI67:AI121" si="61">CONCATENATE("[""REP""] = ",REPT(" ",1-LEN(AH67)),TEXT(AH67,"0"),"; ")</f>
        <v xml:space="preserve">["REP"] = 0; </v>
      </c>
      <c r="AJ67">
        <f>IF(NOT(ISBLANK(J67)),VLOOKUP(J67,Faction!A$2:B$77,2,FALSE),1)</f>
        <v>1</v>
      </c>
      <c r="AK67" t="str">
        <f t="shared" ref="AK67:AK121" si="62">CONCATENATE("[""FACTION""] = ",TEXT(AJ67,"0"),"; ")</f>
        <v xml:space="preserve">["FACTION"] = 1; </v>
      </c>
      <c r="AL67" t="str">
        <f t="shared" si="45"/>
        <v xml:space="preserve">["TIER"] = 5; </v>
      </c>
      <c r="AM67" t="str">
        <f t="shared" si="46"/>
        <v xml:space="preserve">["MIN_LVL"] =  "45"; </v>
      </c>
      <c r="AN67" t="str">
        <f t="shared" si="47"/>
        <v/>
      </c>
      <c r="AO67" t="str">
        <f t="shared" si="48"/>
        <v xml:space="preserve">["NAME"] = { ["EN"] = "Foe of the Dead -- Raid"; }; </v>
      </c>
      <c r="AP67" t="str">
        <f t="shared" si="49"/>
        <v xml:space="preserve">["LORE"] = { ["EN"] = "The servants of the Witch-king have long made the Barrow-downs a place of terror...now the time has come to drive forth that terror."; }; </v>
      </c>
      <c r="AQ67" t="str">
        <f t="shared" si="50"/>
        <v xml:space="preserve">["SUMMARY"] = { ["EN"] = "Defeat 100 denizens of the Barrow-downs"; }; </v>
      </c>
      <c r="AR67" t="str">
        <f t="shared" si="51"/>
        <v/>
      </c>
      <c r="AS67" t="str">
        <f t="shared" ref="AS67:AS121" si="63">CONCATENATE("};")</f>
        <v>};</v>
      </c>
    </row>
    <row r="68" spans="1:45" x14ac:dyDescent="0.25">
      <c r="C68" s="3" t="s">
        <v>289</v>
      </c>
      <c r="D68" s="2" t="s">
        <v>138</v>
      </c>
      <c r="E68" s="2"/>
      <c r="L68" t="s">
        <v>208</v>
      </c>
      <c r="M68">
        <v>2</v>
      </c>
      <c r="P68">
        <v>19</v>
      </c>
      <c r="R68" t="str">
        <f t="shared" si="52"/>
        <v xml:space="preserve"> [67] = {["CAT_ID"] = 19; }; -- --The Dark Lord Lieutenant Slayer Deeds--</v>
      </c>
      <c r="S68" s="1" t="str">
        <f t="shared" si="53"/>
        <v xml:space="preserve"> [67] = {                                          ["TYPE"] = 14;             ["VXP"] =    0; ["LP"] = 0; ["REP"] = 0; ["FACTION"] = 1; ["TIER"] = 2;                      ["NAME"] = { ["EN"] = "--The Dark Lord Lieutenant Slayer Deeds--"; }; ["LORE"] = { ["EN"] = "The Dark Lord deeds require increasing numbers of Lieutenant kills at the Small Fellowship (3), Fellowship (6) and Raid (12) group size."; }; };</v>
      </c>
      <c r="T68">
        <f t="shared" si="54"/>
        <v>67</v>
      </c>
      <c r="U68" t="str">
        <f t="shared" si="55"/>
        <v xml:space="preserve"> [67] = {</v>
      </c>
      <c r="V68" t="str">
        <f t="shared" si="39"/>
        <v xml:space="preserve">                     </v>
      </c>
      <c r="W68" t="str">
        <f t="shared" si="56"/>
        <v/>
      </c>
      <c r="X68" t="str">
        <f t="shared" si="57"/>
        <v xml:space="preserve">["CAT_ID"] = 19; </v>
      </c>
      <c r="Y68" s="1" t="str">
        <f t="shared" si="40"/>
        <v xml:space="preserve">                     </v>
      </c>
      <c r="Z68">
        <f>VLOOKUP(D68,Type!A$2:B$18,2,FALSE)</f>
        <v>14</v>
      </c>
      <c r="AA68" t="str">
        <f t="shared" si="58"/>
        <v xml:space="preserve">["TYPE"] = 14; </v>
      </c>
      <c r="AB68" t="str">
        <f>IF(NOT(ISBLANK(E68)),VLOOKUP(E68,Type!D$2:E$6,2,FALSE),"")</f>
        <v/>
      </c>
      <c r="AC68" t="str">
        <f t="shared" si="41"/>
        <v xml:space="preserve">            </v>
      </c>
      <c r="AD68" t="str">
        <f t="shared" si="42"/>
        <v>0</v>
      </c>
      <c r="AE68" t="str">
        <f t="shared" si="59"/>
        <v xml:space="preserve">["VXP"] =    0; </v>
      </c>
      <c r="AF68" t="str">
        <f t="shared" si="43"/>
        <v>0</v>
      </c>
      <c r="AG68" t="str">
        <f t="shared" si="60"/>
        <v xml:space="preserve">["LP"] = 0; </v>
      </c>
      <c r="AH68" t="str">
        <f t="shared" si="44"/>
        <v>0</v>
      </c>
      <c r="AI68" t="str">
        <f t="shared" si="61"/>
        <v xml:space="preserve">["REP"] = 0; </v>
      </c>
      <c r="AJ68">
        <f>IF(NOT(ISBLANK(J68)),VLOOKUP(J68,Faction!A$2:B$77,2,FALSE),1)</f>
        <v>1</v>
      </c>
      <c r="AK68" t="str">
        <f t="shared" si="62"/>
        <v xml:space="preserve">["FACTION"] = 1; </v>
      </c>
      <c r="AL68" t="str">
        <f t="shared" si="45"/>
        <v xml:space="preserve">["TIER"] = 2; </v>
      </c>
      <c r="AM68" t="str">
        <f t="shared" si="46"/>
        <v xml:space="preserve">                     </v>
      </c>
      <c r="AN68" t="str">
        <f t="shared" si="47"/>
        <v/>
      </c>
      <c r="AO68" t="str">
        <f t="shared" si="48"/>
        <v xml:space="preserve">["NAME"] = { ["EN"] = "--The Dark Lord Lieutenant Slayer Deeds--"; }; </v>
      </c>
      <c r="AP68" t="str">
        <f t="shared" si="49"/>
        <v xml:space="preserve">["LORE"] = { ["EN"] = "The Dark Lord deeds require increasing numbers of Lieutenant kills at the Small Fellowship (3), Fellowship (6) and Raid (12) group size."; }; </v>
      </c>
      <c r="AQ68" t="str">
        <f t="shared" si="50"/>
        <v/>
      </c>
      <c r="AR68" t="str">
        <f t="shared" si="51"/>
        <v/>
      </c>
      <c r="AS68" t="str">
        <f t="shared" si="63"/>
        <v>};</v>
      </c>
    </row>
    <row r="69" spans="1:45" x14ac:dyDescent="0.25">
      <c r="A69">
        <v>1879174927</v>
      </c>
      <c r="B69">
        <v>39</v>
      </c>
      <c r="C69" t="s">
        <v>190</v>
      </c>
      <c r="D69" t="s">
        <v>31</v>
      </c>
      <c r="K69" t="s">
        <v>202</v>
      </c>
      <c r="L69" t="s">
        <v>206</v>
      </c>
      <c r="M69">
        <v>2</v>
      </c>
      <c r="N69">
        <v>45</v>
      </c>
      <c r="R69" t="str">
        <f t="shared" si="52"/>
        <v xml:space="preserve"> [68] = {["ID"] = 1879174927; }; -- Bane of the Dark Lord -- Small Fellowship</v>
      </c>
      <c r="S69" s="1" t="str">
        <f t="shared" si="53"/>
        <v xml:space="preserve"> [68] = {["ID"] = 1879174927; ["SAVE_INDEX"] =  39; ["TYPE"] =  4;             ["VXP"] =    0; ["LP"] = 0; ["REP"] = 0; ["FACTION"] = 1; ["TIER"] = 2; ["MIN_LVL"] =  "45"; ["NAME"] = { ["EN"] = "Bane of the Dark Lord -- Small Fellowship"; }; ["LORE"] = { ["EN"] = "Mordor has sent forth many dire Lieutenants to lead the Dead of the Barrow-downs against the Free Peoples. The time has come to put an end to them."; }; ["SUMMARY"] = { ["EN"] = "Defeat 1000 Lieutenants of the Enemy"; }; };</v>
      </c>
      <c r="T69">
        <f t="shared" si="54"/>
        <v>68</v>
      </c>
      <c r="U69" t="str">
        <f t="shared" si="55"/>
        <v xml:space="preserve"> [68] = {</v>
      </c>
      <c r="V69" t="str">
        <f t="shared" si="39"/>
        <v xml:space="preserve">["ID"] = 1879174927; </v>
      </c>
      <c r="W69" t="str">
        <f t="shared" si="56"/>
        <v xml:space="preserve">["ID"] = 1879174927; </v>
      </c>
      <c r="X69" t="str">
        <f t="shared" si="57"/>
        <v/>
      </c>
      <c r="Y69" s="1" t="str">
        <f t="shared" si="40"/>
        <v xml:space="preserve">["SAVE_INDEX"] =  39; </v>
      </c>
      <c r="Z69">
        <f>VLOOKUP(D69,Type!A$2:B$18,2,FALSE)</f>
        <v>4</v>
      </c>
      <c r="AA69" t="str">
        <f t="shared" si="58"/>
        <v xml:space="preserve">["TYPE"] =  4; </v>
      </c>
      <c r="AB69" t="str">
        <f>IF(NOT(ISBLANK(E69)),VLOOKUP(E69,Type!D$2:E$6,2,FALSE),"")</f>
        <v/>
      </c>
      <c r="AC69" t="str">
        <f t="shared" si="41"/>
        <v xml:space="preserve">            </v>
      </c>
      <c r="AD69" t="str">
        <f t="shared" si="42"/>
        <v>0</v>
      </c>
      <c r="AE69" t="str">
        <f t="shared" si="59"/>
        <v xml:space="preserve">["VXP"] =    0; </v>
      </c>
      <c r="AF69" t="str">
        <f t="shared" si="43"/>
        <v>0</v>
      </c>
      <c r="AG69" t="str">
        <f t="shared" si="60"/>
        <v xml:space="preserve">["LP"] = 0; </v>
      </c>
      <c r="AH69" t="str">
        <f t="shared" si="44"/>
        <v>0</v>
      </c>
      <c r="AI69" t="str">
        <f t="shared" si="61"/>
        <v xml:space="preserve">["REP"] = 0; </v>
      </c>
      <c r="AJ69">
        <f>IF(NOT(ISBLANK(J69)),VLOOKUP(J69,Faction!A$2:B$77,2,FALSE),1)</f>
        <v>1</v>
      </c>
      <c r="AK69" t="str">
        <f t="shared" si="62"/>
        <v xml:space="preserve">["FACTION"] = 1; </v>
      </c>
      <c r="AL69" t="str">
        <f t="shared" si="45"/>
        <v xml:space="preserve">["TIER"] = 2; </v>
      </c>
      <c r="AM69" t="str">
        <f t="shared" si="46"/>
        <v xml:space="preserve">["MIN_LVL"] =  "45"; </v>
      </c>
      <c r="AN69" t="str">
        <f t="shared" si="47"/>
        <v/>
      </c>
      <c r="AO69" t="str">
        <f t="shared" si="48"/>
        <v xml:space="preserve">["NAME"] = { ["EN"] = "Bane of the Dark Lord -- Small Fellowship"; }; </v>
      </c>
      <c r="AP69" t="str">
        <f t="shared" si="49"/>
        <v xml:space="preserve">["LORE"] = { ["EN"] = "Mordor has sent forth many dire Lieutenants to lead the Dead of the Barrow-downs against the Free Peoples. The time has come to put an end to them."; }; </v>
      </c>
      <c r="AQ69" t="str">
        <f t="shared" si="50"/>
        <v xml:space="preserve">["SUMMARY"] = { ["EN"] = "Defeat 1000 Lieutenants of the Enemy"; }; </v>
      </c>
      <c r="AR69" t="str">
        <f t="shared" si="51"/>
        <v/>
      </c>
      <c r="AS69" t="str">
        <f t="shared" si="63"/>
        <v>};</v>
      </c>
    </row>
    <row r="70" spans="1:45" x14ac:dyDescent="0.25">
      <c r="A70">
        <v>1879174926</v>
      </c>
      <c r="B70">
        <v>40</v>
      </c>
      <c r="C70" t="s">
        <v>191</v>
      </c>
      <c r="D70" t="s">
        <v>31</v>
      </c>
      <c r="K70" t="s">
        <v>203</v>
      </c>
      <c r="L70" t="s">
        <v>206</v>
      </c>
      <c r="M70">
        <v>3</v>
      </c>
      <c r="N70">
        <v>45</v>
      </c>
      <c r="R70" t="str">
        <f t="shared" si="52"/>
        <v xml:space="preserve"> [69] = {["ID"] = 1879174926; }; -- Adversary of the Dark Lord -- Small Fellowship</v>
      </c>
      <c r="S70" s="1" t="str">
        <f t="shared" si="53"/>
        <v xml:space="preserve"> [69] = {["ID"] = 1879174926; ["SAVE_INDEX"] =  40; ["TYPE"] =  4;             ["VXP"] =    0; ["LP"] = 0; ["REP"] = 0; ["FACTION"] = 1; ["TIER"] = 3; ["MIN_LVL"] =  "45"; ["NAME"] = { ["EN"] = "Adversary of the Dark Lord -- Small Fellowship"; }; ["LORE"] = { ["EN"] = "Mordor has sent forth many dire Lieutenants to lead the Dead of the Barrow-downs against the Free Peoples. The time has come to put an end to them."; }; ["SUMMARY"] = { ["EN"] = "Defeat 500 Lieutenants of the Enemy"; }; };</v>
      </c>
      <c r="T70">
        <f t="shared" si="54"/>
        <v>69</v>
      </c>
      <c r="U70" t="str">
        <f t="shared" si="55"/>
        <v xml:space="preserve"> [69] = {</v>
      </c>
      <c r="V70" t="str">
        <f t="shared" si="39"/>
        <v xml:space="preserve">["ID"] = 1879174926; </v>
      </c>
      <c r="W70" t="str">
        <f t="shared" si="56"/>
        <v xml:space="preserve">["ID"] = 1879174926; </v>
      </c>
      <c r="X70" t="str">
        <f t="shared" si="57"/>
        <v/>
      </c>
      <c r="Y70" s="1" t="str">
        <f t="shared" si="40"/>
        <v xml:space="preserve">["SAVE_INDEX"] =  40; </v>
      </c>
      <c r="Z70">
        <f>VLOOKUP(D70,Type!A$2:B$18,2,FALSE)</f>
        <v>4</v>
      </c>
      <c r="AA70" t="str">
        <f t="shared" si="58"/>
        <v xml:space="preserve">["TYPE"] =  4; </v>
      </c>
      <c r="AB70" t="str">
        <f>IF(NOT(ISBLANK(E70)),VLOOKUP(E70,Type!D$2:E$6,2,FALSE),"")</f>
        <v/>
      </c>
      <c r="AC70" t="str">
        <f t="shared" si="41"/>
        <v xml:space="preserve">            </v>
      </c>
      <c r="AD70" t="str">
        <f t="shared" si="42"/>
        <v>0</v>
      </c>
      <c r="AE70" t="str">
        <f t="shared" si="59"/>
        <v xml:space="preserve">["VXP"] =    0; </v>
      </c>
      <c r="AF70" t="str">
        <f t="shared" si="43"/>
        <v>0</v>
      </c>
      <c r="AG70" t="str">
        <f t="shared" si="60"/>
        <v xml:space="preserve">["LP"] = 0; </v>
      </c>
      <c r="AH70" t="str">
        <f t="shared" si="44"/>
        <v>0</v>
      </c>
      <c r="AI70" t="str">
        <f t="shared" si="61"/>
        <v xml:space="preserve">["REP"] = 0; </v>
      </c>
      <c r="AJ70">
        <f>IF(NOT(ISBLANK(J70)),VLOOKUP(J70,Faction!A$2:B$77,2,FALSE),1)</f>
        <v>1</v>
      </c>
      <c r="AK70" t="str">
        <f t="shared" si="62"/>
        <v xml:space="preserve">["FACTION"] = 1; </v>
      </c>
      <c r="AL70" t="str">
        <f t="shared" si="45"/>
        <v xml:space="preserve">["TIER"] = 3; </v>
      </c>
      <c r="AM70" t="str">
        <f t="shared" si="46"/>
        <v xml:space="preserve">["MIN_LVL"] =  "45"; </v>
      </c>
      <c r="AN70" t="str">
        <f t="shared" si="47"/>
        <v/>
      </c>
      <c r="AO70" t="str">
        <f t="shared" si="48"/>
        <v xml:space="preserve">["NAME"] = { ["EN"] = "Adversary of the Dark Lord -- Small Fellowship"; }; </v>
      </c>
      <c r="AP70" t="str">
        <f t="shared" si="49"/>
        <v xml:space="preserve">["LORE"] = { ["EN"] = "Mordor has sent forth many dire Lieutenants to lead the Dead of the Barrow-downs against the Free Peoples. The time has come to put an end to them."; }; </v>
      </c>
      <c r="AQ70" t="str">
        <f t="shared" si="50"/>
        <v xml:space="preserve">["SUMMARY"] = { ["EN"] = "Defeat 500 Lieutenants of the Enemy"; }; </v>
      </c>
      <c r="AR70" t="str">
        <f t="shared" si="51"/>
        <v/>
      </c>
      <c r="AS70" t="str">
        <f t="shared" si="63"/>
        <v>};</v>
      </c>
    </row>
    <row r="71" spans="1:45" x14ac:dyDescent="0.25">
      <c r="A71">
        <v>1879174907</v>
      </c>
      <c r="B71">
        <v>41</v>
      </c>
      <c r="C71" t="s">
        <v>192</v>
      </c>
      <c r="D71" t="s">
        <v>31</v>
      </c>
      <c r="K71" t="s">
        <v>204</v>
      </c>
      <c r="L71" t="s">
        <v>206</v>
      </c>
      <c r="M71">
        <v>4</v>
      </c>
      <c r="N71">
        <v>45</v>
      </c>
      <c r="R71" t="str">
        <f t="shared" si="52"/>
        <v xml:space="preserve"> [70] = {["ID"] = 1879174907; }; -- Assailant of the Dark Lord -- Small Fellowship</v>
      </c>
      <c r="S71" s="1" t="str">
        <f t="shared" si="53"/>
        <v xml:space="preserve"> [70] = {["ID"] = 1879174907; ["SAVE_INDEX"] =  41; ["TYPE"] =  4;             ["VXP"] =    0; ["LP"] = 0; ["REP"] = 0; ["FACTION"] = 1; ["TIER"] = 4; ["MIN_LVL"] =  "45"; ["NAME"] = { ["EN"] = "Assailant of the Dark Lord -- Small Fellowship"; }; ["LORE"] = { ["EN"] = "Mordor has sent forth many dire Lieutenants to lead the Dead of the Barrow-downs against the Free Peoples. The time has come to put an end to them."; }; ["SUMMARY"] = { ["EN"] = "Defeat 100 Lieutenants of the Enemy"; }; };</v>
      </c>
      <c r="T71">
        <f t="shared" si="54"/>
        <v>70</v>
      </c>
      <c r="U71" t="str">
        <f t="shared" si="55"/>
        <v xml:space="preserve"> [70] = {</v>
      </c>
      <c r="V71" t="str">
        <f t="shared" si="39"/>
        <v xml:space="preserve">["ID"] = 1879174907; </v>
      </c>
      <c r="W71" t="str">
        <f t="shared" si="56"/>
        <v xml:space="preserve">["ID"] = 1879174907; </v>
      </c>
      <c r="X71" t="str">
        <f t="shared" si="57"/>
        <v/>
      </c>
      <c r="Y71" s="1" t="str">
        <f t="shared" si="40"/>
        <v xml:space="preserve">["SAVE_INDEX"] =  41; </v>
      </c>
      <c r="Z71">
        <f>VLOOKUP(D71,Type!A$2:B$18,2,FALSE)</f>
        <v>4</v>
      </c>
      <c r="AA71" t="str">
        <f t="shared" si="58"/>
        <v xml:space="preserve">["TYPE"] =  4; </v>
      </c>
      <c r="AB71" t="str">
        <f>IF(NOT(ISBLANK(E71)),VLOOKUP(E71,Type!D$2:E$6,2,FALSE),"")</f>
        <v/>
      </c>
      <c r="AC71" t="str">
        <f t="shared" si="41"/>
        <v xml:space="preserve">            </v>
      </c>
      <c r="AD71" t="str">
        <f t="shared" si="42"/>
        <v>0</v>
      </c>
      <c r="AE71" t="str">
        <f t="shared" si="59"/>
        <v xml:space="preserve">["VXP"] =    0; </v>
      </c>
      <c r="AF71" t="str">
        <f t="shared" si="43"/>
        <v>0</v>
      </c>
      <c r="AG71" t="str">
        <f t="shared" si="60"/>
        <v xml:space="preserve">["LP"] = 0; </v>
      </c>
      <c r="AH71" t="str">
        <f t="shared" si="44"/>
        <v>0</v>
      </c>
      <c r="AI71" t="str">
        <f t="shared" si="61"/>
        <v xml:space="preserve">["REP"] = 0; </v>
      </c>
      <c r="AJ71">
        <f>IF(NOT(ISBLANK(J71)),VLOOKUP(J71,Faction!A$2:B$77,2,FALSE),1)</f>
        <v>1</v>
      </c>
      <c r="AK71" t="str">
        <f t="shared" si="62"/>
        <v xml:space="preserve">["FACTION"] = 1; </v>
      </c>
      <c r="AL71" t="str">
        <f t="shared" si="45"/>
        <v xml:space="preserve">["TIER"] = 4; </v>
      </c>
      <c r="AM71" t="str">
        <f t="shared" si="46"/>
        <v xml:space="preserve">["MIN_LVL"] =  "45"; </v>
      </c>
      <c r="AN71" t="str">
        <f t="shared" si="47"/>
        <v/>
      </c>
      <c r="AO71" t="str">
        <f t="shared" si="48"/>
        <v xml:space="preserve">["NAME"] = { ["EN"] = "Assailant of the Dark Lord -- Small Fellowship"; }; </v>
      </c>
      <c r="AP71" t="str">
        <f t="shared" si="49"/>
        <v xml:space="preserve">["LORE"] = { ["EN"] = "Mordor has sent forth many dire Lieutenants to lead the Dead of the Barrow-downs against the Free Peoples. The time has come to put an end to them."; }; </v>
      </c>
      <c r="AQ71" t="str">
        <f t="shared" si="50"/>
        <v xml:space="preserve">["SUMMARY"] = { ["EN"] = "Defeat 100 Lieutenants of the Enemy"; }; </v>
      </c>
      <c r="AR71" t="str">
        <f t="shared" si="51"/>
        <v/>
      </c>
      <c r="AS71" t="str">
        <f t="shared" si="63"/>
        <v>};</v>
      </c>
    </row>
    <row r="72" spans="1:45" x14ac:dyDescent="0.25">
      <c r="A72">
        <v>1879174929</v>
      </c>
      <c r="B72">
        <v>42</v>
      </c>
      <c r="C72" t="s">
        <v>193</v>
      </c>
      <c r="D72" t="s">
        <v>31</v>
      </c>
      <c r="K72" t="s">
        <v>205</v>
      </c>
      <c r="L72" t="s">
        <v>206</v>
      </c>
      <c r="M72">
        <v>5</v>
      </c>
      <c r="N72">
        <v>45</v>
      </c>
      <c r="R72" t="str">
        <f t="shared" si="52"/>
        <v xml:space="preserve"> [71] = {["ID"] = 1879174929; }; -- Foe of the Dark Lord -- Small Fellowship</v>
      </c>
      <c r="S72" s="1" t="str">
        <f t="shared" si="53"/>
        <v xml:space="preserve"> [71] = {["ID"] = 1879174929; ["SAVE_INDEX"] =  42; ["TYPE"] =  4;             ["VXP"] =    0; ["LP"] = 0; ["REP"] = 0; ["FACTION"] = 1; ["TIER"] = 5; ["MIN_LVL"] =  "45"; ["NAME"] = { ["EN"] = "Foe of the Dark Lord -- Small Fellowship"; }; ["LORE"] = { ["EN"] = "Mordor has sent forth many dire Lieutenants to lead the Dead of the Barrow-downs against the Free Peoples. The time has come to put an end to them."; }; ["SUMMARY"] = { ["EN"] = "Defeat 25 Lieutenants of the Enemy"; }; };</v>
      </c>
      <c r="T72">
        <f t="shared" si="54"/>
        <v>71</v>
      </c>
      <c r="U72" t="str">
        <f t="shared" si="55"/>
        <v xml:space="preserve"> [71] = {</v>
      </c>
      <c r="V72" t="str">
        <f t="shared" si="39"/>
        <v xml:space="preserve">["ID"] = 1879174929; </v>
      </c>
      <c r="W72" t="str">
        <f t="shared" si="56"/>
        <v xml:space="preserve">["ID"] = 1879174929; </v>
      </c>
      <c r="X72" t="str">
        <f t="shared" si="57"/>
        <v/>
      </c>
      <c r="Y72" s="1" t="str">
        <f t="shared" si="40"/>
        <v xml:space="preserve">["SAVE_INDEX"] =  42; </v>
      </c>
      <c r="Z72">
        <f>VLOOKUP(D72,Type!A$2:B$18,2,FALSE)</f>
        <v>4</v>
      </c>
      <c r="AA72" t="str">
        <f t="shared" si="58"/>
        <v xml:space="preserve">["TYPE"] =  4; </v>
      </c>
      <c r="AB72" t="str">
        <f>IF(NOT(ISBLANK(E72)),VLOOKUP(E72,Type!D$2:E$6,2,FALSE),"")</f>
        <v/>
      </c>
      <c r="AC72" t="str">
        <f t="shared" si="41"/>
        <v xml:space="preserve">            </v>
      </c>
      <c r="AD72" t="str">
        <f t="shared" si="42"/>
        <v>0</v>
      </c>
      <c r="AE72" t="str">
        <f t="shared" si="59"/>
        <v xml:space="preserve">["VXP"] =    0; </v>
      </c>
      <c r="AF72" t="str">
        <f t="shared" si="43"/>
        <v>0</v>
      </c>
      <c r="AG72" t="str">
        <f t="shared" si="60"/>
        <v xml:space="preserve">["LP"] = 0; </v>
      </c>
      <c r="AH72" t="str">
        <f t="shared" si="44"/>
        <v>0</v>
      </c>
      <c r="AI72" t="str">
        <f t="shared" si="61"/>
        <v xml:space="preserve">["REP"] = 0; </v>
      </c>
      <c r="AJ72">
        <f>IF(NOT(ISBLANK(J72)),VLOOKUP(J72,Faction!A$2:B$77,2,FALSE),1)</f>
        <v>1</v>
      </c>
      <c r="AK72" t="str">
        <f t="shared" si="62"/>
        <v xml:space="preserve">["FACTION"] = 1; </v>
      </c>
      <c r="AL72" t="str">
        <f t="shared" si="45"/>
        <v xml:space="preserve">["TIER"] = 5; </v>
      </c>
      <c r="AM72" t="str">
        <f t="shared" si="46"/>
        <v xml:space="preserve">["MIN_LVL"] =  "45"; </v>
      </c>
      <c r="AN72" t="str">
        <f t="shared" si="47"/>
        <v/>
      </c>
      <c r="AO72" t="str">
        <f t="shared" si="48"/>
        <v xml:space="preserve">["NAME"] = { ["EN"] = "Foe of the Dark Lord -- Small Fellowship"; }; </v>
      </c>
      <c r="AP72" t="str">
        <f t="shared" si="49"/>
        <v xml:space="preserve">["LORE"] = { ["EN"] = "Mordor has sent forth many dire Lieutenants to lead the Dead of the Barrow-downs against the Free Peoples. The time has come to put an end to them."; }; </v>
      </c>
      <c r="AQ72" t="str">
        <f t="shared" si="50"/>
        <v xml:space="preserve">["SUMMARY"] = { ["EN"] = "Defeat 25 Lieutenants of the Enemy"; }; </v>
      </c>
      <c r="AR72" t="str">
        <f t="shared" si="51"/>
        <v/>
      </c>
      <c r="AS72" t="str">
        <f t="shared" si="63"/>
        <v>};</v>
      </c>
    </row>
    <row r="73" spans="1:45" x14ac:dyDescent="0.25">
      <c r="A73">
        <v>1879174925</v>
      </c>
      <c r="B73">
        <v>43</v>
      </c>
      <c r="C73" t="s">
        <v>194</v>
      </c>
      <c r="D73" t="s">
        <v>31</v>
      </c>
      <c r="K73" t="s">
        <v>202</v>
      </c>
      <c r="L73" t="s">
        <v>206</v>
      </c>
      <c r="M73">
        <v>2</v>
      </c>
      <c r="N73">
        <v>45</v>
      </c>
      <c r="R73" t="str">
        <f t="shared" si="52"/>
        <v xml:space="preserve"> [72] = {["ID"] = 1879174925; }; -- Bane of the Dark Lord -- Fellowship</v>
      </c>
      <c r="S73" s="1" t="str">
        <f t="shared" si="53"/>
        <v xml:space="preserve"> [72] = {["ID"] = 1879174925; ["SAVE_INDEX"] =  43; ["TYPE"] =  4;             ["VXP"] =    0; ["LP"] = 0; ["REP"] = 0; ["FACTION"] = 1; ["TIER"] = 2; ["MIN_LVL"] =  "45"; ["NAME"] = { ["EN"] = "Bane of the Dark Lord -- Fellowship"; }; ["LORE"] = { ["EN"] = "Mordor has sent forth many dire Lieutenants to lead the Dead of the Barrow-downs against the Free Peoples. The time has come to put an end to them."; }; ["SUMMARY"] = { ["EN"] = "Defeat 1000 Lieutenants of the Enemy"; }; };</v>
      </c>
      <c r="T73">
        <f t="shared" si="54"/>
        <v>72</v>
      </c>
      <c r="U73" t="str">
        <f t="shared" si="55"/>
        <v xml:space="preserve"> [72] = {</v>
      </c>
      <c r="V73" t="str">
        <f t="shared" si="39"/>
        <v xml:space="preserve">["ID"] = 1879174925; </v>
      </c>
      <c r="W73" t="str">
        <f t="shared" si="56"/>
        <v xml:space="preserve">["ID"] = 1879174925; </v>
      </c>
      <c r="X73" t="str">
        <f t="shared" si="57"/>
        <v/>
      </c>
      <c r="Y73" s="1" t="str">
        <f t="shared" si="40"/>
        <v xml:space="preserve">["SAVE_INDEX"] =  43; </v>
      </c>
      <c r="Z73">
        <f>VLOOKUP(D73,Type!A$2:B$18,2,FALSE)</f>
        <v>4</v>
      </c>
      <c r="AA73" t="str">
        <f t="shared" si="58"/>
        <v xml:space="preserve">["TYPE"] =  4; </v>
      </c>
      <c r="AB73" t="str">
        <f>IF(NOT(ISBLANK(E73)),VLOOKUP(E73,Type!D$2:E$6,2,FALSE),"")</f>
        <v/>
      </c>
      <c r="AC73" t="str">
        <f t="shared" si="41"/>
        <v xml:space="preserve">            </v>
      </c>
      <c r="AD73" t="str">
        <f t="shared" si="42"/>
        <v>0</v>
      </c>
      <c r="AE73" t="str">
        <f t="shared" si="59"/>
        <v xml:space="preserve">["VXP"] =    0; </v>
      </c>
      <c r="AF73" t="str">
        <f t="shared" si="43"/>
        <v>0</v>
      </c>
      <c r="AG73" t="str">
        <f t="shared" si="60"/>
        <v xml:space="preserve">["LP"] = 0; </v>
      </c>
      <c r="AH73" t="str">
        <f t="shared" si="44"/>
        <v>0</v>
      </c>
      <c r="AI73" t="str">
        <f t="shared" si="61"/>
        <v xml:space="preserve">["REP"] = 0; </v>
      </c>
      <c r="AJ73">
        <f>IF(NOT(ISBLANK(J73)),VLOOKUP(J73,Faction!A$2:B$77,2,FALSE),1)</f>
        <v>1</v>
      </c>
      <c r="AK73" t="str">
        <f t="shared" si="62"/>
        <v xml:space="preserve">["FACTION"] = 1; </v>
      </c>
      <c r="AL73" t="str">
        <f t="shared" si="45"/>
        <v xml:space="preserve">["TIER"] = 2; </v>
      </c>
      <c r="AM73" t="str">
        <f t="shared" si="46"/>
        <v xml:space="preserve">["MIN_LVL"] =  "45"; </v>
      </c>
      <c r="AN73" t="str">
        <f t="shared" si="47"/>
        <v/>
      </c>
      <c r="AO73" t="str">
        <f t="shared" si="48"/>
        <v xml:space="preserve">["NAME"] = { ["EN"] = "Bane of the Dark Lord -- Fellowship"; }; </v>
      </c>
      <c r="AP73" t="str">
        <f t="shared" si="49"/>
        <v xml:space="preserve">["LORE"] = { ["EN"] = "Mordor has sent forth many dire Lieutenants to lead the Dead of the Barrow-downs against the Free Peoples. The time has come to put an end to them."; }; </v>
      </c>
      <c r="AQ73" t="str">
        <f t="shared" si="50"/>
        <v xml:space="preserve">["SUMMARY"] = { ["EN"] = "Defeat 1000 Lieutenants of the Enemy"; }; </v>
      </c>
      <c r="AR73" t="str">
        <f t="shared" si="51"/>
        <v/>
      </c>
      <c r="AS73" t="str">
        <f t="shared" si="63"/>
        <v>};</v>
      </c>
    </row>
    <row r="74" spans="1:45" x14ac:dyDescent="0.25">
      <c r="A74">
        <v>1879174919</v>
      </c>
      <c r="B74">
        <v>44</v>
      </c>
      <c r="C74" t="s">
        <v>195</v>
      </c>
      <c r="D74" t="s">
        <v>31</v>
      </c>
      <c r="K74" t="s">
        <v>203</v>
      </c>
      <c r="L74" t="s">
        <v>206</v>
      </c>
      <c r="M74">
        <v>3</v>
      </c>
      <c r="N74">
        <v>45</v>
      </c>
      <c r="R74" t="str">
        <f t="shared" si="52"/>
        <v xml:space="preserve"> [73] = {["ID"] = 1879174919; }; -- Adversary of the Dark Lord -- Fellowship</v>
      </c>
      <c r="S74" s="1" t="str">
        <f t="shared" si="53"/>
        <v xml:space="preserve"> [73] = {["ID"] = 1879174919; ["SAVE_INDEX"] =  44; ["TYPE"] =  4;             ["VXP"] =    0; ["LP"] = 0; ["REP"] = 0; ["FACTION"] = 1; ["TIER"] = 3; ["MIN_LVL"] =  "45"; ["NAME"] = { ["EN"] = "Adversary of the Dark Lord -- Fellowship"; }; ["LORE"] = { ["EN"] = "Mordor has sent forth many dire Lieutenants to lead the Dead of the Barrow-downs against the Free Peoples. The time has come to put an end to them."; }; ["SUMMARY"] = { ["EN"] = "Defeat 500 Lieutenants of the Enemy"; }; };</v>
      </c>
      <c r="T74">
        <f t="shared" si="54"/>
        <v>73</v>
      </c>
      <c r="U74" t="str">
        <f t="shared" si="55"/>
        <v xml:space="preserve"> [73] = {</v>
      </c>
      <c r="V74" t="str">
        <f t="shared" si="39"/>
        <v xml:space="preserve">["ID"] = 1879174919; </v>
      </c>
      <c r="W74" t="str">
        <f t="shared" si="56"/>
        <v xml:space="preserve">["ID"] = 1879174919; </v>
      </c>
      <c r="X74" t="str">
        <f t="shared" si="57"/>
        <v/>
      </c>
      <c r="Y74" s="1" t="str">
        <f t="shared" si="40"/>
        <v xml:space="preserve">["SAVE_INDEX"] =  44; </v>
      </c>
      <c r="Z74">
        <f>VLOOKUP(D74,Type!A$2:B$18,2,FALSE)</f>
        <v>4</v>
      </c>
      <c r="AA74" t="str">
        <f t="shared" si="58"/>
        <v xml:space="preserve">["TYPE"] =  4; </v>
      </c>
      <c r="AB74" t="str">
        <f>IF(NOT(ISBLANK(E74)),VLOOKUP(E74,Type!D$2:E$6,2,FALSE),"")</f>
        <v/>
      </c>
      <c r="AC74" t="str">
        <f t="shared" si="41"/>
        <v xml:space="preserve">            </v>
      </c>
      <c r="AD74" t="str">
        <f t="shared" si="42"/>
        <v>0</v>
      </c>
      <c r="AE74" t="str">
        <f t="shared" si="59"/>
        <v xml:space="preserve">["VXP"] =    0; </v>
      </c>
      <c r="AF74" t="str">
        <f t="shared" si="43"/>
        <v>0</v>
      </c>
      <c r="AG74" t="str">
        <f t="shared" si="60"/>
        <v xml:space="preserve">["LP"] = 0; </v>
      </c>
      <c r="AH74" t="str">
        <f t="shared" si="44"/>
        <v>0</v>
      </c>
      <c r="AI74" t="str">
        <f t="shared" si="61"/>
        <v xml:space="preserve">["REP"] = 0; </v>
      </c>
      <c r="AJ74">
        <f>IF(NOT(ISBLANK(J74)),VLOOKUP(J74,Faction!A$2:B$77,2,FALSE),1)</f>
        <v>1</v>
      </c>
      <c r="AK74" t="str">
        <f t="shared" si="62"/>
        <v xml:space="preserve">["FACTION"] = 1; </v>
      </c>
      <c r="AL74" t="str">
        <f t="shared" si="45"/>
        <v xml:space="preserve">["TIER"] = 3; </v>
      </c>
      <c r="AM74" t="str">
        <f t="shared" si="46"/>
        <v xml:space="preserve">["MIN_LVL"] =  "45"; </v>
      </c>
      <c r="AN74" t="str">
        <f t="shared" si="47"/>
        <v/>
      </c>
      <c r="AO74" t="str">
        <f t="shared" si="48"/>
        <v xml:space="preserve">["NAME"] = { ["EN"] = "Adversary of the Dark Lord -- Fellowship"; }; </v>
      </c>
      <c r="AP74" t="str">
        <f t="shared" si="49"/>
        <v xml:space="preserve">["LORE"] = { ["EN"] = "Mordor has sent forth many dire Lieutenants to lead the Dead of the Barrow-downs against the Free Peoples. The time has come to put an end to them."; }; </v>
      </c>
      <c r="AQ74" t="str">
        <f t="shared" si="50"/>
        <v xml:space="preserve">["SUMMARY"] = { ["EN"] = "Defeat 500 Lieutenants of the Enemy"; }; </v>
      </c>
      <c r="AR74" t="str">
        <f t="shared" si="51"/>
        <v/>
      </c>
      <c r="AS74" t="str">
        <f t="shared" si="63"/>
        <v>};</v>
      </c>
    </row>
    <row r="75" spans="1:45" x14ac:dyDescent="0.25">
      <c r="A75">
        <v>1879174917</v>
      </c>
      <c r="B75">
        <v>45</v>
      </c>
      <c r="C75" t="s">
        <v>196</v>
      </c>
      <c r="D75" t="s">
        <v>31</v>
      </c>
      <c r="K75" t="s">
        <v>204</v>
      </c>
      <c r="L75" t="s">
        <v>206</v>
      </c>
      <c r="M75">
        <v>4</v>
      </c>
      <c r="N75">
        <v>45</v>
      </c>
      <c r="R75" t="str">
        <f t="shared" si="52"/>
        <v xml:space="preserve"> [74] = {["ID"] = 1879174917; }; -- Assailant of the Dark Lord -- Fellowship</v>
      </c>
      <c r="S75" s="1" t="str">
        <f t="shared" si="53"/>
        <v xml:space="preserve"> [74] = {["ID"] = 1879174917; ["SAVE_INDEX"] =  45; ["TYPE"] =  4;             ["VXP"] =    0; ["LP"] = 0; ["REP"] = 0; ["FACTION"] = 1; ["TIER"] = 4; ["MIN_LVL"] =  "45"; ["NAME"] = { ["EN"] = "Assailant of the Dark Lord -- Fellowship"; }; ["LORE"] = { ["EN"] = "Mordor has sent forth many dire Lieutenants to lead the Dead of the Barrow-downs against the Free Peoples. The time has come to put an end to them."; }; ["SUMMARY"] = { ["EN"] = "Defeat 100 Lieutenants of the Enemy"; }; };</v>
      </c>
      <c r="T75">
        <f t="shared" si="54"/>
        <v>74</v>
      </c>
      <c r="U75" t="str">
        <f t="shared" si="55"/>
        <v xml:space="preserve"> [74] = {</v>
      </c>
      <c r="V75" t="str">
        <f t="shared" si="39"/>
        <v xml:space="preserve">["ID"] = 1879174917; </v>
      </c>
      <c r="W75" t="str">
        <f t="shared" si="56"/>
        <v xml:space="preserve">["ID"] = 1879174917; </v>
      </c>
      <c r="X75" t="str">
        <f t="shared" si="57"/>
        <v/>
      </c>
      <c r="Y75" s="1" t="str">
        <f t="shared" si="40"/>
        <v xml:space="preserve">["SAVE_INDEX"] =  45; </v>
      </c>
      <c r="Z75">
        <f>VLOOKUP(D75,Type!A$2:B$18,2,FALSE)</f>
        <v>4</v>
      </c>
      <c r="AA75" t="str">
        <f t="shared" si="58"/>
        <v xml:space="preserve">["TYPE"] =  4; </v>
      </c>
      <c r="AB75" t="str">
        <f>IF(NOT(ISBLANK(E75)),VLOOKUP(E75,Type!D$2:E$6,2,FALSE),"")</f>
        <v/>
      </c>
      <c r="AC75" t="str">
        <f t="shared" si="41"/>
        <v xml:space="preserve">            </v>
      </c>
      <c r="AD75" t="str">
        <f t="shared" si="42"/>
        <v>0</v>
      </c>
      <c r="AE75" t="str">
        <f t="shared" si="59"/>
        <v xml:space="preserve">["VXP"] =    0; </v>
      </c>
      <c r="AF75" t="str">
        <f t="shared" si="43"/>
        <v>0</v>
      </c>
      <c r="AG75" t="str">
        <f t="shared" si="60"/>
        <v xml:space="preserve">["LP"] = 0; </v>
      </c>
      <c r="AH75" t="str">
        <f t="shared" si="44"/>
        <v>0</v>
      </c>
      <c r="AI75" t="str">
        <f t="shared" si="61"/>
        <v xml:space="preserve">["REP"] = 0; </v>
      </c>
      <c r="AJ75">
        <f>IF(NOT(ISBLANK(J75)),VLOOKUP(J75,Faction!A$2:B$77,2,FALSE),1)</f>
        <v>1</v>
      </c>
      <c r="AK75" t="str">
        <f t="shared" si="62"/>
        <v xml:space="preserve">["FACTION"] = 1; </v>
      </c>
      <c r="AL75" t="str">
        <f t="shared" si="45"/>
        <v xml:space="preserve">["TIER"] = 4; </v>
      </c>
      <c r="AM75" t="str">
        <f t="shared" si="46"/>
        <v xml:space="preserve">["MIN_LVL"] =  "45"; </v>
      </c>
      <c r="AN75" t="str">
        <f t="shared" si="47"/>
        <v/>
      </c>
      <c r="AO75" t="str">
        <f t="shared" si="48"/>
        <v xml:space="preserve">["NAME"] = { ["EN"] = "Assailant of the Dark Lord -- Fellowship"; }; </v>
      </c>
      <c r="AP75" t="str">
        <f t="shared" si="49"/>
        <v xml:space="preserve">["LORE"] = { ["EN"] = "Mordor has sent forth many dire Lieutenants to lead the Dead of the Barrow-downs against the Free Peoples. The time has come to put an end to them."; }; </v>
      </c>
      <c r="AQ75" t="str">
        <f t="shared" si="50"/>
        <v xml:space="preserve">["SUMMARY"] = { ["EN"] = "Defeat 100 Lieutenants of the Enemy"; }; </v>
      </c>
      <c r="AR75" t="str">
        <f t="shared" si="51"/>
        <v/>
      </c>
      <c r="AS75" t="str">
        <f t="shared" si="63"/>
        <v>};</v>
      </c>
    </row>
    <row r="76" spans="1:45" x14ac:dyDescent="0.25">
      <c r="A76">
        <v>1879174924</v>
      </c>
      <c r="B76">
        <v>46</v>
      </c>
      <c r="C76" t="s">
        <v>197</v>
      </c>
      <c r="D76" t="s">
        <v>31</v>
      </c>
      <c r="K76" t="s">
        <v>205</v>
      </c>
      <c r="L76" t="s">
        <v>206</v>
      </c>
      <c r="M76">
        <v>5</v>
      </c>
      <c r="N76">
        <v>45</v>
      </c>
      <c r="R76" t="str">
        <f t="shared" si="52"/>
        <v xml:space="preserve"> [75] = {["ID"] = 1879174924; }; -- Foe of the Dark Lord -- Fellowship</v>
      </c>
      <c r="S76" s="1" t="str">
        <f t="shared" si="53"/>
        <v xml:space="preserve"> [75] = {["ID"] = 1879174924; ["SAVE_INDEX"] =  46; ["TYPE"] =  4;             ["VXP"] =    0; ["LP"] = 0; ["REP"] = 0; ["FACTION"] = 1; ["TIER"] = 5; ["MIN_LVL"] =  "45"; ["NAME"] = { ["EN"] = "Foe of the Dark Lord -- Fellowship"; }; ["LORE"] = { ["EN"] = "Mordor has sent forth many dire Lieutenants to lead the Dead of the Barrow-downs against the Free Peoples. The time has come to put an end to them."; }; ["SUMMARY"] = { ["EN"] = "Defeat 25 Lieutenants of the Enemy"; }; };</v>
      </c>
      <c r="T76">
        <f t="shared" si="54"/>
        <v>75</v>
      </c>
      <c r="U76" t="str">
        <f t="shared" si="55"/>
        <v xml:space="preserve"> [75] = {</v>
      </c>
      <c r="V76" t="str">
        <f t="shared" si="39"/>
        <v xml:space="preserve">["ID"] = 1879174924; </v>
      </c>
      <c r="W76" t="str">
        <f t="shared" si="56"/>
        <v xml:space="preserve">["ID"] = 1879174924; </v>
      </c>
      <c r="X76" t="str">
        <f t="shared" si="57"/>
        <v/>
      </c>
      <c r="Y76" s="1" t="str">
        <f t="shared" si="40"/>
        <v xml:space="preserve">["SAVE_INDEX"] =  46; </v>
      </c>
      <c r="Z76">
        <f>VLOOKUP(D76,Type!A$2:B$18,2,FALSE)</f>
        <v>4</v>
      </c>
      <c r="AA76" t="str">
        <f t="shared" si="58"/>
        <v xml:space="preserve">["TYPE"] =  4; </v>
      </c>
      <c r="AB76" t="str">
        <f>IF(NOT(ISBLANK(E76)),VLOOKUP(E76,Type!D$2:E$6,2,FALSE),"")</f>
        <v/>
      </c>
      <c r="AC76" t="str">
        <f t="shared" si="41"/>
        <v xml:space="preserve">            </v>
      </c>
      <c r="AD76" t="str">
        <f t="shared" si="42"/>
        <v>0</v>
      </c>
      <c r="AE76" t="str">
        <f t="shared" si="59"/>
        <v xml:space="preserve">["VXP"] =    0; </v>
      </c>
      <c r="AF76" t="str">
        <f t="shared" si="43"/>
        <v>0</v>
      </c>
      <c r="AG76" t="str">
        <f t="shared" si="60"/>
        <v xml:space="preserve">["LP"] = 0; </v>
      </c>
      <c r="AH76" t="str">
        <f t="shared" si="44"/>
        <v>0</v>
      </c>
      <c r="AI76" t="str">
        <f t="shared" si="61"/>
        <v xml:space="preserve">["REP"] = 0; </v>
      </c>
      <c r="AJ76">
        <f>IF(NOT(ISBLANK(J76)),VLOOKUP(J76,Faction!A$2:B$77,2,FALSE),1)</f>
        <v>1</v>
      </c>
      <c r="AK76" t="str">
        <f t="shared" si="62"/>
        <v xml:space="preserve">["FACTION"] = 1; </v>
      </c>
      <c r="AL76" t="str">
        <f t="shared" si="45"/>
        <v xml:space="preserve">["TIER"] = 5; </v>
      </c>
      <c r="AM76" t="str">
        <f t="shared" si="46"/>
        <v xml:space="preserve">["MIN_LVL"] =  "45"; </v>
      </c>
      <c r="AN76" t="str">
        <f t="shared" si="47"/>
        <v/>
      </c>
      <c r="AO76" t="str">
        <f t="shared" si="48"/>
        <v xml:space="preserve">["NAME"] = { ["EN"] = "Foe of the Dark Lord -- Fellowship"; }; </v>
      </c>
      <c r="AP76" t="str">
        <f t="shared" si="49"/>
        <v xml:space="preserve">["LORE"] = { ["EN"] = "Mordor has sent forth many dire Lieutenants to lead the Dead of the Barrow-downs against the Free Peoples. The time has come to put an end to them."; }; </v>
      </c>
      <c r="AQ76" t="str">
        <f t="shared" si="50"/>
        <v xml:space="preserve">["SUMMARY"] = { ["EN"] = "Defeat 25 Lieutenants of the Enemy"; }; </v>
      </c>
      <c r="AR76" t="str">
        <f t="shared" si="51"/>
        <v/>
      </c>
      <c r="AS76" t="str">
        <f t="shared" si="63"/>
        <v>};</v>
      </c>
    </row>
    <row r="77" spans="1:45" x14ac:dyDescent="0.25">
      <c r="A77">
        <v>1879174911</v>
      </c>
      <c r="B77">
        <v>47</v>
      </c>
      <c r="C77" t="s">
        <v>198</v>
      </c>
      <c r="D77" t="s">
        <v>31</v>
      </c>
      <c r="K77" t="s">
        <v>202</v>
      </c>
      <c r="L77" t="s">
        <v>206</v>
      </c>
      <c r="M77">
        <v>2</v>
      </c>
      <c r="N77">
        <v>45</v>
      </c>
      <c r="R77" t="str">
        <f t="shared" si="52"/>
        <v xml:space="preserve"> [76] = {["ID"] = 1879174911; }; -- Bane of the Dark Lord -- Raid</v>
      </c>
      <c r="S77" s="1" t="str">
        <f t="shared" si="53"/>
        <v xml:space="preserve"> [76] = {["ID"] = 1879174911; ["SAVE_INDEX"] =  47; ["TYPE"] =  4;             ["VXP"] =    0; ["LP"] = 0; ["REP"] = 0; ["FACTION"] = 1; ["TIER"] = 2; ["MIN_LVL"] =  "45"; ["NAME"] = { ["EN"] = "Bane of the Dark Lord -- Raid"; }; ["LORE"] = { ["EN"] = "Mordor has sent forth many dire Lieutenants to lead the Dead of the Barrow-downs against the Free Peoples. The time has come to put an end to them."; }; ["SUMMARY"] = { ["EN"] = "Defeat 1000 Lieutenants of the Enemy"; }; };</v>
      </c>
      <c r="T77">
        <f t="shared" si="54"/>
        <v>76</v>
      </c>
      <c r="U77" t="str">
        <f t="shared" si="55"/>
        <v xml:space="preserve"> [76] = {</v>
      </c>
      <c r="V77" t="str">
        <f t="shared" si="39"/>
        <v xml:space="preserve">["ID"] = 1879174911; </v>
      </c>
      <c r="W77" t="str">
        <f t="shared" si="56"/>
        <v xml:space="preserve">["ID"] = 1879174911; </v>
      </c>
      <c r="X77" t="str">
        <f t="shared" si="57"/>
        <v/>
      </c>
      <c r="Y77" s="1" t="str">
        <f t="shared" si="40"/>
        <v xml:space="preserve">["SAVE_INDEX"] =  47; </v>
      </c>
      <c r="Z77">
        <f>VLOOKUP(D77,Type!A$2:B$18,2,FALSE)</f>
        <v>4</v>
      </c>
      <c r="AA77" t="str">
        <f t="shared" si="58"/>
        <v xml:space="preserve">["TYPE"] =  4; </v>
      </c>
      <c r="AB77" t="str">
        <f>IF(NOT(ISBLANK(E77)),VLOOKUP(E77,Type!D$2:E$6,2,FALSE),"")</f>
        <v/>
      </c>
      <c r="AC77" t="str">
        <f t="shared" si="41"/>
        <v xml:space="preserve">            </v>
      </c>
      <c r="AD77" t="str">
        <f t="shared" si="42"/>
        <v>0</v>
      </c>
      <c r="AE77" t="str">
        <f t="shared" si="59"/>
        <v xml:space="preserve">["VXP"] =    0; </v>
      </c>
      <c r="AF77" t="str">
        <f t="shared" si="43"/>
        <v>0</v>
      </c>
      <c r="AG77" t="str">
        <f t="shared" si="60"/>
        <v xml:space="preserve">["LP"] = 0; </v>
      </c>
      <c r="AH77" t="str">
        <f t="shared" si="44"/>
        <v>0</v>
      </c>
      <c r="AI77" t="str">
        <f t="shared" si="61"/>
        <v xml:space="preserve">["REP"] = 0; </v>
      </c>
      <c r="AJ77">
        <f>IF(NOT(ISBLANK(J77)),VLOOKUP(J77,Faction!A$2:B$77,2,FALSE),1)</f>
        <v>1</v>
      </c>
      <c r="AK77" t="str">
        <f t="shared" si="62"/>
        <v xml:space="preserve">["FACTION"] = 1; </v>
      </c>
      <c r="AL77" t="str">
        <f t="shared" si="45"/>
        <v xml:space="preserve">["TIER"] = 2; </v>
      </c>
      <c r="AM77" t="str">
        <f t="shared" si="46"/>
        <v xml:space="preserve">["MIN_LVL"] =  "45"; </v>
      </c>
      <c r="AN77" t="str">
        <f t="shared" si="47"/>
        <v/>
      </c>
      <c r="AO77" t="str">
        <f t="shared" si="48"/>
        <v xml:space="preserve">["NAME"] = { ["EN"] = "Bane of the Dark Lord -- Raid"; }; </v>
      </c>
      <c r="AP77" t="str">
        <f t="shared" si="49"/>
        <v xml:space="preserve">["LORE"] = { ["EN"] = "Mordor has sent forth many dire Lieutenants to lead the Dead of the Barrow-downs against the Free Peoples. The time has come to put an end to them."; }; </v>
      </c>
      <c r="AQ77" t="str">
        <f t="shared" si="50"/>
        <v xml:space="preserve">["SUMMARY"] = { ["EN"] = "Defeat 1000 Lieutenants of the Enemy"; }; </v>
      </c>
      <c r="AR77" t="str">
        <f t="shared" si="51"/>
        <v/>
      </c>
      <c r="AS77" t="str">
        <f t="shared" si="63"/>
        <v>};</v>
      </c>
    </row>
    <row r="78" spans="1:45" x14ac:dyDescent="0.25">
      <c r="A78">
        <v>1879174921</v>
      </c>
      <c r="B78">
        <v>48</v>
      </c>
      <c r="C78" t="s">
        <v>199</v>
      </c>
      <c r="D78" t="s">
        <v>31</v>
      </c>
      <c r="K78" t="s">
        <v>203</v>
      </c>
      <c r="L78" t="s">
        <v>206</v>
      </c>
      <c r="M78">
        <v>3</v>
      </c>
      <c r="N78">
        <v>45</v>
      </c>
      <c r="R78" t="str">
        <f t="shared" si="52"/>
        <v xml:space="preserve"> [77] = {["ID"] = 1879174921; }; -- Adversary of the Dark Lord -- Raid</v>
      </c>
      <c r="S78" s="1" t="str">
        <f t="shared" si="53"/>
        <v xml:space="preserve"> [77] = {["ID"] = 1879174921; ["SAVE_INDEX"] =  48; ["TYPE"] =  4;             ["VXP"] =    0; ["LP"] = 0; ["REP"] = 0; ["FACTION"] = 1; ["TIER"] = 3; ["MIN_LVL"] =  "45"; ["NAME"] = { ["EN"] = "Adversary of the Dark Lord -- Raid"; }; ["LORE"] = { ["EN"] = "Mordor has sent forth many dire Lieutenants to lead the Dead of the Barrow-downs against the Free Peoples. The time has come to put an end to them."; }; ["SUMMARY"] = { ["EN"] = "Defeat 500 Lieutenants of the Enemy"; }; };</v>
      </c>
      <c r="T78">
        <f t="shared" si="54"/>
        <v>77</v>
      </c>
      <c r="U78" t="str">
        <f t="shared" si="55"/>
        <v xml:space="preserve"> [77] = {</v>
      </c>
      <c r="V78" t="str">
        <f t="shared" si="39"/>
        <v xml:space="preserve">["ID"] = 1879174921; </v>
      </c>
      <c r="W78" t="str">
        <f t="shared" si="56"/>
        <v xml:space="preserve">["ID"] = 1879174921; </v>
      </c>
      <c r="X78" t="str">
        <f t="shared" si="57"/>
        <v/>
      </c>
      <c r="Y78" s="1" t="str">
        <f t="shared" si="40"/>
        <v xml:space="preserve">["SAVE_INDEX"] =  48; </v>
      </c>
      <c r="Z78">
        <f>VLOOKUP(D78,Type!A$2:B$18,2,FALSE)</f>
        <v>4</v>
      </c>
      <c r="AA78" t="str">
        <f t="shared" si="58"/>
        <v xml:space="preserve">["TYPE"] =  4; </v>
      </c>
      <c r="AB78" t="str">
        <f>IF(NOT(ISBLANK(E78)),VLOOKUP(E78,Type!D$2:E$6,2,FALSE),"")</f>
        <v/>
      </c>
      <c r="AC78" t="str">
        <f t="shared" si="41"/>
        <v xml:space="preserve">            </v>
      </c>
      <c r="AD78" t="str">
        <f t="shared" si="42"/>
        <v>0</v>
      </c>
      <c r="AE78" t="str">
        <f t="shared" si="59"/>
        <v xml:space="preserve">["VXP"] =    0; </v>
      </c>
      <c r="AF78" t="str">
        <f t="shared" si="43"/>
        <v>0</v>
      </c>
      <c r="AG78" t="str">
        <f t="shared" si="60"/>
        <v xml:space="preserve">["LP"] = 0; </v>
      </c>
      <c r="AH78" t="str">
        <f t="shared" si="44"/>
        <v>0</v>
      </c>
      <c r="AI78" t="str">
        <f t="shared" si="61"/>
        <v xml:space="preserve">["REP"] = 0; </v>
      </c>
      <c r="AJ78">
        <f>IF(NOT(ISBLANK(J78)),VLOOKUP(J78,Faction!A$2:B$77,2,FALSE),1)</f>
        <v>1</v>
      </c>
      <c r="AK78" t="str">
        <f t="shared" si="62"/>
        <v xml:space="preserve">["FACTION"] = 1; </v>
      </c>
      <c r="AL78" t="str">
        <f t="shared" si="45"/>
        <v xml:space="preserve">["TIER"] = 3; </v>
      </c>
      <c r="AM78" t="str">
        <f t="shared" si="46"/>
        <v xml:space="preserve">["MIN_LVL"] =  "45"; </v>
      </c>
      <c r="AN78" t="str">
        <f t="shared" si="47"/>
        <v/>
      </c>
      <c r="AO78" t="str">
        <f t="shared" si="48"/>
        <v xml:space="preserve">["NAME"] = { ["EN"] = "Adversary of the Dark Lord -- Raid"; }; </v>
      </c>
      <c r="AP78" t="str">
        <f t="shared" si="49"/>
        <v xml:space="preserve">["LORE"] = { ["EN"] = "Mordor has sent forth many dire Lieutenants to lead the Dead of the Barrow-downs against the Free Peoples. The time has come to put an end to them."; }; </v>
      </c>
      <c r="AQ78" t="str">
        <f t="shared" si="50"/>
        <v xml:space="preserve">["SUMMARY"] = { ["EN"] = "Defeat 500 Lieutenants of the Enemy"; }; </v>
      </c>
      <c r="AR78" t="str">
        <f t="shared" si="51"/>
        <v/>
      </c>
      <c r="AS78" t="str">
        <f t="shared" si="63"/>
        <v>};</v>
      </c>
    </row>
    <row r="79" spans="1:45" x14ac:dyDescent="0.25">
      <c r="A79">
        <v>1879174928</v>
      </c>
      <c r="B79">
        <v>49</v>
      </c>
      <c r="C79" t="s">
        <v>200</v>
      </c>
      <c r="D79" t="s">
        <v>31</v>
      </c>
      <c r="K79" t="s">
        <v>204</v>
      </c>
      <c r="L79" t="s">
        <v>206</v>
      </c>
      <c r="M79">
        <v>4</v>
      </c>
      <c r="N79">
        <v>45</v>
      </c>
      <c r="R79" t="str">
        <f t="shared" si="52"/>
        <v xml:space="preserve"> [78] = {["ID"] = 1879174928; }; -- Assailant of the Dark Lord -- Raid</v>
      </c>
      <c r="S79" s="1" t="str">
        <f t="shared" si="53"/>
        <v xml:space="preserve"> [78] = {["ID"] = 1879174928; ["SAVE_INDEX"] =  49; ["TYPE"] =  4;             ["VXP"] =    0; ["LP"] = 0; ["REP"] = 0; ["FACTION"] = 1; ["TIER"] = 4; ["MIN_LVL"] =  "45"; ["NAME"] = { ["EN"] = "Assailant of the Dark Lord -- Raid"; }; ["LORE"] = { ["EN"] = "Mordor has sent forth many dire Lieutenants to lead the Dead of the Barrow-downs against the Free Peoples. The time has come to put an end to them."; }; ["SUMMARY"] = { ["EN"] = "Defeat 100 Lieutenants of the Enemy"; }; };</v>
      </c>
      <c r="T79">
        <f t="shared" si="54"/>
        <v>78</v>
      </c>
      <c r="U79" t="str">
        <f t="shared" si="55"/>
        <v xml:space="preserve"> [78] = {</v>
      </c>
      <c r="V79" t="str">
        <f t="shared" si="39"/>
        <v xml:space="preserve">["ID"] = 1879174928; </v>
      </c>
      <c r="W79" t="str">
        <f t="shared" si="56"/>
        <v xml:space="preserve">["ID"] = 1879174928; </v>
      </c>
      <c r="X79" t="str">
        <f t="shared" si="57"/>
        <v/>
      </c>
      <c r="Y79" s="1" t="str">
        <f t="shared" si="40"/>
        <v xml:space="preserve">["SAVE_INDEX"] =  49; </v>
      </c>
      <c r="Z79">
        <f>VLOOKUP(D79,Type!A$2:B$18,2,FALSE)</f>
        <v>4</v>
      </c>
      <c r="AA79" t="str">
        <f t="shared" si="58"/>
        <v xml:space="preserve">["TYPE"] =  4; </v>
      </c>
      <c r="AB79" t="str">
        <f>IF(NOT(ISBLANK(E79)),VLOOKUP(E79,Type!D$2:E$6,2,FALSE),"")</f>
        <v/>
      </c>
      <c r="AC79" t="str">
        <f t="shared" si="41"/>
        <v xml:space="preserve">            </v>
      </c>
      <c r="AD79" t="str">
        <f t="shared" si="42"/>
        <v>0</v>
      </c>
      <c r="AE79" t="str">
        <f t="shared" si="59"/>
        <v xml:space="preserve">["VXP"] =    0; </v>
      </c>
      <c r="AF79" t="str">
        <f t="shared" si="43"/>
        <v>0</v>
      </c>
      <c r="AG79" t="str">
        <f t="shared" si="60"/>
        <v xml:space="preserve">["LP"] = 0; </v>
      </c>
      <c r="AH79" t="str">
        <f t="shared" si="44"/>
        <v>0</v>
      </c>
      <c r="AI79" t="str">
        <f t="shared" si="61"/>
        <v xml:space="preserve">["REP"] = 0; </v>
      </c>
      <c r="AJ79">
        <f>IF(NOT(ISBLANK(J79)),VLOOKUP(J79,Faction!A$2:B$77,2,FALSE),1)</f>
        <v>1</v>
      </c>
      <c r="AK79" t="str">
        <f t="shared" si="62"/>
        <v xml:space="preserve">["FACTION"] = 1; </v>
      </c>
      <c r="AL79" t="str">
        <f t="shared" si="45"/>
        <v xml:space="preserve">["TIER"] = 4; </v>
      </c>
      <c r="AM79" t="str">
        <f t="shared" si="46"/>
        <v xml:space="preserve">["MIN_LVL"] =  "45"; </v>
      </c>
      <c r="AN79" t="str">
        <f t="shared" si="47"/>
        <v/>
      </c>
      <c r="AO79" t="str">
        <f t="shared" si="48"/>
        <v xml:space="preserve">["NAME"] = { ["EN"] = "Assailant of the Dark Lord -- Raid"; }; </v>
      </c>
      <c r="AP79" t="str">
        <f t="shared" si="49"/>
        <v xml:space="preserve">["LORE"] = { ["EN"] = "Mordor has sent forth many dire Lieutenants to lead the Dead of the Barrow-downs against the Free Peoples. The time has come to put an end to them."; }; </v>
      </c>
      <c r="AQ79" t="str">
        <f t="shared" si="50"/>
        <v xml:space="preserve">["SUMMARY"] = { ["EN"] = "Defeat 100 Lieutenants of the Enemy"; }; </v>
      </c>
      <c r="AR79" t="str">
        <f t="shared" si="51"/>
        <v/>
      </c>
      <c r="AS79" t="str">
        <f t="shared" si="63"/>
        <v>};</v>
      </c>
    </row>
    <row r="80" spans="1:45" x14ac:dyDescent="0.25">
      <c r="A80">
        <v>1879174913</v>
      </c>
      <c r="B80">
        <v>50</v>
      </c>
      <c r="C80" t="s">
        <v>201</v>
      </c>
      <c r="D80" t="s">
        <v>31</v>
      </c>
      <c r="K80" t="s">
        <v>205</v>
      </c>
      <c r="L80" t="s">
        <v>206</v>
      </c>
      <c r="M80">
        <v>5</v>
      </c>
      <c r="N80">
        <v>45</v>
      </c>
      <c r="R80" t="str">
        <f t="shared" si="52"/>
        <v xml:space="preserve"> [79] = {["ID"] = 1879174913; }; -- Foe of the Dark Lord -- Raid</v>
      </c>
      <c r="S80" s="1" t="str">
        <f t="shared" si="53"/>
        <v xml:space="preserve"> [79] = {["ID"] = 1879174913; ["SAVE_INDEX"] =  50; ["TYPE"] =  4;             ["VXP"] =    0; ["LP"] = 0; ["REP"] = 0; ["FACTION"] = 1; ["TIER"] = 5; ["MIN_LVL"] =  "45"; ["NAME"] = { ["EN"] = "Foe of the Dark Lord -- Raid"; }; ["LORE"] = { ["EN"] = "Mordor has sent forth many dire Lieutenants to lead the Dead of the Barrow-downs against the Free Peoples. The time has come to put an end to them."; }; ["SUMMARY"] = { ["EN"] = "Defeat 25 Lieutenants of the Enemy"; }; };</v>
      </c>
      <c r="T80">
        <f t="shared" si="54"/>
        <v>79</v>
      </c>
      <c r="U80" t="str">
        <f t="shared" si="55"/>
        <v xml:space="preserve"> [79] = {</v>
      </c>
      <c r="V80" t="str">
        <f t="shared" si="39"/>
        <v xml:space="preserve">["ID"] = 1879174913; </v>
      </c>
      <c r="W80" t="str">
        <f t="shared" si="56"/>
        <v xml:space="preserve">["ID"] = 1879174913; </v>
      </c>
      <c r="X80" t="str">
        <f t="shared" si="57"/>
        <v/>
      </c>
      <c r="Y80" s="1" t="str">
        <f t="shared" si="40"/>
        <v xml:space="preserve">["SAVE_INDEX"] =  50; </v>
      </c>
      <c r="Z80">
        <f>VLOOKUP(D80,Type!A$2:B$18,2,FALSE)</f>
        <v>4</v>
      </c>
      <c r="AA80" t="str">
        <f t="shared" si="58"/>
        <v xml:space="preserve">["TYPE"] =  4; </v>
      </c>
      <c r="AB80" t="str">
        <f>IF(NOT(ISBLANK(E80)),VLOOKUP(E80,Type!D$2:E$6,2,FALSE),"")</f>
        <v/>
      </c>
      <c r="AC80" t="str">
        <f t="shared" si="41"/>
        <v xml:space="preserve">            </v>
      </c>
      <c r="AD80" t="str">
        <f t="shared" si="42"/>
        <v>0</v>
      </c>
      <c r="AE80" t="str">
        <f t="shared" si="59"/>
        <v xml:space="preserve">["VXP"] =    0; </v>
      </c>
      <c r="AF80" t="str">
        <f t="shared" si="43"/>
        <v>0</v>
      </c>
      <c r="AG80" t="str">
        <f t="shared" si="60"/>
        <v xml:space="preserve">["LP"] = 0; </v>
      </c>
      <c r="AH80" t="str">
        <f t="shared" si="44"/>
        <v>0</v>
      </c>
      <c r="AI80" t="str">
        <f t="shared" si="61"/>
        <v xml:space="preserve">["REP"] = 0; </v>
      </c>
      <c r="AJ80">
        <f>IF(NOT(ISBLANK(J80)),VLOOKUP(J80,Faction!A$2:B$77,2,FALSE),1)</f>
        <v>1</v>
      </c>
      <c r="AK80" t="str">
        <f t="shared" si="62"/>
        <v xml:space="preserve">["FACTION"] = 1; </v>
      </c>
      <c r="AL80" t="str">
        <f t="shared" si="45"/>
        <v xml:space="preserve">["TIER"] = 5; </v>
      </c>
      <c r="AM80" t="str">
        <f t="shared" si="46"/>
        <v xml:space="preserve">["MIN_LVL"] =  "45"; </v>
      </c>
      <c r="AN80" t="str">
        <f t="shared" si="47"/>
        <v/>
      </c>
      <c r="AO80" t="str">
        <f t="shared" si="48"/>
        <v xml:space="preserve">["NAME"] = { ["EN"] = "Foe of the Dark Lord -- Raid"; }; </v>
      </c>
      <c r="AP80" t="str">
        <f t="shared" si="49"/>
        <v xml:space="preserve">["LORE"] = { ["EN"] = "Mordor has sent forth many dire Lieutenants to lead the Dead of the Barrow-downs against the Free Peoples. The time has come to put an end to them."; }; </v>
      </c>
      <c r="AQ80" t="str">
        <f t="shared" si="50"/>
        <v xml:space="preserve">["SUMMARY"] = { ["EN"] = "Defeat 25 Lieutenants of the Enemy"; }; </v>
      </c>
      <c r="AR80" t="str">
        <f t="shared" si="51"/>
        <v/>
      </c>
      <c r="AS80" t="str">
        <f t="shared" si="63"/>
        <v>};</v>
      </c>
    </row>
    <row r="81" spans="1:45" x14ac:dyDescent="0.25">
      <c r="C81" s="3" t="s">
        <v>290</v>
      </c>
      <c r="D81" s="2" t="s">
        <v>138</v>
      </c>
      <c r="E81" s="2"/>
      <c r="L81" t="s">
        <v>207</v>
      </c>
      <c r="M81">
        <v>2</v>
      </c>
      <c r="P81">
        <v>20</v>
      </c>
      <c r="R81" t="str">
        <f t="shared" si="52"/>
        <v xml:space="preserve"> [80] = {["CAT_ID"] = 20; }; -- --Single Session (Instance) Deeds--</v>
      </c>
      <c r="S81" s="1" t="str">
        <f t="shared" si="53"/>
        <v xml:space="preserve"> [80] = {                                          ["TYPE"] = 14;             ["VXP"] =    0; ["LP"] = 0; ["REP"] = 0; ["FACTION"] = 1; ["TIER"] = 2;                      ["NAME"] = { ["EN"] = "--Single Session (Instance) Deeds--"; }; ["LORE"] = { ["EN"] = "These deeds must be completed in a single skirmish instance or session and in each group size: Small Fellowship (3), Fellowship (6) and Raid (12)."; }; };</v>
      </c>
      <c r="T81">
        <f t="shared" si="54"/>
        <v>80</v>
      </c>
      <c r="U81" t="str">
        <f t="shared" si="55"/>
        <v xml:space="preserve"> [80] = {</v>
      </c>
      <c r="V81" t="str">
        <f t="shared" si="39"/>
        <v xml:space="preserve">                     </v>
      </c>
      <c r="W81" t="str">
        <f t="shared" si="56"/>
        <v/>
      </c>
      <c r="X81" t="str">
        <f t="shared" si="57"/>
        <v xml:space="preserve">["CAT_ID"] = 20; </v>
      </c>
      <c r="Y81" s="1" t="str">
        <f t="shared" si="40"/>
        <v xml:space="preserve">                     </v>
      </c>
      <c r="Z81">
        <f>VLOOKUP(D81,Type!A$2:B$18,2,FALSE)</f>
        <v>14</v>
      </c>
      <c r="AA81" t="str">
        <f t="shared" si="58"/>
        <v xml:space="preserve">["TYPE"] = 14; </v>
      </c>
      <c r="AB81" t="str">
        <f>IF(NOT(ISBLANK(E81)),VLOOKUP(E81,Type!D$2:E$6,2,FALSE),"")</f>
        <v/>
      </c>
      <c r="AC81" t="str">
        <f t="shared" si="41"/>
        <v xml:space="preserve">            </v>
      </c>
      <c r="AD81" t="str">
        <f t="shared" si="42"/>
        <v>0</v>
      </c>
      <c r="AE81" t="str">
        <f t="shared" si="59"/>
        <v xml:space="preserve">["VXP"] =    0; </v>
      </c>
      <c r="AF81" t="str">
        <f t="shared" si="43"/>
        <v>0</v>
      </c>
      <c r="AG81" t="str">
        <f t="shared" si="60"/>
        <v xml:space="preserve">["LP"] = 0; </v>
      </c>
      <c r="AH81" t="str">
        <f t="shared" si="44"/>
        <v>0</v>
      </c>
      <c r="AI81" t="str">
        <f t="shared" si="61"/>
        <v xml:space="preserve">["REP"] = 0; </v>
      </c>
      <c r="AJ81">
        <f>IF(NOT(ISBLANK(J81)),VLOOKUP(J81,Faction!A$2:B$77,2,FALSE),1)</f>
        <v>1</v>
      </c>
      <c r="AK81" t="str">
        <f t="shared" si="62"/>
        <v xml:space="preserve">["FACTION"] = 1; </v>
      </c>
      <c r="AL81" t="str">
        <f t="shared" si="45"/>
        <v xml:space="preserve">["TIER"] = 2; </v>
      </c>
      <c r="AM81" t="str">
        <f t="shared" si="46"/>
        <v xml:space="preserve">                     </v>
      </c>
      <c r="AN81" t="str">
        <f t="shared" si="47"/>
        <v/>
      </c>
      <c r="AO81" t="str">
        <f t="shared" si="48"/>
        <v xml:space="preserve">["NAME"] = { ["EN"] = "--Single Session (Instance) Deeds--"; }; </v>
      </c>
      <c r="AP81" t="str">
        <f t="shared" si="49"/>
        <v xml:space="preserve">["LORE"] = { ["EN"] = "These deeds must be completed in a single skirmish instance or session and in each group size: Small Fellowship (3), Fellowship (6) and Raid (12)."; }; </v>
      </c>
      <c r="AQ81" t="str">
        <f t="shared" si="50"/>
        <v/>
      </c>
      <c r="AR81" t="str">
        <f t="shared" si="51"/>
        <v/>
      </c>
      <c r="AS81" t="str">
        <f t="shared" si="63"/>
        <v>};</v>
      </c>
    </row>
    <row r="82" spans="1:45" x14ac:dyDescent="0.25">
      <c r="A82">
        <v>1879175114</v>
      </c>
      <c r="B82">
        <v>51</v>
      </c>
      <c r="C82" t="s">
        <v>210</v>
      </c>
      <c r="D82" t="s">
        <v>24</v>
      </c>
      <c r="G82" t="s">
        <v>211</v>
      </c>
      <c r="K82" t="s">
        <v>213</v>
      </c>
      <c r="L82" t="s">
        <v>212</v>
      </c>
      <c r="M82">
        <v>2</v>
      </c>
      <c r="N82">
        <v>45</v>
      </c>
      <c r="R82" t="str">
        <f t="shared" si="52"/>
        <v xml:space="preserve"> [81] = {["ID"] = 1879175114; }; -- Surviving the Night</v>
      </c>
      <c r="S82" s="1" t="str">
        <f t="shared" si="53"/>
        <v xml:space="preserve"> [81] = {["ID"] = 1879175114; ["SAVE_INDEX"] =  51; ["TYPE"] = 12;             ["VXP"] =    0; ["LP"] = 0; ["REP"] = 0; ["FACTION"] = 1; ["TIER"] = 2; ["MIN_LVL"] =  "45"; ["NAME"] = { ["EN"] = "Surviving the Night"; }; ["LORE"] = { ["EN"] = "Only the most courageous -- or foolish -- adventurers would dare to endure the dread night of the Barrow-downs."; }; ["SUMMARY"] = { ["EN"] = "Complete 8 single-session meta deeds"; }; ["TITLE"] = { ["EN"] = "Survivor of the Barrow-downs"; }; };</v>
      </c>
      <c r="T82">
        <f t="shared" si="54"/>
        <v>81</v>
      </c>
      <c r="U82" t="str">
        <f t="shared" si="55"/>
        <v xml:space="preserve"> [81] = {</v>
      </c>
      <c r="V82" t="str">
        <f t="shared" si="39"/>
        <v xml:space="preserve">["ID"] = 1879175114; </v>
      </c>
      <c r="W82" t="str">
        <f t="shared" si="56"/>
        <v xml:space="preserve">["ID"] = 1879175114; </v>
      </c>
      <c r="X82" t="str">
        <f t="shared" si="57"/>
        <v/>
      </c>
      <c r="Y82" s="1" t="str">
        <f t="shared" si="40"/>
        <v xml:space="preserve">["SAVE_INDEX"] =  51; </v>
      </c>
      <c r="Z82">
        <f>VLOOKUP(D82,Type!A$2:B$18,2,FALSE)</f>
        <v>12</v>
      </c>
      <c r="AA82" t="str">
        <f t="shared" si="58"/>
        <v xml:space="preserve">["TYPE"] = 12; </v>
      </c>
      <c r="AB82" t="str">
        <f>IF(NOT(ISBLANK(E82)),VLOOKUP(E82,Type!D$2:E$6,2,FALSE),"")</f>
        <v/>
      </c>
      <c r="AC82" t="str">
        <f t="shared" si="41"/>
        <v xml:space="preserve">            </v>
      </c>
      <c r="AD82" t="str">
        <f t="shared" si="42"/>
        <v>0</v>
      </c>
      <c r="AE82" t="str">
        <f t="shared" si="59"/>
        <v xml:space="preserve">["VXP"] =    0; </v>
      </c>
      <c r="AF82" t="str">
        <f t="shared" si="43"/>
        <v>0</v>
      </c>
      <c r="AG82" t="str">
        <f t="shared" si="60"/>
        <v xml:space="preserve">["LP"] = 0; </v>
      </c>
      <c r="AH82" t="str">
        <f t="shared" si="44"/>
        <v>0</v>
      </c>
      <c r="AI82" t="str">
        <f t="shared" si="61"/>
        <v xml:space="preserve">["REP"] = 0; </v>
      </c>
      <c r="AJ82">
        <f>IF(NOT(ISBLANK(J82)),VLOOKUP(J82,Faction!A$2:B$77,2,FALSE),1)</f>
        <v>1</v>
      </c>
      <c r="AK82" t="str">
        <f t="shared" si="62"/>
        <v xml:space="preserve">["FACTION"] = 1; </v>
      </c>
      <c r="AL82" t="str">
        <f t="shared" si="45"/>
        <v xml:space="preserve">["TIER"] = 2; </v>
      </c>
      <c r="AM82" t="str">
        <f t="shared" si="46"/>
        <v xml:space="preserve">["MIN_LVL"] =  "45"; </v>
      </c>
      <c r="AN82" t="str">
        <f t="shared" si="47"/>
        <v/>
      </c>
      <c r="AO82" t="str">
        <f t="shared" si="48"/>
        <v xml:space="preserve">["NAME"] = { ["EN"] = "Surviving the Night"; }; </v>
      </c>
      <c r="AP82" t="str">
        <f t="shared" si="49"/>
        <v xml:space="preserve">["LORE"] = { ["EN"] = "Only the most courageous -- or foolish -- adventurers would dare to endure the dread night of the Barrow-downs."; }; </v>
      </c>
      <c r="AQ82" t="str">
        <f t="shared" si="50"/>
        <v xml:space="preserve">["SUMMARY"] = { ["EN"] = "Complete 8 single-session meta deeds"; }; </v>
      </c>
      <c r="AR82" t="str">
        <f t="shared" si="51"/>
        <v xml:space="preserve">["TITLE"] = { ["EN"] = "Survivor of the Barrow-downs"; }; </v>
      </c>
      <c r="AS82" t="str">
        <f t="shared" si="63"/>
        <v>};</v>
      </c>
    </row>
    <row r="83" spans="1:45" x14ac:dyDescent="0.25">
      <c r="A83">
        <v>1879175126</v>
      </c>
      <c r="B83">
        <v>52</v>
      </c>
      <c r="C83" t="s">
        <v>214</v>
      </c>
      <c r="D83" t="s">
        <v>24</v>
      </c>
      <c r="K83" t="s">
        <v>215</v>
      </c>
      <c r="L83" t="s">
        <v>473</v>
      </c>
      <c r="M83">
        <v>3</v>
      </c>
      <c r="N83">
        <v>45</v>
      </c>
      <c r="R83" t="str">
        <f t="shared" si="52"/>
        <v xml:space="preserve"> [82] = {["ID"] = 1879175126; }; -- Strength of Endurance -- Complete</v>
      </c>
      <c r="S83" s="1" t="str">
        <f t="shared" si="53"/>
        <v xml:space="preserve"> [82] = {["ID"] = 1879175126; ["SAVE_INDEX"] =  52; ["TYPE"] = 12;             ["VXP"] =    0; ["LP"] = 0; ["REP"] = 0; ["FACTION"] = 1; ["TIER"] = 3; ["MIN_LVL"] =  "45"; ["NAME"] = { ["EN"] = "Strength of Endurance -- Complete"; }; ["LORE"] = { ["EN"] = "The Enemy in the Barrow-downs is relentless, throwing themselves at their foes without regard to their lives...for they have no life."; }; ["SUMMARY"] = { ["EN"] = "Complete 3 deeds"; }; };</v>
      </c>
      <c r="T83">
        <f t="shared" si="54"/>
        <v>82</v>
      </c>
      <c r="U83" t="str">
        <f t="shared" si="55"/>
        <v xml:space="preserve"> [82] = {</v>
      </c>
      <c r="V83" t="str">
        <f t="shared" si="39"/>
        <v xml:space="preserve">["ID"] = 1879175126; </v>
      </c>
      <c r="W83" t="str">
        <f t="shared" si="56"/>
        <v xml:space="preserve">["ID"] = 1879175126; </v>
      </c>
      <c r="X83" t="str">
        <f t="shared" si="57"/>
        <v/>
      </c>
      <c r="Y83" s="1" t="str">
        <f t="shared" si="40"/>
        <v xml:space="preserve">["SAVE_INDEX"] =  52; </v>
      </c>
      <c r="Z83">
        <f>VLOOKUP(D83,Type!A$2:B$18,2,FALSE)</f>
        <v>12</v>
      </c>
      <c r="AA83" t="str">
        <f t="shared" si="58"/>
        <v xml:space="preserve">["TYPE"] = 12; </v>
      </c>
      <c r="AB83" t="str">
        <f>IF(NOT(ISBLANK(E83)),VLOOKUP(E83,Type!D$2:E$6,2,FALSE),"")</f>
        <v/>
      </c>
      <c r="AC83" t="str">
        <f t="shared" si="41"/>
        <v xml:space="preserve">            </v>
      </c>
      <c r="AD83" t="str">
        <f t="shared" si="42"/>
        <v>0</v>
      </c>
      <c r="AE83" t="str">
        <f t="shared" si="59"/>
        <v xml:space="preserve">["VXP"] =    0; </v>
      </c>
      <c r="AF83" t="str">
        <f t="shared" si="43"/>
        <v>0</v>
      </c>
      <c r="AG83" t="str">
        <f t="shared" si="60"/>
        <v xml:space="preserve">["LP"] = 0; </v>
      </c>
      <c r="AH83" t="str">
        <f t="shared" si="44"/>
        <v>0</v>
      </c>
      <c r="AI83" t="str">
        <f t="shared" si="61"/>
        <v xml:space="preserve">["REP"] = 0; </v>
      </c>
      <c r="AJ83">
        <f>IF(NOT(ISBLANK(J83)),VLOOKUP(J83,Faction!A$2:B$77,2,FALSE),1)</f>
        <v>1</v>
      </c>
      <c r="AK83" t="str">
        <f t="shared" si="62"/>
        <v xml:space="preserve">["FACTION"] = 1; </v>
      </c>
      <c r="AL83" t="str">
        <f t="shared" si="45"/>
        <v xml:space="preserve">["TIER"] = 3; </v>
      </c>
      <c r="AM83" t="str">
        <f t="shared" si="46"/>
        <v xml:space="preserve">["MIN_LVL"] =  "45"; </v>
      </c>
      <c r="AN83" t="str">
        <f t="shared" si="47"/>
        <v/>
      </c>
      <c r="AO83" t="str">
        <f t="shared" si="48"/>
        <v xml:space="preserve">["NAME"] = { ["EN"] = "Strength of Endurance -- Complete"; }; </v>
      </c>
      <c r="AP83" t="str">
        <f t="shared" si="49"/>
        <v xml:space="preserve">["LORE"] = { ["EN"] = "The Enemy in the Barrow-downs is relentless, throwing themselves at their foes without regard to their lives...for they have no life."; }; </v>
      </c>
      <c r="AQ83" t="str">
        <f t="shared" si="50"/>
        <v xml:space="preserve">["SUMMARY"] = { ["EN"] = "Complete 3 deeds"; }; </v>
      </c>
      <c r="AR83" t="str">
        <f t="shared" si="51"/>
        <v/>
      </c>
      <c r="AS83" t="str">
        <f t="shared" si="63"/>
        <v>};</v>
      </c>
    </row>
    <row r="84" spans="1:45" x14ac:dyDescent="0.25">
      <c r="A84">
        <v>1879175119</v>
      </c>
      <c r="B84">
        <v>53</v>
      </c>
      <c r="C84" t="s">
        <v>216</v>
      </c>
      <c r="D84" t="s">
        <v>24</v>
      </c>
      <c r="K84" t="s">
        <v>217</v>
      </c>
      <c r="L84" t="s">
        <v>473</v>
      </c>
      <c r="M84">
        <v>4</v>
      </c>
      <c r="N84">
        <v>45</v>
      </c>
      <c r="R84" t="str">
        <f t="shared" si="52"/>
        <v xml:space="preserve"> [83] = {["ID"] = 1879175119; }; -- Strength of Endurance -- Small Fellowship</v>
      </c>
      <c r="S84" s="1" t="str">
        <f t="shared" si="53"/>
        <v xml:space="preserve"> [83] = {["ID"] = 1879175119; ["SAVE_INDEX"] =  53; ["TYPE"] = 12;             ["VXP"] =    0; ["LP"] = 0; ["REP"] = 0; ["FACTION"] = 1; ["TIER"] = 4; ["MIN_LVL"] =  "45"; ["NAME"] = { ["EN"] = "Strength of Endurance -- Small Fellowship"; }; ["LORE"] = { ["EN"] = "The Enemy in the Barrow-downs is relentless, throwing themselves at their foes without regard to their lives...for they have no life."; }; ["SUMMARY"] = { ["EN"] = "Survive in the Barrow-downs for thirty minutes"; }; };</v>
      </c>
      <c r="T84">
        <f t="shared" si="54"/>
        <v>83</v>
      </c>
      <c r="U84" t="str">
        <f t="shared" si="55"/>
        <v xml:space="preserve"> [83] = {</v>
      </c>
      <c r="V84" t="str">
        <f t="shared" si="39"/>
        <v xml:space="preserve">["ID"] = 1879175119; </v>
      </c>
      <c r="W84" t="str">
        <f t="shared" si="56"/>
        <v xml:space="preserve">["ID"] = 1879175119; </v>
      </c>
      <c r="X84" t="str">
        <f t="shared" si="57"/>
        <v/>
      </c>
      <c r="Y84" s="1" t="str">
        <f t="shared" si="40"/>
        <v xml:space="preserve">["SAVE_INDEX"] =  53; </v>
      </c>
      <c r="Z84">
        <f>VLOOKUP(D84,Type!A$2:B$18,2,FALSE)</f>
        <v>12</v>
      </c>
      <c r="AA84" t="str">
        <f t="shared" si="58"/>
        <v xml:space="preserve">["TYPE"] = 12; </v>
      </c>
      <c r="AB84" t="str">
        <f>IF(NOT(ISBLANK(E84)),VLOOKUP(E84,Type!D$2:E$6,2,FALSE),"")</f>
        <v/>
      </c>
      <c r="AC84" t="str">
        <f t="shared" si="41"/>
        <v xml:space="preserve">            </v>
      </c>
      <c r="AD84" t="str">
        <f t="shared" si="42"/>
        <v>0</v>
      </c>
      <c r="AE84" t="str">
        <f t="shared" si="59"/>
        <v xml:space="preserve">["VXP"] =    0; </v>
      </c>
      <c r="AF84" t="str">
        <f t="shared" si="43"/>
        <v>0</v>
      </c>
      <c r="AG84" t="str">
        <f t="shared" si="60"/>
        <v xml:space="preserve">["LP"] = 0; </v>
      </c>
      <c r="AH84" t="str">
        <f t="shared" si="44"/>
        <v>0</v>
      </c>
      <c r="AI84" t="str">
        <f t="shared" si="61"/>
        <v xml:space="preserve">["REP"] = 0; </v>
      </c>
      <c r="AJ84">
        <f>IF(NOT(ISBLANK(J84)),VLOOKUP(J84,Faction!A$2:B$77,2,FALSE),1)</f>
        <v>1</v>
      </c>
      <c r="AK84" t="str">
        <f t="shared" si="62"/>
        <v xml:space="preserve">["FACTION"] = 1; </v>
      </c>
      <c r="AL84" t="str">
        <f t="shared" si="45"/>
        <v xml:space="preserve">["TIER"] = 4; </v>
      </c>
      <c r="AM84" t="str">
        <f t="shared" si="46"/>
        <v xml:space="preserve">["MIN_LVL"] =  "45"; </v>
      </c>
      <c r="AN84" t="str">
        <f t="shared" si="47"/>
        <v/>
      </c>
      <c r="AO84" t="str">
        <f t="shared" si="48"/>
        <v xml:space="preserve">["NAME"] = { ["EN"] = "Strength of Endurance -- Small Fellowship"; }; </v>
      </c>
      <c r="AP84" t="str">
        <f t="shared" si="49"/>
        <v xml:space="preserve">["LORE"] = { ["EN"] = "The Enemy in the Barrow-downs is relentless, throwing themselves at their foes without regard to their lives...for they have no life."; }; </v>
      </c>
      <c r="AQ84" t="str">
        <f t="shared" si="50"/>
        <v xml:space="preserve">["SUMMARY"] = { ["EN"] = "Survive in the Barrow-downs for thirty minutes"; }; </v>
      </c>
      <c r="AR84" t="str">
        <f t="shared" si="51"/>
        <v/>
      </c>
      <c r="AS84" t="str">
        <f t="shared" si="63"/>
        <v>};</v>
      </c>
    </row>
    <row r="85" spans="1:45" x14ac:dyDescent="0.25">
      <c r="A85">
        <v>1879175096</v>
      </c>
      <c r="B85">
        <v>54</v>
      </c>
      <c r="C85" t="s">
        <v>219</v>
      </c>
      <c r="D85" t="s">
        <v>24</v>
      </c>
      <c r="K85" t="s">
        <v>217</v>
      </c>
      <c r="L85" t="s">
        <v>473</v>
      </c>
      <c r="M85">
        <v>4</v>
      </c>
      <c r="N85">
        <v>45</v>
      </c>
      <c r="R85" t="str">
        <f t="shared" si="52"/>
        <v xml:space="preserve"> [84] = {["ID"] = 1879175096; }; -- Strength of Endurance -- Fellowship</v>
      </c>
      <c r="S85" s="1" t="str">
        <f t="shared" si="53"/>
        <v xml:space="preserve"> [84] = {["ID"] = 1879175096; ["SAVE_INDEX"] =  54; ["TYPE"] = 12;             ["VXP"] =    0; ["LP"] = 0; ["REP"] = 0; ["FACTION"] = 1; ["TIER"] = 4; ["MIN_LVL"] =  "45"; ["NAME"] = { ["EN"] = "Strength of Endurance -- Fellowship"; }; ["LORE"] = { ["EN"] = "The Enemy in the Barrow-downs is relentless, throwing themselves at their foes without regard to their lives...for they have no life."; }; ["SUMMARY"] = { ["EN"] = "Survive in the Barrow-downs for thirty minutes"; }; };</v>
      </c>
      <c r="T85">
        <f t="shared" si="54"/>
        <v>84</v>
      </c>
      <c r="U85" t="str">
        <f t="shared" si="55"/>
        <v xml:space="preserve"> [84] = {</v>
      </c>
      <c r="V85" t="str">
        <f t="shared" si="39"/>
        <v xml:space="preserve">["ID"] = 1879175096; </v>
      </c>
      <c r="W85" t="str">
        <f t="shared" si="56"/>
        <v xml:space="preserve">["ID"] = 1879175096; </v>
      </c>
      <c r="X85" t="str">
        <f t="shared" si="57"/>
        <v/>
      </c>
      <c r="Y85" s="1" t="str">
        <f t="shared" si="40"/>
        <v xml:space="preserve">["SAVE_INDEX"] =  54; </v>
      </c>
      <c r="Z85">
        <f>VLOOKUP(D85,Type!A$2:B$18,2,FALSE)</f>
        <v>12</v>
      </c>
      <c r="AA85" t="str">
        <f t="shared" si="58"/>
        <v xml:space="preserve">["TYPE"] = 12; </v>
      </c>
      <c r="AB85" t="str">
        <f>IF(NOT(ISBLANK(E85)),VLOOKUP(E85,Type!D$2:E$6,2,FALSE),"")</f>
        <v/>
      </c>
      <c r="AC85" t="str">
        <f t="shared" si="41"/>
        <v xml:space="preserve">            </v>
      </c>
      <c r="AD85" t="str">
        <f t="shared" si="42"/>
        <v>0</v>
      </c>
      <c r="AE85" t="str">
        <f t="shared" si="59"/>
        <v xml:space="preserve">["VXP"] =    0; </v>
      </c>
      <c r="AF85" t="str">
        <f t="shared" si="43"/>
        <v>0</v>
      </c>
      <c r="AG85" t="str">
        <f t="shared" si="60"/>
        <v xml:space="preserve">["LP"] = 0; </v>
      </c>
      <c r="AH85" t="str">
        <f t="shared" si="44"/>
        <v>0</v>
      </c>
      <c r="AI85" t="str">
        <f t="shared" si="61"/>
        <v xml:space="preserve">["REP"] = 0; </v>
      </c>
      <c r="AJ85">
        <f>IF(NOT(ISBLANK(J85)),VLOOKUP(J85,Faction!A$2:B$77,2,FALSE),1)</f>
        <v>1</v>
      </c>
      <c r="AK85" t="str">
        <f t="shared" si="62"/>
        <v xml:space="preserve">["FACTION"] = 1; </v>
      </c>
      <c r="AL85" t="str">
        <f t="shared" si="45"/>
        <v xml:space="preserve">["TIER"] = 4; </v>
      </c>
      <c r="AM85" t="str">
        <f t="shared" si="46"/>
        <v xml:space="preserve">["MIN_LVL"] =  "45"; </v>
      </c>
      <c r="AN85" t="str">
        <f t="shared" si="47"/>
        <v/>
      </c>
      <c r="AO85" t="str">
        <f t="shared" si="48"/>
        <v xml:space="preserve">["NAME"] = { ["EN"] = "Strength of Endurance -- Fellowship"; }; </v>
      </c>
      <c r="AP85" t="str">
        <f t="shared" si="49"/>
        <v xml:space="preserve">["LORE"] = { ["EN"] = "The Enemy in the Barrow-downs is relentless, throwing themselves at their foes without regard to their lives...for they have no life."; }; </v>
      </c>
      <c r="AQ85" t="str">
        <f t="shared" si="50"/>
        <v xml:space="preserve">["SUMMARY"] = { ["EN"] = "Survive in the Barrow-downs for thirty minutes"; }; </v>
      </c>
      <c r="AR85" t="str">
        <f t="shared" si="51"/>
        <v/>
      </c>
      <c r="AS85" t="str">
        <f t="shared" si="63"/>
        <v>};</v>
      </c>
    </row>
    <row r="86" spans="1:45" x14ac:dyDescent="0.25">
      <c r="A86">
        <v>1879175116</v>
      </c>
      <c r="B86">
        <v>55</v>
      </c>
      <c r="C86" t="s">
        <v>218</v>
      </c>
      <c r="D86" t="s">
        <v>24</v>
      </c>
      <c r="K86" t="s">
        <v>217</v>
      </c>
      <c r="L86" t="s">
        <v>473</v>
      </c>
      <c r="M86">
        <v>4</v>
      </c>
      <c r="N86">
        <v>45</v>
      </c>
      <c r="R86" t="str">
        <f t="shared" si="52"/>
        <v xml:space="preserve"> [85] = {["ID"] = 1879175116; }; -- Strength of Endurance -- Raid</v>
      </c>
      <c r="S86" s="1" t="str">
        <f t="shared" si="53"/>
        <v xml:space="preserve"> [85] = {["ID"] = 1879175116; ["SAVE_INDEX"] =  55; ["TYPE"] = 12;             ["VXP"] =    0; ["LP"] = 0; ["REP"] = 0; ["FACTION"] = 1; ["TIER"] = 4; ["MIN_LVL"] =  "45"; ["NAME"] = { ["EN"] = "Strength of Endurance -- Raid"; }; ["LORE"] = { ["EN"] = "The Enemy in the Barrow-downs is relentless, throwing themselves at their foes without regard to their lives...for they have no life."; }; ["SUMMARY"] = { ["EN"] = "Survive in the Barrow-downs for thirty minutes"; }; };</v>
      </c>
      <c r="T86">
        <f t="shared" si="54"/>
        <v>85</v>
      </c>
      <c r="U86" t="str">
        <f t="shared" si="55"/>
        <v xml:space="preserve"> [85] = {</v>
      </c>
      <c r="V86" t="str">
        <f t="shared" si="39"/>
        <v xml:space="preserve">["ID"] = 1879175116; </v>
      </c>
      <c r="W86" t="str">
        <f t="shared" si="56"/>
        <v xml:space="preserve">["ID"] = 1879175116; </v>
      </c>
      <c r="X86" t="str">
        <f t="shared" si="57"/>
        <v/>
      </c>
      <c r="Y86" s="1" t="str">
        <f t="shared" si="40"/>
        <v xml:space="preserve">["SAVE_INDEX"] =  55; </v>
      </c>
      <c r="Z86">
        <f>VLOOKUP(D86,Type!A$2:B$18,2,FALSE)</f>
        <v>12</v>
      </c>
      <c r="AA86" t="str">
        <f t="shared" si="58"/>
        <v xml:space="preserve">["TYPE"] = 12; </v>
      </c>
      <c r="AB86" t="str">
        <f>IF(NOT(ISBLANK(E86)),VLOOKUP(E86,Type!D$2:E$6,2,FALSE),"")</f>
        <v/>
      </c>
      <c r="AC86" t="str">
        <f t="shared" si="41"/>
        <v xml:space="preserve">            </v>
      </c>
      <c r="AD86" t="str">
        <f t="shared" si="42"/>
        <v>0</v>
      </c>
      <c r="AE86" t="str">
        <f t="shared" si="59"/>
        <v xml:space="preserve">["VXP"] =    0; </v>
      </c>
      <c r="AF86" t="str">
        <f t="shared" si="43"/>
        <v>0</v>
      </c>
      <c r="AG86" t="str">
        <f t="shared" si="60"/>
        <v xml:space="preserve">["LP"] = 0; </v>
      </c>
      <c r="AH86" t="str">
        <f t="shared" si="44"/>
        <v>0</v>
      </c>
      <c r="AI86" t="str">
        <f t="shared" si="61"/>
        <v xml:space="preserve">["REP"] = 0; </v>
      </c>
      <c r="AJ86">
        <f>IF(NOT(ISBLANK(J86)),VLOOKUP(J86,Faction!A$2:B$77,2,FALSE),1)</f>
        <v>1</v>
      </c>
      <c r="AK86" t="str">
        <f t="shared" si="62"/>
        <v xml:space="preserve">["FACTION"] = 1; </v>
      </c>
      <c r="AL86" t="str">
        <f t="shared" si="45"/>
        <v xml:space="preserve">["TIER"] = 4; </v>
      </c>
      <c r="AM86" t="str">
        <f t="shared" si="46"/>
        <v xml:space="preserve">["MIN_LVL"] =  "45"; </v>
      </c>
      <c r="AN86" t="str">
        <f t="shared" si="47"/>
        <v/>
      </c>
      <c r="AO86" t="str">
        <f t="shared" si="48"/>
        <v xml:space="preserve">["NAME"] = { ["EN"] = "Strength of Endurance -- Raid"; }; </v>
      </c>
      <c r="AP86" t="str">
        <f t="shared" si="49"/>
        <v xml:space="preserve">["LORE"] = { ["EN"] = "The Enemy in the Barrow-downs is relentless, throwing themselves at their foes without regard to their lives...for they have no life."; }; </v>
      </c>
      <c r="AQ86" t="str">
        <f t="shared" si="50"/>
        <v xml:space="preserve">["SUMMARY"] = { ["EN"] = "Survive in the Barrow-downs for thirty minutes"; }; </v>
      </c>
      <c r="AR86" t="str">
        <f t="shared" si="51"/>
        <v/>
      </c>
      <c r="AS86" t="str">
        <f t="shared" si="63"/>
        <v>};</v>
      </c>
    </row>
    <row r="87" spans="1:45" x14ac:dyDescent="0.25">
      <c r="A87">
        <v>1879175094</v>
      </c>
      <c r="B87">
        <v>56</v>
      </c>
      <c r="C87" t="s">
        <v>220</v>
      </c>
      <c r="D87" t="s">
        <v>24</v>
      </c>
      <c r="K87" t="s">
        <v>215</v>
      </c>
      <c r="L87" t="s">
        <v>473</v>
      </c>
      <c r="M87">
        <v>3</v>
      </c>
      <c r="N87">
        <v>45</v>
      </c>
      <c r="R87" t="str">
        <f t="shared" si="52"/>
        <v xml:space="preserve"> [86] = {["ID"] = 1879175094; }; -- Pride of Endurance -- Complete</v>
      </c>
      <c r="S87" s="1" t="str">
        <f t="shared" si="53"/>
        <v xml:space="preserve"> [86] = {["ID"] = 1879175094; ["SAVE_INDEX"] =  56; ["TYPE"] = 12;             ["VXP"] =    0; ["LP"] = 0; ["REP"] = 0; ["FACTION"] = 1; ["TIER"] = 3; ["MIN_LVL"] =  "45"; ["NAME"] = { ["EN"] = "Pride of Endurance -- Complete"; }; ["LORE"] = { ["EN"] = "The Enemy in the Barrow-downs is relentless, throwing themselves at their foes without regard to their lives...for they have no life."; }; ["SUMMARY"] = { ["EN"] = "Complete 3 deeds"; }; };</v>
      </c>
      <c r="T87">
        <f t="shared" si="54"/>
        <v>86</v>
      </c>
      <c r="U87" t="str">
        <f t="shared" si="55"/>
        <v xml:space="preserve"> [86] = {</v>
      </c>
      <c r="V87" t="str">
        <f t="shared" si="39"/>
        <v xml:space="preserve">["ID"] = 1879175094; </v>
      </c>
      <c r="W87" t="str">
        <f t="shared" si="56"/>
        <v xml:space="preserve">["ID"] = 1879175094; </v>
      </c>
      <c r="X87" t="str">
        <f t="shared" si="57"/>
        <v/>
      </c>
      <c r="Y87" s="1" t="str">
        <f t="shared" si="40"/>
        <v xml:space="preserve">["SAVE_INDEX"] =  56; </v>
      </c>
      <c r="Z87">
        <f>VLOOKUP(D87,Type!A$2:B$18,2,FALSE)</f>
        <v>12</v>
      </c>
      <c r="AA87" t="str">
        <f t="shared" si="58"/>
        <v xml:space="preserve">["TYPE"] = 12; </v>
      </c>
      <c r="AB87" t="str">
        <f>IF(NOT(ISBLANK(E87)),VLOOKUP(E87,Type!D$2:E$6,2,FALSE),"")</f>
        <v/>
      </c>
      <c r="AC87" t="str">
        <f t="shared" si="41"/>
        <v xml:space="preserve">            </v>
      </c>
      <c r="AD87" t="str">
        <f t="shared" si="42"/>
        <v>0</v>
      </c>
      <c r="AE87" t="str">
        <f t="shared" si="59"/>
        <v xml:space="preserve">["VXP"] =    0; </v>
      </c>
      <c r="AF87" t="str">
        <f t="shared" si="43"/>
        <v>0</v>
      </c>
      <c r="AG87" t="str">
        <f t="shared" si="60"/>
        <v xml:space="preserve">["LP"] = 0; </v>
      </c>
      <c r="AH87" t="str">
        <f t="shared" si="44"/>
        <v>0</v>
      </c>
      <c r="AI87" t="str">
        <f t="shared" si="61"/>
        <v xml:space="preserve">["REP"] = 0; </v>
      </c>
      <c r="AJ87">
        <f>IF(NOT(ISBLANK(J87)),VLOOKUP(J87,Faction!A$2:B$77,2,FALSE),1)</f>
        <v>1</v>
      </c>
      <c r="AK87" t="str">
        <f t="shared" si="62"/>
        <v xml:space="preserve">["FACTION"] = 1; </v>
      </c>
      <c r="AL87" t="str">
        <f t="shared" si="45"/>
        <v xml:space="preserve">["TIER"] = 3; </v>
      </c>
      <c r="AM87" t="str">
        <f t="shared" si="46"/>
        <v xml:space="preserve">["MIN_LVL"] =  "45"; </v>
      </c>
      <c r="AN87" t="str">
        <f t="shared" si="47"/>
        <v/>
      </c>
      <c r="AO87" t="str">
        <f t="shared" si="48"/>
        <v xml:space="preserve">["NAME"] = { ["EN"] = "Pride of Endurance -- Complete"; }; </v>
      </c>
      <c r="AP87" t="str">
        <f t="shared" si="49"/>
        <v xml:space="preserve">["LORE"] = { ["EN"] = "The Enemy in the Barrow-downs is relentless, throwing themselves at their foes without regard to their lives...for they have no life."; }; </v>
      </c>
      <c r="AQ87" t="str">
        <f t="shared" si="50"/>
        <v xml:space="preserve">["SUMMARY"] = { ["EN"] = "Complete 3 deeds"; }; </v>
      </c>
      <c r="AR87" t="str">
        <f t="shared" si="51"/>
        <v/>
      </c>
      <c r="AS87" t="str">
        <f t="shared" si="63"/>
        <v>};</v>
      </c>
    </row>
    <row r="88" spans="1:45" x14ac:dyDescent="0.25">
      <c r="A88">
        <v>1879175108</v>
      </c>
      <c r="B88">
        <v>57</v>
      </c>
      <c r="C88" t="s">
        <v>221</v>
      </c>
      <c r="D88" t="s">
        <v>24</v>
      </c>
      <c r="K88" t="s">
        <v>224</v>
      </c>
      <c r="L88" t="s">
        <v>473</v>
      </c>
      <c r="M88">
        <v>4</v>
      </c>
      <c r="N88">
        <v>45</v>
      </c>
      <c r="R88" t="str">
        <f t="shared" si="52"/>
        <v xml:space="preserve"> [87] = {["ID"] = 1879175108; }; -- Pride of Endurance -- Small Fellowship</v>
      </c>
      <c r="S88" s="1" t="str">
        <f t="shared" si="53"/>
        <v xml:space="preserve"> [87] = {["ID"] = 1879175108; ["SAVE_INDEX"] =  57; ["TYPE"] = 12;             ["VXP"] =    0; ["LP"] = 0; ["REP"] = 0; ["FACTION"] = 1; ["TIER"] = 4; ["MIN_LVL"] =  "45"; ["NAME"] = { ["EN"] = "Pride of Endurance -- Small Fellowship"; }; ["LORE"] = { ["EN"] = "The Enemy in the Barrow-downs is relentless, throwing themselves at their foes without regard to their lives...for they have no life."; }; ["SUMMARY"] = { ["EN"] = "Survive in the Barrow-downs for thirty minutes 5 times"; }; };</v>
      </c>
      <c r="T88">
        <f t="shared" si="54"/>
        <v>87</v>
      </c>
      <c r="U88" t="str">
        <f t="shared" si="55"/>
        <v xml:space="preserve"> [87] = {</v>
      </c>
      <c r="V88" t="str">
        <f t="shared" si="39"/>
        <v xml:space="preserve">["ID"] = 1879175108; </v>
      </c>
      <c r="W88" t="str">
        <f t="shared" si="56"/>
        <v xml:space="preserve">["ID"] = 1879175108; </v>
      </c>
      <c r="X88" t="str">
        <f t="shared" si="57"/>
        <v/>
      </c>
      <c r="Y88" s="1" t="str">
        <f t="shared" si="40"/>
        <v xml:space="preserve">["SAVE_INDEX"] =  57; </v>
      </c>
      <c r="Z88">
        <f>VLOOKUP(D88,Type!A$2:B$18,2,FALSE)</f>
        <v>12</v>
      </c>
      <c r="AA88" t="str">
        <f t="shared" si="58"/>
        <v xml:space="preserve">["TYPE"] = 12; </v>
      </c>
      <c r="AB88" t="str">
        <f>IF(NOT(ISBLANK(E88)),VLOOKUP(E88,Type!D$2:E$6,2,FALSE),"")</f>
        <v/>
      </c>
      <c r="AC88" t="str">
        <f t="shared" si="41"/>
        <v xml:space="preserve">            </v>
      </c>
      <c r="AD88" t="str">
        <f t="shared" si="42"/>
        <v>0</v>
      </c>
      <c r="AE88" t="str">
        <f t="shared" si="59"/>
        <v xml:space="preserve">["VXP"] =    0; </v>
      </c>
      <c r="AF88" t="str">
        <f t="shared" si="43"/>
        <v>0</v>
      </c>
      <c r="AG88" t="str">
        <f t="shared" si="60"/>
        <v xml:space="preserve">["LP"] = 0; </v>
      </c>
      <c r="AH88" t="str">
        <f t="shared" si="44"/>
        <v>0</v>
      </c>
      <c r="AI88" t="str">
        <f t="shared" si="61"/>
        <v xml:space="preserve">["REP"] = 0; </v>
      </c>
      <c r="AJ88">
        <f>IF(NOT(ISBLANK(J88)),VLOOKUP(J88,Faction!A$2:B$77,2,FALSE),1)</f>
        <v>1</v>
      </c>
      <c r="AK88" t="str">
        <f t="shared" si="62"/>
        <v xml:space="preserve">["FACTION"] = 1; </v>
      </c>
      <c r="AL88" t="str">
        <f t="shared" si="45"/>
        <v xml:space="preserve">["TIER"] = 4; </v>
      </c>
      <c r="AM88" t="str">
        <f t="shared" si="46"/>
        <v xml:space="preserve">["MIN_LVL"] =  "45"; </v>
      </c>
      <c r="AN88" t="str">
        <f t="shared" si="47"/>
        <v/>
      </c>
      <c r="AO88" t="str">
        <f t="shared" si="48"/>
        <v xml:space="preserve">["NAME"] = { ["EN"] = "Pride of Endurance -- Small Fellowship"; }; </v>
      </c>
      <c r="AP88" t="str">
        <f t="shared" si="49"/>
        <v xml:space="preserve">["LORE"] = { ["EN"] = "The Enemy in the Barrow-downs is relentless, throwing themselves at their foes without regard to their lives...for they have no life."; }; </v>
      </c>
      <c r="AQ88" t="str">
        <f t="shared" si="50"/>
        <v xml:space="preserve">["SUMMARY"] = { ["EN"] = "Survive in the Barrow-downs for thirty minutes 5 times"; }; </v>
      </c>
      <c r="AR88" t="str">
        <f t="shared" si="51"/>
        <v/>
      </c>
      <c r="AS88" t="str">
        <f t="shared" si="63"/>
        <v>};</v>
      </c>
    </row>
    <row r="89" spans="1:45" x14ac:dyDescent="0.25">
      <c r="A89">
        <v>1879175101</v>
      </c>
      <c r="B89">
        <v>58</v>
      </c>
      <c r="C89" t="s">
        <v>222</v>
      </c>
      <c r="D89" t="s">
        <v>24</v>
      </c>
      <c r="K89" t="s">
        <v>224</v>
      </c>
      <c r="L89" t="s">
        <v>473</v>
      </c>
      <c r="M89">
        <v>4</v>
      </c>
      <c r="N89">
        <v>45</v>
      </c>
      <c r="R89" t="str">
        <f t="shared" si="52"/>
        <v xml:space="preserve"> [88] = {["ID"] = 1879175101; }; -- Pride of Endurance -- Fellowship</v>
      </c>
      <c r="S89" s="1" t="str">
        <f t="shared" si="53"/>
        <v xml:space="preserve"> [88] = {["ID"] = 1879175101; ["SAVE_INDEX"] =  58; ["TYPE"] = 12;             ["VXP"] =    0; ["LP"] = 0; ["REP"] = 0; ["FACTION"] = 1; ["TIER"] = 4; ["MIN_LVL"] =  "45"; ["NAME"] = { ["EN"] = "Pride of Endurance -- Fellowship"; }; ["LORE"] = { ["EN"] = "The Enemy in the Barrow-downs is relentless, throwing themselves at their foes without regard to their lives...for they have no life."; }; ["SUMMARY"] = { ["EN"] = "Survive in the Barrow-downs for thirty minutes 5 times"; }; };</v>
      </c>
      <c r="T89">
        <f t="shared" si="54"/>
        <v>88</v>
      </c>
      <c r="U89" t="str">
        <f t="shared" si="55"/>
        <v xml:space="preserve"> [88] = {</v>
      </c>
      <c r="V89" t="str">
        <f t="shared" si="39"/>
        <v xml:space="preserve">["ID"] = 1879175101; </v>
      </c>
      <c r="W89" t="str">
        <f t="shared" si="56"/>
        <v xml:space="preserve">["ID"] = 1879175101; </v>
      </c>
      <c r="X89" t="str">
        <f t="shared" si="57"/>
        <v/>
      </c>
      <c r="Y89" s="1" t="str">
        <f t="shared" si="40"/>
        <v xml:space="preserve">["SAVE_INDEX"] =  58; </v>
      </c>
      <c r="Z89">
        <f>VLOOKUP(D89,Type!A$2:B$18,2,FALSE)</f>
        <v>12</v>
      </c>
      <c r="AA89" t="str">
        <f t="shared" si="58"/>
        <v xml:space="preserve">["TYPE"] = 12; </v>
      </c>
      <c r="AB89" t="str">
        <f>IF(NOT(ISBLANK(E89)),VLOOKUP(E89,Type!D$2:E$6,2,FALSE),"")</f>
        <v/>
      </c>
      <c r="AC89" t="str">
        <f t="shared" si="41"/>
        <v xml:space="preserve">            </v>
      </c>
      <c r="AD89" t="str">
        <f t="shared" si="42"/>
        <v>0</v>
      </c>
      <c r="AE89" t="str">
        <f t="shared" si="59"/>
        <v xml:space="preserve">["VXP"] =    0; </v>
      </c>
      <c r="AF89" t="str">
        <f t="shared" si="43"/>
        <v>0</v>
      </c>
      <c r="AG89" t="str">
        <f t="shared" si="60"/>
        <v xml:space="preserve">["LP"] = 0; </v>
      </c>
      <c r="AH89" t="str">
        <f t="shared" si="44"/>
        <v>0</v>
      </c>
      <c r="AI89" t="str">
        <f t="shared" si="61"/>
        <v xml:space="preserve">["REP"] = 0; </v>
      </c>
      <c r="AJ89">
        <f>IF(NOT(ISBLANK(J89)),VLOOKUP(J89,Faction!A$2:B$77,2,FALSE),1)</f>
        <v>1</v>
      </c>
      <c r="AK89" t="str">
        <f t="shared" si="62"/>
        <v xml:space="preserve">["FACTION"] = 1; </v>
      </c>
      <c r="AL89" t="str">
        <f t="shared" si="45"/>
        <v xml:space="preserve">["TIER"] = 4; </v>
      </c>
      <c r="AM89" t="str">
        <f t="shared" si="46"/>
        <v xml:space="preserve">["MIN_LVL"] =  "45"; </v>
      </c>
      <c r="AN89" t="str">
        <f t="shared" si="47"/>
        <v/>
      </c>
      <c r="AO89" t="str">
        <f t="shared" si="48"/>
        <v xml:space="preserve">["NAME"] = { ["EN"] = "Pride of Endurance -- Fellowship"; }; </v>
      </c>
      <c r="AP89" t="str">
        <f t="shared" si="49"/>
        <v xml:space="preserve">["LORE"] = { ["EN"] = "The Enemy in the Barrow-downs is relentless, throwing themselves at their foes without regard to their lives...for they have no life."; }; </v>
      </c>
      <c r="AQ89" t="str">
        <f t="shared" si="50"/>
        <v xml:space="preserve">["SUMMARY"] = { ["EN"] = "Survive in the Barrow-downs for thirty minutes 5 times"; }; </v>
      </c>
      <c r="AR89" t="str">
        <f t="shared" si="51"/>
        <v/>
      </c>
      <c r="AS89" t="str">
        <f t="shared" si="63"/>
        <v>};</v>
      </c>
    </row>
    <row r="90" spans="1:45" x14ac:dyDescent="0.25">
      <c r="A90">
        <v>1879175117</v>
      </c>
      <c r="B90">
        <v>59</v>
      </c>
      <c r="C90" t="s">
        <v>223</v>
      </c>
      <c r="D90" t="s">
        <v>24</v>
      </c>
      <c r="K90" t="s">
        <v>224</v>
      </c>
      <c r="L90" t="s">
        <v>473</v>
      </c>
      <c r="M90">
        <v>4</v>
      </c>
      <c r="N90">
        <v>45</v>
      </c>
      <c r="R90" t="str">
        <f t="shared" si="52"/>
        <v xml:space="preserve"> [89] = {["ID"] = 1879175117; }; -- Pride of Endurance -- Raid</v>
      </c>
      <c r="S90" s="1" t="str">
        <f t="shared" si="53"/>
        <v xml:space="preserve"> [89] = {["ID"] = 1879175117; ["SAVE_INDEX"] =  59; ["TYPE"] = 12;             ["VXP"] =    0; ["LP"] = 0; ["REP"] = 0; ["FACTION"] = 1; ["TIER"] = 4; ["MIN_LVL"] =  "45"; ["NAME"] = { ["EN"] = "Pride of Endurance -- Raid"; }; ["LORE"] = { ["EN"] = "The Enemy in the Barrow-downs is relentless, throwing themselves at their foes without regard to their lives...for they have no life."; }; ["SUMMARY"] = { ["EN"] = "Survive in the Barrow-downs for thirty minutes 5 times"; }; };</v>
      </c>
      <c r="T90">
        <f t="shared" si="54"/>
        <v>89</v>
      </c>
      <c r="U90" t="str">
        <f t="shared" si="55"/>
        <v xml:space="preserve"> [89] = {</v>
      </c>
      <c r="V90" t="str">
        <f t="shared" si="39"/>
        <v xml:space="preserve">["ID"] = 1879175117; </v>
      </c>
      <c r="W90" t="str">
        <f t="shared" si="56"/>
        <v xml:space="preserve">["ID"] = 1879175117; </v>
      </c>
      <c r="X90" t="str">
        <f t="shared" si="57"/>
        <v/>
      </c>
      <c r="Y90" s="1" t="str">
        <f t="shared" si="40"/>
        <v xml:space="preserve">["SAVE_INDEX"] =  59; </v>
      </c>
      <c r="Z90">
        <f>VLOOKUP(D90,Type!A$2:B$18,2,FALSE)</f>
        <v>12</v>
      </c>
      <c r="AA90" t="str">
        <f t="shared" si="58"/>
        <v xml:space="preserve">["TYPE"] = 12; </v>
      </c>
      <c r="AB90" t="str">
        <f>IF(NOT(ISBLANK(E90)),VLOOKUP(E90,Type!D$2:E$6,2,FALSE),"")</f>
        <v/>
      </c>
      <c r="AC90" t="str">
        <f t="shared" si="41"/>
        <v xml:space="preserve">            </v>
      </c>
      <c r="AD90" t="str">
        <f t="shared" si="42"/>
        <v>0</v>
      </c>
      <c r="AE90" t="str">
        <f t="shared" si="59"/>
        <v xml:space="preserve">["VXP"] =    0; </v>
      </c>
      <c r="AF90" t="str">
        <f t="shared" si="43"/>
        <v>0</v>
      </c>
      <c r="AG90" t="str">
        <f t="shared" si="60"/>
        <v xml:space="preserve">["LP"] = 0; </v>
      </c>
      <c r="AH90" t="str">
        <f t="shared" si="44"/>
        <v>0</v>
      </c>
      <c r="AI90" t="str">
        <f t="shared" si="61"/>
        <v xml:space="preserve">["REP"] = 0; </v>
      </c>
      <c r="AJ90">
        <f>IF(NOT(ISBLANK(J90)),VLOOKUP(J90,Faction!A$2:B$77,2,FALSE),1)</f>
        <v>1</v>
      </c>
      <c r="AK90" t="str">
        <f t="shared" si="62"/>
        <v xml:space="preserve">["FACTION"] = 1; </v>
      </c>
      <c r="AL90" t="str">
        <f t="shared" si="45"/>
        <v xml:space="preserve">["TIER"] = 4; </v>
      </c>
      <c r="AM90" t="str">
        <f t="shared" si="46"/>
        <v xml:space="preserve">["MIN_LVL"] =  "45"; </v>
      </c>
      <c r="AN90" t="str">
        <f t="shared" si="47"/>
        <v/>
      </c>
      <c r="AO90" t="str">
        <f t="shared" si="48"/>
        <v xml:space="preserve">["NAME"] = { ["EN"] = "Pride of Endurance -- Raid"; }; </v>
      </c>
      <c r="AP90" t="str">
        <f t="shared" si="49"/>
        <v xml:space="preserve">["LORE"] = { ["EN"] = "The Enemy in the Barrow-downs is relentless, throwing themselves at their foes without regard to their lives...for they have no life."; }; </v>
      </c>
      <c r="AQ90" t="str">
        <f t="shared" si="50"/>
        <v xml:space="preserve">["SUMMARY"] = { ["EN"] = "Survive in the Barrow-downs for thirty minutes 5 times"; }; </v>
      </c>
      <c r="AR90" t="str">
        <f t="shared" si="51"/>
        <v/>
      </c>
      <c r="AS90" t="str">
        <f t="shared" si="63"/>
        <v>};</v>
      </c>
    </row>
    <row r="91" spans="1:45" x14ac:dyDescent="0.25">
      <c r="A91">
        <v>1879175102</v>
      </c>
      <c r="B91">
        <v>60</v>
      </c>
      <c r="C91" t="s">
        <v>225</v>
      </c>
      <c r="D91" t="s">
        <v>24</v>
      </c>
      <c r="K91" t="s">
        <v>215</v>
      </c>
      <c r="L91" t="s">
        <v>473</v>
      </c>
      <c r="M91">
        <v>3</v>
      </c>
      <c r="N91">
        <v>45</v>
      </c>
      <c r="R91" t="str">
        <f t="shared" si="52"/>
        <v xml:space="preserve"> [90] = {["ID"] = 1879175102; }; -- Unvanquished -- Complete</v>
      </c>
      <c r="S91" s="1" t="str">
        <f t="shared" si="53"/>
        <v xml:space="preserve"> [90] = {["ID"] = 1879175102; ["SAVE_INDEX"] =  60; ["TYPE"] = 12;             ["VXP"] =    0; ["LP"] = 0; ["REP"] = 0; ["FACTION"] = 1; ["TIER"] = 3; ["MIN_LVL"] =  "45"; ["NAME"] = { ["EN"] = "Unvanquished -- Complete"; }; ["LORE"] = { ["EN"] = "The Enemy in the Barrow-downs is relentless, throwing themselves at their foes without regard to their lives...for they have no life."; }; ["SUMMARY"] = { ["EN"] = "Complete 3 deeds"; }; };</v>
      </c>
      <c r="T91">
        <f t="shared" si="54"/>
        <v>90</v>
      </c>
      <c r="U91" t="str">
        <f t="shared" si="55"/>
        <v xml:space="preserve"> [90] = {</v>
      </c>
      <c r="V91" t="str">
        <f t="shared" si="39"/>
        <v xml:space="preserve">["ID"] = 1879175102; </v>
      </c>
      <c r="W91" t="str">
        <f t="shared" si="56"/>
        <v xml:space="preserve">["ID"] = 1879175102; </v>
      </c>
      <c r="X91" t="str">
        <f t="shared" si="57"/>
        <v/>
      </c>
      <c r="Y91" s="1" t="str">
        <f t="shared" si="40"/>
        <v xml:space="preserve">["SAVE_INDEX"] =  60; </v>
      </c>
      <c r="Z91">
        <f>VLOOKUP(D91,Type!A$2:B$18,2,FALSE)</f>
        <v>12</v>
      </c>
      <c r="AA91" t="str">
        <f t="shared" si="58"/>
        <v xml:space="preserve">["TYPE"] = 12; </v>
      </c>
      <c r="AB91" t="str">
        <f>IF(NOT(ISBLANK(E91)),VLOOKUP(E91,Type!D$2:E$6,2,FALSE),"")</f>
        <v/>
      </c>
      <c r="AC91" t="str">
        <f t="shared" si="41"/>
        <v xml:space="preserve">            </v>
      </c>
      <c r="AD91" t="str">
        <f t="shared" si="42"/>
        <v>0</v>
      </c>
      <c r="AE91" t="str">
        <f t="shared" si="59"/>
        <v xml:space="preserve">["VXP"] =    0; </v>
      </c>
      <c r="AF91" t="str">
        <f t="shared" si="43"/>
        <v>0</v>
      </c>
      <c r="AG91" t="str">
        <f t="shared" si="60"/>
        <v xml:space="preserve">["LP"] = 0; </v>
      </c>
      <c r="AH91" t="str">
        <f t="shared" si="44"/>
        <v>0</v>
      </c>
      <c r="AI91" t="str">
        <f t="shared" si="61"/>
        <v xml:space="preserve">["REP"] = 0; </v>
      </c>
      <c r="AJ91">
        <f>IF(NOT(ISBLANK(J91)),VLOOKUP(J91,Faction!A$2:B$77,2,FALSE),1)</f>
        <v>1</v>
      </c>
      <c r="AK91" t="str">
        <f t="shared" si="62"/>
        <v xml:space="preserve">["FACTION"] = 1; </v>
      </c>
      <c r="AL91" t="str">
        <f t="shared" si="45"/>
        <v xml:space="preserve">["TIER"] = 3; </v>
      </c>
      <c r="AM91" t="str">
        <f t="shared" si="46"/>
        <v xml:space="preserve">["MIN_LVL"] =  "45"; </v>
      </c>
      <c r="AN91" t="str">
        <f t="shared" si="47"/>
        <v/>
      </c>
      <c r="AO91" t="str">
        <f t="shared" si="48"/>
        <v xml:space="preserve">["NAME"] = { ["EN"] = "Unvanquished -- Complete"; }; </v>
      </c>
      <c r="AP91" t="str">
        <f t="shared" si="49"/>
        <v xml:space="preserve">["LORE"] = { ["EN"] = "The Enemy in the Barrow-downs is relentless, throwing themselves at their foes without regard to their lives...for they have no life."; }; </v>
      </c>
      <c r="AQ91" t="str">
        <f t="shared" si="50"/>
        <v xml:space="preserve">["SUMMARY"] = { ["EN"] = "Complete 3 deeds"; }; </v>
      </c>
      <c r="AR91" t="str">
        <f t="shared" si="51"/>
        <v/>
      </c>
      <c r="AS91" t="str">
        <f t="shared" si="63"/>
        <v>};</v>
      </c>
    </row>
    <row r="92" spans="1:45" x14ac:dyDescent="0.25">
      <c r="A92">
        <v>1879175113</v>
      </c>
      <c r="B92">
        <v>61</v>
      </c>
      <c r="C92" t="s">
        <v>226</v>
      </c>
      <c r="D92" t="s">
        <v>24</v>
      </c>
      <c r="K92" t="s">
        <v>236</v>
      </c>
      <c r="L92" t="s">
        <v>473</v>
      </c>
      <c r="M92">
        <v>4</v>
      </c>
      <c r="N92">
        <v>45</v>
      </c>
      <c r="R92" t="str">
        <f t="shared" si="52"/>
        <v xml:space="preserve"> [91] = {["ID"] = 1879175113; }; -- Unvanquished -- Small Fellowship</v>
      </c>
      <c r="S92" s="1" t="str">
        <f t="shared" si="53"/>
        <v xml:space="preserve"> [91] = {["ID"] = 1879175113; ["SAVE_INDEX"] =  61; ["TYPE"] = 12;             ["VXP"] =    0; ["LP"] = 0; ["REP"] = 0; ["FACTION"] = 1; ["TIER"] = 4; ["MIN_LVL"] =  "45"; ["NAME"] = { ["EN"] = "Unvanquished -- Small Fellowship"; }; ["LORE"] = { ["EN"] = "The Enemy in the Barrow-downs is relentless, throwing themselves at their foes without regard to their lives...for they have no life."; }; ["SUMMARY"] = { ["EN"] = "Survive for 30 minutes without being defeated"; }; };</v>
      </c>
      <c r="T92">
        <f t="shared" si="54"/>
        <v>91</v>
      </c>
      <c r="U92" t="str">
        <f t="shared" si="55"/>
        <v xml:space="preserve"> [91] = {</v>
      </c>
      <c r="V92" t="str">
        <f t="shared" si="39"/>
        <v xml:space="preserve">["ID"] = 1879175113; </v>
      </c>
      <c r="W92" t="str">
        <f t="shared" si="56"/>
        <v xml:space="preserve">["ID"] = 1879175113; </v>
      </c>
      <c r="X92" t="str">
        <f t="shared" si="57"/>
        <v/>
      </c>
      <c r="Y92" s="1" t="str">
        <f t="shared" si="40"/>
        <v xml:space="preserve">["SAVE_INDEX"] =  61; </v>
      </c>
      <c r="Z92">
        <f>VLOOKUP(D92,Type!A$2:B$18,2,FALSE)</f>
        <v>12</v>
      </c>
      <c r="AA92" t="str">
        <f t="shared" si="58"/>
        <v xml:space="preserve">["TYPE"] = 12; </v>
      </c>
      <c r="AB92" t="str">
        <f>IF(NOT(ISBLANK(E92)),VLOOKUP(E92,Type!D$2:E$6,2,FALSE),"")</f>
        <v/>
      </c>
      <c r="AC92" t="str">
        <f t="shared" si="41"/>
        <v xml:space="preserve">            </v>
      </c>
      <c r="AD92" t="str">
        <f t="shared" si="42"/>
        <v>0</v>
      </c>
      <c r="AE92" t="str">
        <f t="shared" si="59"/>
        <v xml:space="preserve">["VXP"] =    0; </v>
      </c>
      <c r="AF92" t="str">
        <f t="shared" si="43"/>
        <v>0</v>
      </c>
      <c r="AG92" t="str">
        <f t="shared" si="60"/>
        <v xml:space="preserve">["LP"] = 0; </v>
      </c>
      <c r="AH92" t="str">
        <f t="shared" si="44"/>
        <v>0</v>
      </c>
      <c r="AI92" t="str">
        <f t="shared" si="61"/>
        <v xml:space="preserve">["REP"] = 0; </v>
      </c>
      <c r="AJ92">
        <f>IF(NOT(ISBLANK(J92)),VLOOKUP(J92,Faction!A$2:B$77,2,FALSE),1)</f>
        <v>1</v>
      </c>
      <c r="AK92" t="str">
        <f t="shared" si="62"/>
        <v xml:space="preserve">["FACTION"] = 1; </v>
      </c>
      <c r="AL92" t="str">
        <f t="shared" si="45"/>
        <v xml:space="preserve">["TIER"] = 4; </v>
      </c>
      <c r="AM92" t="str">
        <f t="shared" si="46"/>
        <v xml:space="preserve">["MIN_LVL"] =  "45"; </v>
      </c>
      <c r="AN92" t="str">
        <f t="shared" si="47"/>
        <v/>
      </c>
      <c r="AO92" t="str">
        <f t="shared" si="48"/>
        <v xml:space="preserve">["NAME"] = { ["EN"] = "Unvanquished -- Small Fellowship"; }; </v>
      </c>
      <c r="AP92" t="str">
        <f t="shared" si="49"/>
        <v xml:space="preserve">["LORE"] = { ["EN"] = "The Enemy in the Barrow-downs is relentless, throwing themselves at their foes without regard to their lives...for they have no life."; }; </v>
      </c>
      <c r="AQ92" t="str">
        <f t="shared" si="50"/>
        <v xml:space="preserve">["SUMMARY"] = { ["EN"] = "Survive for 30 minutes without being defeated"; }; </v>
      </c>
      <c r="AR92" t="str">
        <f t="shared" si="51"/>
        <v/>
      </c>
      <c r="AS92" t="str">
        <f t="shared" si="63"/>
        <v>};</v>
      </c>
    </row>
    <row r="93" spans="1:45" x14ac:dyDescent="0.25">
      <c r="A93">
        <v>1879175111</v>
      </c>
      <c r="B93">
        <v>62</v>
      </c>
      <c r="C93" t="s">
        <v>227</v>
      </c>
      <c r="D93" t="s">
        <v>24</v>
      </c>
      <c r="K93" t="s">
        <v>236</v>
      </c>
      <c r="L93" t="s">
        <v>473</v>
      </c>
      <c r="M93">
        <v>4</v>
      </c>
      <c r="N93">
        <v>45</v>
      </c>
      <c r="R93" t="str">
        <f t="shared" si="52"/>
        <v xml:space="preserve"> [92] = {["ID"] = 1879175111; }; -- Unvanquished -- Fellowship</v>
      </c>
      <c r="S93" s="1" t="str">
        <f t="shared" si="53"/>
        <v xml:space="preserve"> [92] = {["ID"] = 1879175111; ["SAVE_INDEX"] =  62; ["TYPE"] = 12;             ["VXP"] =    0; ["LP"] = 0; ["REP"] = 0; ["FACTION"] = 1; ["TIER"] = 4; ["MIN_LVL"] =  "45"; ["NAME"] = { ["EN"] = "Unvanquished -- Fellowship"; }; ["LORE"] = { ["EN"] = "The Enemy in the Barrow-downs is relentless, throwing themselves at their foes without regard to their lives...for they have no life."; }; ["SUMMARY"] = { ["EN"] = "Survive for 30 minutes without being defeated"; }; };</v>
      </c>
      <c r="T93">
        <f t="shared" si="54"/>
        <v>92</v>
      </c>
      <c r="U93" t="str">
        <f t="shared" si="55"/>
        <v xml:space="preserve"> [92] = {</v>
      </c>
      <c r="V93" t="str">
        <f t="shared" si="39"/>
        <v xml:space="preserve">["ID"] = 1879175111; </v>
      </c>
      <c r="W93" t="str">
        <f t="shared" si="56"/>
        <v xml:space="preserve">["ID"] = 1879175111; </v>
      </c>
      <c r="X93" t="str">
        <f t="shared" si="57"/>
        <v/>
      </c>
      <c r="Y93" s="1" t="str">
        <f t="shared" si="40"/>
        <v xml:space="preserve">["SAVE_INDEX"] =  62; </v>
      </c>
      <c r="Z93">
        <f>VLOOKUP(D93,Type!A$2:B$18,2,FALSE)</f>
        <v>12</v>
      </c>
      <c r="AA93" t="str">
        <f t="shared" si="58"/>
        <v xml:space="preserve">["TYPE"] = 12; </v>
      </c>
      <c r="AB93" t="str">
        <f>IF(NOT(ISBLANK(E93)),VLOOKUP(E93,Type!D$2:E$6,2,FALSE),"")</f>
        <v/>
      </c>
      <c r="AC93" t="str">
        <f t="shared" si="41"/>
        <v xml:space="preserve">            </v>
      </c>
      <c r="AD93" t="str">
        <f t="shared" si="42"/>
        <v>0</v>
      </c>
      <c r="AE93" t="str">
        <f t="shared" si="59"/>
        <v xml:space="preserve">["VXP"] =    0; </v>
      </c>
      <c r="AF93" t="str">
        <f t="shared" si="43"/>
        <v>0</v>
      </c>
      <c r="AG93" t="str">
        <f t="shared" si="60"/>
        <v xml:space="preserve">["LP"] = 0; </v>
      </c>
      <c r="AH93" t="str">
        <f t="shared" si="44"/>
        <v>0</v>
      </c>
      <c r="AI93" t="str">
        <f t="shared" si="61"/>
        <v xml:space="preserve">["REP"] = 0; </v>
      </c>
      <c r="AJ93">
        <f>IF(NOT(ISBLANK(J93)),VLOOKUP(J93,Faction!A$2:B$77,2,FALSE),1)</f>
        <v>1</v>
      </c>
      <c r="AK93" t="str">
        <f t="shared" si="62"/>
        <v xml:space="preserve">["FACTION"] = 1; </v>
      </c>
      <c r="AL93" t="str">
        <f t="shared" si="45"/>
        <v xml:space="preserve">["TIER"] = 4; </v>
      </c>
      <c r="AM93" t="str">
        <f t="shared" si="46"/>
        <v xml:space="preserve">["MIN_LVL"] =  "45"; </v>
      </c>
      <c r="AN93" t="str">
        <f t="shared" si="47"/>
        <v/>
      </c>
      <c r="AO93" t="str">
        <f t="shared" si="48"/>
        <v xml:space="preserve">["NAME"] = { ["EN"] = "Unvanquished -- Fellowship"; }; </v>
      </c>
      <c r="AP93" t="str">
        <f t="shared" si="49"/>
        <v xml:space="preserve">["LORE"] = { ["EN"] = "The Enemy in the Barrow-downs is relentless, throwing themselves at their foes without regard to their lives...for they have no life."; }; </v>
      </c>
      <c r="AQ93" t="str">
        <f t="shared" si="50"/>
        <v xml:space="preserve">["SUMMARY"] = { ["EN"] = "Survive for 30 minutes without being defeated"; }; </v>
      </c>
      <c r="AR93" t="str">
        <f t="shared" si="51"/>
        <v/>
      </c>
      <c r="AS93" t="str">
        <f t="shared" si="63"/>
        <v>};</v>
      </c>
    </row>
    <row r="94" spans="1:45" x14ac:dyDescent="0.25">
      <c r="A94">
        <v>1879175106</v>
      </c>
      <c r="B94">
        <v>63</v>
      </c>
      <c r="C94" t="s">
        <v>228</v>
      </c>
      <c r="D94" t="s">
        <v>24</v>
      </c>
      <c r="K94" t="s">
        <v>236</v>
      </c>
      <c r="L94" t="s">
        <v>473</v>
      </c>
      <c r="M94">
        <v>4</v>
      </c>
      <c r="N94">
        <v>45</v>
      </c>
      <c r="R94" t="str">
        <f t="shared" si="52"/>
        <v xml:space="preserve"> [93] = {["ID"] = 1879175106; }; -- Unvanquished -- Raid</v>
      </c>
      <c r="S94" s="1" t="str">
        <f t="shared" si="53"/>
        <v xml:space="preserve"> [93] = {["ID"] = 1879175106; ["SAVE_INDEX"] =  63; ["TYPE"] = 12;             ["VXP"] =    0; ["LP"] = 0; ["REP"] = 0; ["FACTION"] = 1; ["TIER"] = 4; ["MIN_LVL"] =  "45"; ["NAME"] = { ["EN"] = "Unvanquished -- Raid"; }; ["LORE"] = { ["EN"] = "The Enemy in the Barrow-downs is relentless, throwing themselves at their foes without regard to their lives...for they have no life."; }; ["SUMMARY"] = { ["EN"] = "Survive for 30 minutes without being defeated"; }; };</v>
      </c>
      <c r="T94">
        <f t="shared" si="54"/>
        <v>93</v>
      </c>
      <c r="U94" t="str">
        <f t="shared" si="55"/>
        <v xml:space="preserve"> [93] = {</v>
      </c>
      <c r="V94" t="str">
        <f t="shared" si="39"/>
        <v xml:space="preserve">["ID"] = 1879175106; </v>
      </c>
      <c r="W94" t="str">
        <f t="shared" si="56"/>
        <v xml:space="preserve">["ID"] = 1879175106; </v>
      </c>
      <c r="X94" t="str">
        <f t="shared" si="57"/>
        <v/>
      </c>
      <c r="Y94" s="1" t="str">
        <f t="shared" si="40"/>
        <v xml:space="preserve">["SAVE_INDEX"] =  63; </v>
      </c>
      <c r="Z94">
        <f>VLOOKUP(D94,Type!A$2:B$18,2,FALSE)</f>
        <v>12</v>
      </c>
      <c r="AA94" t="str">
        <f t="shared" si="58"/>
        <v xml:space="preserve">["TYPE"] = 12; </v>
      </c>
      <c r="AB94" t="str">
        <f>IF(NOT(ISBLANK(E94)),VLOOKUP(E94,Type!D$2:E$6,2,FALSE),"")</f>
        <v/>
      </c>
      <c r="AC94" t="str">
        <f t="shared" si="41"/>
        <v xml:space="preserve">            </v>
      </c>
      <c r="AD94" t="str">
        <f t="shared" si="42"/>
        <v>0</v>
      </c>
      <c r="AE94" t="str">
        <f t="shared" si="59"/>
        <v xml:space="preserve">["VXP"] =    0; </v>
      </c>
      <c r="AF94" t="str">
        <f t="shared" si="43"/>
        <v>0</v>
      </c>
      <c r="AG94" t="str">
        <f t="shared" si="60"/>
        <v xml:space="preserve">["LP"] = 0; </v>
      </c>
      <c r="AH94" t="str">
        <f t="shared" si="44"/>
        <v>0</v>
      </c>
      <c r="AI94" t="str">
        <f t="shared" si="61"/>
        <v xml:space="preserve">["REP"] = 0; </v>
      </c>
      <c r="AJ94">
        <f>IF(NOT(ISBLANK(J94)),VLOOKUP(J94,Faction!A$2:B$77,2,FALSE),1)</f>
        <v>1</v>
      </c>
      <c r="AK94" t="str">
        <f t="shared" si="62"/>
        <v xml:space="preserve">["FACTION"] = 1; </v>
      </c>
      <c r="AL94" t="str">
        <f t="shared" si="45"/>
        <v xml:space="preserve">["TIER"] = 4; </v>
      </c>
      <c r="AM94" t="str">
        <f t="shared" si="46"/>
        <v xml:space="preserve">["MIN_LVL"] =  "45"; </v>
      </c>
      <c r="AN94" t="str">
        <f t="shared" si="47"/>
        <v/>
      </c>
      <c r="AO94" t="str">
        <f t="shared" si="48"/>
        <v xml:space="preserve">["NAME"] = { ["EN"] = "Unvanquished -- Raid"; }; </v>
      </c>
      <c r="AP94" t="str">
        <f t="shared" si="49"/>
        <v xml:space="preserve">["LORE"] = { ["EN"] = "The Enemy in the Barrow-downs is relentless, throwing themselves at their foes without regard to their lives...for they have no life."; }; </v>
      </c>
      <c r="AQ94" t="str">
        <f t="shared" si="50"/>
        <v xml:space="preserve">["SUMMARY"] = { ["EN"] = "Survive for 30 minutes without being defeated"; }; </v>
      </c>
      <c r="AR94" t="str">
        <f t="shared" si="51"/>
        <v/>
      </c>
      <c r="AS94" t="str">
        <f t="shared" si="63"/>
        <v>};</v>
      </c>
    </row>
    <row r="95" spans="1:45" x14ac:dyDescent="0.25">
      <c r="A95">
        <v>1879175125</v>
      </c>
      <c r="B95">
        <v>64</v>
      </c>
      <c r="C95" t="s">
        <v>229</v>
      </c>
      <c r="D95" t="s">
        <v>24</v>
      </c>
      <c r="K95" t="s">
        <v>215</v>
      </c>
      <c r="L95" t="s">
        <v>474</v>
      </c>
      <c r="M95">
        <v>3</v>
      </c>
      <c r="N95">
        <v>45</v>
      </c>
      <c r="R95" t="str">
        <f t="shared" si="52"/>
        <v xml:space="preserve"> [94] = {["ID"] = 1879175125; }; -- Mercy of the Free Peoples -- Complete</v>
      </c>
      <c r="S95" s="1" t="str">
        <f t="shared" si="53"/>
        <v xml:space="preserve"> [94] = {["ID"] = 1879175125; ["SAVE_INDEX"] =  64; ["TYPE"] = 12;             ["VXP"] =    0; ["LP"] = 0; ["REP"] = 0; ["FACTION"] = 1; ["TIER"] = 3; ["MIN_LVL"] =  "45"; ["NAME"] = { ["EN"] = "Mercy of the Free Peoples -- Complete"; }; ["LORE"] = { ["EN"] = "Sometimes an insult may demoralize the foe, and the worst insult can be mercy...."; }; ["SUMMARY"] = { ["EN"] = "Complete 3 deeds"; }; };</v>
      </c>
      <c r="T95">
        <f t="shared" si="54"/>
        <v>94</v>
      </c>
      <c r="U95" t="str">
        <f t="shared" si="55"/>
        <v xml:space="preserve"> [94] = {</v>
      </c>
      <c r="V95" t="str">
        <f t="shared" si="39"/>
        <v xml:space="preserve">["ID"] = 1879175125; </v>
      </c>
      <c r="W95" t="str">
        <f t="shared" si="56"/>
        <v xml:space="preserve">["ID"] = 1879175125; </v>
      </c>
      <c r="X95" t="str">
        <f t="shared" si="57"/>
        <v/>
      </c>
      <c r="Y95" s="1" t="str">
        <f t="shared" si="40"/>
        <v xml:space="preserve">["SAVE_INDEX"] =  64; </v>
      </c>
      <c r="Z95">
        <f>VLOOKUP(D95,Type!A$2:B$18,2,FALSE)</f>
        <v>12</v>
      </c>
      <c r="AA95" t="str">
        <f t="shared" si="58"/>
        <v xml:space="preserve">["TYPE"] = 12; </v>
      </c>
      <c r="AB95" t="str">
        <f>IF(NOT(ISBLANK(E95)),VLOOKUP(E95,Type!D$2:E$6,2,FALSE),"")</f>
        <v/>
      </c>
      <c r="AC95" t="str">
        <f t="shared" si="41"/>
        <v xml:space="preserve">            </v>
      </c>
      <c r="AD95" t="str">
        <f t="shared" si="42"/>
        <v>0</v>
      </c>
      <c r="AE95" t="str">
        <f t="shared" si="59"/>
        <v xml:space="preserve">["VXP"] =    0; </v>
      </c>
      <c r="AF95" t="str">
        <f t="shared" si="43"/>
        <v>0</v>
      </c>
      <c r="AG95" t="str">
        <f t="shared" si="60"/>
        <v xml:space="preserve">["LP"] = 0; </v>
      </c>
      <c r="AH95" t="str">
        <f t="shared" si="44"/>
        <v>0</v>
      </c>
      <c r="AI95" t="str">
        <f t="shared" si="61"/>
        <v xml:space="preserve">["REP"] = 0; </v>
      </c>
      <c r="AJ95">
        <f>IF(NOT(ISBLANK(J95)),VLOOKUP(J95,Faction!A$2:B$77,2,FALSE),1)</f>
        <v>1</v>
      </c>
      <c r="AK95" t="str">
        <f t="shared" si="62"/>
        <v xml:space="preserve">["FACTION"] = 1; </v>
      </c>
      <c r="AL95" t="str">
        <f t="shared" si="45"/>
        <v xml:space="preserve">["TIER"] = 3; </v>
      </c>
      <c r="AM95" t="str">
        <f t="shared" si="46"/>
        <v xml:space="preserve">["MIN_LVL"] =  "45"; </v>
      </c>
      <c r="AN95" t="str">
        <f t="shared" si="47"/>
        <v/>
      </c>
      <c r="AO95" t="str">
        <f t="shared" si="48"/>
        <v xml:space="preserve">["NAME"] = { ["EN"] = "Mercy of the Free Peoples -- Complete"; }; </v>
      </c>
      <c r="AP95" t="str">
        <f t="shared" si="49"/>
        <v xml:space="preserve">["LORE"] = { ["EN"] = "Sometimes an insult may demoralize the foe, and the worst insult can be mercy...."; }; </v>
      </c>
      <c r="AQ95" t="str">
        <f t="shared" si="50"/>
        <v xml:space="preserve">["SUMMARY"] = { ["EN"] = "Complete 3 deeds"; }; </v>
      </c>
      <c r="AR95" t="str">
        <f t="shared" si="51"/>
        <v/>
      </c>
      <c r="AS95" t="str">
        <f t="shared" si="63"/>
        <v>};</v>
      </c>
    </row>
    <row r="96" spans="1:45" x14ac:dyDescent="0.25">
      <c r="A96">
        <v>1879175128</v>
      </c>
      <c r="B96">
        <v>65</v>
      </c>
      <c r="C96" t="s">
        <v>230</v>
      </c>
      <c r="D96" t="s">
        <v>24</v>
      </c>
      <c r="K96" t="s">
        <v>235</v>
      </c>
      <c r="L96" t="s">
        <v>474</v>
      </c>
      <c r="M96">
        <v>4</v>
      </c>
      <c r="N96">
        <v>45</v>
      </c>
      <c r="R96" t="str">
        <f t="shared" si="52"/>
        <v xml:space="preserve"> [95] = {["ID"] = 1879175128; }; -- Mercy of the Free Peoples -- Small Fellowship</v>
      </c>
      <c r="S96" s="1" t="str">
        <f t="shared" si="53"/>
        <v xml:space="preserve"> [95] = {["ID"] = 1879175128; ["SAVE_INDEX"] =  65; ["TYPE"] = 12;             ["VXP"] =    0; ["LP"] = 0; ["REP"] = 0; ["FACTION"] = 1; ["TIER"] = 4; ["MIN_LVL"] =  "45"; ["NAME"] = { ["EN"] = "Mercy of the Free Peoples -- Small Fellowship"; }; ["LORE"] = { ["EN"] = "Sometimes an insult may demoralize the foe, and the worst insult can be mercy...."; }; ["SUMMARY"] = { ["EN"] = "Survive for 30 minutes without defeating any Lieutenants"; }; };</v>
      </c>
      <c r="T96">
        <f t="shared" si="54"/>
        <v>95</v>
      </c>
      <c r="U96" t="str">
        <f t="shared" si="55"/>
        <v xml:space="preserve"> [95] = {</v>
      </c>
      <c r="V96" t="str">
        <f t="shared" si="39"/>
        <v xml:space="preserve">["ID"] = 1879175128; </v>
      </c>
      <c r="W96" t="str">
        <f t="shared" si="56"/>
        <v xml:space="preserve">["ID"] = 1879175128; </v>
      </c>
      <c r="X96" t="str">
        <f t="shared" si="57"/>
        <v/>
      </c>
      <c r="Y96" s="1" t="str">
        <f t="shared" si="40"/>
        <v xml:space="preserve">["SAVE_INDEX"] =  65; </v>
      </c>
      <c r="Z96">
        <f>VLOOKUP(D96,Type!A$2:B$18,2,FALSE)</f>
        <v>12</v>
      </c>
      <c r="AA96" t="str">
        <f t="shared" si="58"/>
        <v xml:space="preserve">["TYPE"] = 12; </v>
      </c>
      <c r="AB96" t="str">
        <f>IF(NOT(ISBLANK(E96)),VLOOKUP(E96,Type!D$2:E$6,2,FALSE),"")</f>
        <v/>
      </c>
      <c r="AC96" t="str">
        <f t="shared" si="41"/>
        <v xml:space="preserve">            </v>
      </c>
      <c r="AD96" t="str">
        <f t="shared" si="42"/>
        <v>0</v>
      </c>
      <c r="AE96" t="str">
        <f t="shared" si="59"/>
        <v xml:space="preserve">["VXP"] =    0; </v>
      </c>
      <c r="AF96" t="str">
        <f t="shared" si="43"/>
        <v>0</v>
      </c>
      <c r="AG96" t="str">
        <f t="shared" si="60"/>
        <v xml:space="preserve">["LP"] = 0; </v>
      </c>
      <c r="AH96" t="str">
        <f t="shared" si="44"/>
        <v>0</v>
      </c>
      <c r="AI96" t="str">
        <f t="shared" si="61"/>
        <v xml:space="preserve">["REP"] = 0; </v>
      </c>
      <c r="AJ96">
        <f>IF(NOT(ISBLANK(J96)),VLOOKUP(J96,Faction!A$2:B$77,2,FALSE),1)</f>
        <v>1</v>
      </c>
      <c r="AK96" t="str">
        <f t="shared" si="62"/>
        <v xml:space="preserve">["FACTION"] = 1; </v>
      </c>
      <c r="AL96" t="str">
        <f t="shared" si="45"/>
        <v xml:space="preserve">["TIER"] = 4; </v>
      </c>
      <c r="AM96" t="str">
        <f t="shared" si="46"/>
        <v xml:space="preserve">["MIN_LVL"] =  "45"; </v>
      </c>
      <c r="AN96" t="str">
        <f t="shared" si="47"/>
        <v/>
      </c>
      <c r="AO96" t="str">
        <f t="shared" si="48"/>
        <v xml:space="preserve">["NAME"] = { ["EN"] = "Mercy of the Free Peoples -- Small Fellowship"; }; </v>
      </c>
      <c r="AP96" t="str">
        <f t="shared" si="49"/>
        <v xml:space="preserve">["LORE"] = { ["EN"] = "Sometimes an insult may demoralize the foe, and the worst insult can be mercy...."; }; </v>
      </c>
      <c r="AQ96" t="str">
        <f t="shared" si="50"/>
        <v xml:space="preserve">["SUMMARY"] = { ["EN"] = "Survive for 30 minutes without defeating any Lieutenants"; }; </v>
      </c>
      <c r="AR96" t="str">
        <f t="shared" si="51"/>
        <v/>
      </c>
      <c r="AS96" t="str">
        <f t="shared" si="63"/>
        <v>};</v>
      </c>
    </row>
    <row r="97" spans="1:45" x14ac:dyDescent="0.25">
      <c r="A97">
        <v>1879175124</v>
      </c>
      <c r="B97">
        <v>66</v>
      </c>
      <c r="C97" t="s">
        <v>231</v>
      </c>
      <c r="D97" t="s">
        <v>24</v>
      </c>
      <c r="K97" t="s">
        <v>235</v>
      </c>
      <c r="L97" t="s">
        <v>474</v>
      </c>
      <c r="M97">
        <v>4</v>
      </c>
      <c r="N97">
        <v>45</v>
      </c>
      <c r="R97" t="str">
        <f t="shared" si="52"/>
        <v xml:space="preserve"> [96] = {["ID"] = 1879175124; }; -- Mercy of the Free Peoples -- Fellowship</v>
      </c>
      <c r="S97" s="1" t="str">
        <f t="shared" si="53"/>
        <v xml:space="preserve"> [96] = {["ID"] = 1879175124; ["SAVE_INDEX"] =  66; ["TYPE"] = 12;             ["VXP"] =    0; ["LP"] = 0; ["REP"] = 0; ["FACTION"] = 1; ["TIER"] = 4; ["MIN_LVL"] =  "45"; ["NAME"] = { ["EN"] = "Mercy of the Free Peoples -- Fellowship"; }; ["LORE"] = { ["EN"] = "Sometimes an insult may demoralize the foe, and the worst insult can be mercy...."; }; ["SUMMARY"] = { ["EN"] = "Survive for 30 minutes without defeating any Lieutenants"; }; };</v>
      </c>
      <c r="T97">
        <f t="shared" si="54"/>
        <v>96</v>
      </c>
      <c r="U97" t="str">
        <f t="shared" si="55"/>
        <v xml:space="preserve"> [96] = {</v>
      </c>
      <c r="V97" t="str">
        <f t="shared" si="39"/>
        <v xml:space="preserve">["ID"] = 1879175124; </v>
      </c>
      <c r="W97" t="str">
        <f t="shared" si="56"/>
        <v xml:space="preserve">["ID"] = 1879175124; </v>
      </c>
      <c r="X97" t="str">
        <f t="shared" si="57"/>
        <v/>
      </c>
      <c r="Y97" s="1" t="str">
        <f t="shared" si="40"/>
        <v xml:space="preserve">["SAVE_INDEX"] =  66; </v>
      </c>
      <c r="Z97">
        <f>VLOOKUP(D97,Type!A$2:B$18,2,FALSE)</f>
        <v>12</v>
      </c>
      <c r="AA97" t="str">
        <f t="shared" si="58"/>
        <v xml:space="preserve">["TYPE"] = 12; </v>
      </c>
      <c r="AB97" t="str">
        <f>IF(NOT(ISBLANK(E97)),VLOOKUP(E97,Type!D$2:E$6,2,FALSE),"")</f>
        <v/>
      </c>
      <c r="AC97" t="str">
        <f t="shared" si="41"/>
        <v xml:space="preserve">            </v>
      </c>
      <c r="AD97" t="str">
        <f t="shared" si="42"/>
        <v>0</v>
      </c>
      <c r="AE97" t="str">
        <f t="shared" si="59"/>
        <v xml:space="preserve">["VXP"] =    0; </v>
      </c>
      <c r="AF97" t="str">
        <f t="shared" si="43"/>
        <v>0</v>
      </c>
      <c r="AG97" t="str">
        <f t="shared" si="60"/>
        <v xml:space="preserve">["LP"] = 0; </v>
      </c>
      <c r="AH97" t="str">
        <f t="shared" si="44"/>
        <v>0</v>
      </c>
      <c r="AI97" t="str">
        <f t="shared" si="61"/>
        <v xml:space="preserve">["REP"] = 0; </v>
      </c>
      <c r="AJ97">
        <f>IF(NOT(ISBLANK(J97)),VLOOKUP(J97,Faction!A$2:B$77,2,FALSE),1)</f>
        <v>1</v>
      </c>
      <c r="AK97" t="str">
        <f t="shared" si="62"/>
        <v xml:space="preserve">["FACTION"] = 1; </v>
      </c>
      <c r="AL97" t="str">
        <f t="shared" si="45"/>
        <v xml:space="preserve">["TIER"] = 4; </v>
      </c>
      <c r="AM97" t="str">
        <f t="shared" si="46"/>
        <v xml:space="preserve">["MIN_LVL"] =  "45"; </v>
      </c>
      <c r="AN97" t="str">
        <f t="shared" si="47"/>
        <v/>
      </c>
      <c r="AO97" t="str">
        <f t="shared" si="48"/>
        <v xml:space="preserve">["NAME"] = { ["EN"] = "Mercy of the Free Peoples -- Fellowship"; }; </v>
      </c>
      <c r="AP97" t="str">
        <f t="shared" si="49"/>
        <v xml:space="preserve">["LORE"] = { ["EN"] = "Sometimes an insult may demoralize the foe, and the worst insult can be mercy...."; }; </v>
      </c>
      <c r="AQ97" t="str">
        <f t="shared" si="50"/>
        <v xml:space="preserve">["SUMMARY"] = { ["EN"] = "Survive for 30 minutes without defeating any Lieutenants"; }; </v>
      </c>
      <c r="AR97" t="str">
        <f t="shared" si="51"/>
        <v/>
      </c>
      <c r="AS97" t="str">
        <f t="shared" si="63"/>
        <v>};</v>
      </c>
    </row>
    <row r="98" spans="1:45" x14ac:dyDescent="0.25">
      <c r="A98">
        <v>1879175099</v>
      </c>
      <c r="B98">
        <v>67</v>
      </c>
      <c r="C98" t="s">
        <v>232</v>
      </c>
      <c r="D98" t="s">
        <v>24</v>
      </c>
      <c r="K98" t="s">
        <v>235</v>
      </c>
      <c r="L98" t="s">
        <v>474</v>
      </c>
      <c r="M98">
        <v>4</v>
      </c>
      <c r="N98">
        <v>45</v>
      </c>
      <c r="R98" t="str">
        <f t="shared" si="52"/>
        <v xml:space="preserve"> [97] = {["ID"] = 1879175099; }; -- Mercy of the Free Peoples -- Raid</v>
      </c>
      <c r="S98" s="1" t="str">
        <f t="shared" si="53"/>
        <v xml:space="preserve"> [97] = {["ID"] = 1879175099; ["SAVE_INDEX"] =  67; ["TYPE"] = 12;             ["VXP"] =    0; ["LP"] = 0; ["REP"] = 0; ["FACTION"] = 1; ["TIER"] = 4; ["MIN_LVL"] =  "45"; ["NAME"] = { ["EN"] = "Mercy of the Free Peoples -- Raid"; }; ["LORE"] = { ["EN"] = "Sometimes an insult may demoralize the foe, and the worst insult can be mercy...."; }; ["SUMMARY"] = { ["EN"] = "Survive for 30 minutes without defeating any Lieutenants"; }; };</v>
      </c>
      <c r="T98">
        <f t="shared" si="54"/>
        <v>97</v>
      </c>
      <c r="U98" t="str">
        <f t="shared" si="55"/>
        <v xml:space="preserve"> [97] = {</v>
      </c>
      <c r="V98" t="str">
        <f t="shared" ref="V98:V121" si="64">IF(LEN(A98)&gt;0,CONCATENATE("[""ID""] = ",A98,"; "),"                     ")</f>
        <v xml:space="preserve">["ID"] = 1879175099; </v>
      </c>
      <c r="W98" t="str">
        <f t="shared" si="56"/>
        <v xml:space="preserve">["ID"] = 1879175099; </v>
      </c>
      <c r="X98" t="str">
        <f t="shared" si="57"/>
        <v/>
      </c>
      <c r="Y98" s="1" t="str">
        <f t="shared" ref="Y98:Y121" si="65">IF(LEN(B98)&gt;0,CONCATENATE("[""SAVE_INDEX""] = ",REPT(" ",3-LEN(B98)),B98,"; "),REPT(" ",21))</f>
        <v xml:space="preserve">["SAVE_INDEX"] =  67; </v>
      </c>
      <c r="Z98">
        <f>VLOOKUP(D98,Type!A$2:B$18,2,FALSE)</f>
        <v>12</v>
      </c>
      <c r="AA98" t="str">
        <f t="shared" si="58"/>
        <v xml:space="preserve">["TYPE"] = 12; </v>
      </c>
      <c r="AB98" t="str">
        <f>IF(NOT(ISBLANK(E98)),VLOOKUP(E98,Type!D$2:E$6,2,FALSE),"")</f>
        <v/>
      </c>
      <c r="AC98" t="str">
        <f t="shared" ref="AC98:AC129" si="66">IF(NOT(ISBLANK(E98)),CONCATENATE("[""NA""] = ",AB98,"; "),"            ")</f>
        <v xml:space="preserve">            </v>
      </c>
      <c r="AD98" t="str">
        <f t="shared" ref="AD98:AD121" si="67">TEXT(F98,0)</f>
        <v>0</v>
      </c>
      <c r="AE98" t="str">
        <f t="shared" si="59"/>
        <v xml:space="preserve">["VXP"] =    0; </v>
      </c>
      <c r="AF98" t="str">
        <f t="shared" ref="AF98:AF121" si="68">TEXT(H98,0)</f>
        <v>0</v>
      </c>
      <c r="AG98" t="str">
        <f t="shared" si="60"/>
        <v xml:space="preserve">["LP"] = 0; </v>
      </c>
      <c r="AH98" t="str">
        <f t="shared" ref="AH98:AH121" si="69">TEXT(I98,0)</f>
        <v>0</v>
      </c>
      <c r="AI98" t="str">
        <f t="shared" si="61"/>
        <v xml:space="preserve">["REP"] = 0; </v>
      </c>
      <c r="AJ98">
        <f>IF(NOT(ISBLANK(J98)),VLOOKUP(J98,Faction!A$2:B$77,2,FALSE),1)</f>
        <v>1</v>
      </c>
      <c r="AK98" t="str">
        <f t="shared" si="62"/>
        <v xml:space="preserve">["FACTION"] = 1; </v>
      </c>
      <c r="AL98" t="str">
        <f t="shared" ref="AL98:AL121" si="70">CONCATENATE("[""TIER""] = ",TEXT(M98,"0"),"; ")</f>
        <v xml:space="preserve">["TIER"] = 4; </v>
      </c>
      <c r="AM98" t="str">
        <f t="shared" ref="AM98:AM121" si="71">IF(LEN(N98)&gt;0,CONCATENATE("[""MIN_LVL""] = ",REPT(" ",3-LEN(N98)),"""",N98,"""; "),"                     ")</f>
        <v xml:space="preserve">["MIN_LVL"] =  "45"; </v>
      </c>
      <c r="AN98" t="str">
        <f t="shared" ref="AN98:AN121" si="72">IF(LEN(O98)&gt;0,CONCATENATE("[""MIN_LVL""] = ",REPT(" ",3-LEN(O98)),"""",O98,"""; "),"")</f>
        <v/>
      </c>
      <c r="AO98" t="str">
        <f t="shared" ref="AO98:AO121" si="73">CONCATENATE("[""NAME""] = { [""EN""] = """,C98,"""; }; ")</f>
        <v xml:space="preserve">["NAME"] = { ["EN"] = "Mercy of the Free Peoples -- Raid"; }; </v>
      </c>
      <c r="AP98" t="str">
        <f t="shared" ref="AP98:AP121" si="74">IF(LEN(L98)&gt;0,CONCATENATE("[""LORE""] = { [""EN""] = """,L98,"""; }; "),"")</f>
        <v xml:space="preserve">["LORE"] = { ["EN"] = "Sometimes an insult may demoralize the foe, and the worst insult can be mercy...."; }; </v>
      </c>
      <c r="AQ98" t="str">
        <f t="shared" ref="AQ98:AQ121" si="75">IF(LEN(K98)&gt;0,CONCATENATE("[""SUMMARY""] = { [""EN""] = """,K98,"""; }; "),"")</f>
        <v xml:space="preserve">["SUMMARY"] = { ["EN"] = "Survive for 30 minutes without defeating any Lieutenants"; }; </v>
      </c>
      <c r="AR98" t="str">
        <f t="shared" ref="AR98:AR121" si="76">IF(LEN(G98)&gt;0,CONCATENATE("[""TITLE""] = { [""EN""] = """,G98,"""; }; "),"")</f>
        <v/>
      </c>
      <c r="AS98" t="str">
        <f t="shared" si="63"/>
        <v>};</v>
      </c>
    </row>
    <row r="99" spans="1:45" x14ac:dyDescent="0.25">
      <c r="A99">
        <v>1879175110</v>
      </c>
      <c r="B99">
        <v>68</v>
      </c>
      <c r="C99" t="s">
        <v>233</v>
      </c>
      <c r="D99" t="s">
        <v>24</v>
      </c>
      <c r="K99" t="s">
        <v>215</v>
      </c>
      <c r="L99" t="s">
        <v>237</v>
      </c>
      <c r="M99">
        <v>3</v>
      </c>
      <c r="N99">
        <v>45</v>
      </c>
      <c r="R99" t="str">
        <f t="shared" si="52"/>
        <v xml:space="preserve"> [98] = {["ID"] = 1879175110; }; -- Defeating the Dead -- Complete</v>
      </c>
      <c r="S99" s="1" t="str">
        <f t="shared" si="53"/>
        <v xml:space="preserve"> [98] = {["ID"] = 1879175110; ["SAVE_INDEX"] =  68; ["TYPE"] = 12;             ["VXP"] =    0; ["LP"] = 0; ["REP"] = 0; ["FACTION"] = 1; ["TIER"] = 3; ["MIN_LVL"] =  "45"; ["NAME"] = { ["EN"] = "Defeating the Dead -- Complete"; }; ["LORE"] = { ["EN"] = "The Barrow-downs were once a stronghold of the Rangers of Cardolan, but after the destruction of the last remnant of Cardolan, the Witch-king sent fell spirits to stir the bones of the dead and make it a place of terror."; }; ["SUMMARY"] = { ["EN"] = "Complete 3 deeds"; }; };</v>
      </c>
      <c r="T99">
        <f t="shared" si="54"/>
        <v>98</v>
      </c>
      <c r="U99" t="str">
        <f t="shared" si="55"/>
        <v xml:space="preserve"> [98] = {</v>
      </c>
      <c r="V99" t="str">
        <f t="shared" si="64"/>
        <v xml:space="preserve">["ID"] = 1879175110; </v>
      </c>
      <c r="W99" t="str">
        <f t="shared" si="56"/>
        <v xml:space="preserve">["ID"] = 1879175110; </v>
      </c>
      <c r="X99" t="str">
        <f t="shared" si="57"/>
        <v/>
      </c>
      <c r="Y99" s="1" t="str">
        <f t="shared" si="65"/>
        <v xml:space="preserve">["SAVE_INDEX"] =  68; </v>
      </c>
      <c r="Z99">
        <f>VLOOKUP(D99,Type!A$2:B$18,2,FALSE)</f>
        <v>12</v>
      </c>
      <c r="AA99" t="str">
        <f t="shared" si="58"/>
        <v xml:space="preserve">["TYPE"] = 12; </v>
      </c>
      <c r="AB99" t="str">
        <f>IF(NOT(ISBLANK(E99)),VLOOKUP(E99,Type!D$2:E$6,2,FALSE),"")</f>
        <v/>
      </c>
      <c r="AC99" t="str">
        <f t="shared" si="66"/>
        <v xml:space="preserve">            </v>
      </c>
      <c r="AD99" t="str">
        <f t="shared" si="67"/>
        <v>0</v>
      </c>
      <c r="AE99" t="str">
        <f t="shared" si="59"/>
        <v xml:space="preserve">["VXP"] =    0; </v>
      </c>
      <c r="AF99" t="str">
        <f t="shared" si="68"/>
        <v>0</v>
      </c>
      <c r="AG99" t="str">
        <f t="shared" si="60"/>
        <v xml:space="preserve">["LP"] = 0; </v>
      </c>
      <c r="AH99" t="str">
        <f t="shared" si="69"/>
        <v>0</v>
      </c>
      <c r="AI99" t="str">
        <f t="shared" si="61"/>
        <v xml:space="preserve">["REP"] = 0; </v>
      </c>
      <c r="AJ99">
        <f>IF(NOT(ISBLANK(J99)),VLOOKUP(J99,Faction!A$2:B$77,2,FALSE),1)</f>
        <v>1</v>
      </c>
      <c r="AK99" t="str">
        <f t="shared" si="62"/>
        <v xml:space="preserve">["FACTION"] = 1; </v>
      </c>
      <c r="AL99" t="str">
        <f t="shared" si="70"/>
        <v xml:space="preserve">["TIER"] = 3; </v>
      </c>
      <c r="AM99" t="str">
        <f t="shared" si="71"/>
        <v xml:space="preserve">["MIN_LVL"] =  "45"; </v>
      </c>
      <c r="AN99" t="str">
        <f t="shared" si="72"/>
        <v/>
      </c>
      <c r="AO99" t="str">
        <f t="shared" si="73"/>
        <v xml:space="preserve">["NAME"] = { ["EN"] = "Defeating the Dead -- Complete"; }; </v>
      </c>
      <c r="AP99" t="str">
        <f t="shared" si="74"/>
        <v xml:space="preserve">["LORE"] = { ["EN"] = "The Barrow-downs were once a stronghold of the Rangers of Cardolan, but after the destruction of the last remnant of Cardolan, the Witch-king sent fell spirits to stir the bones of the dead and make it a place of terror."; }; </v>
      </c>
      <c r="AQ99" t="str">
        <f t="shared" si="75"/>
        <v xml:space="preserve">["SUMMARY"] = { ["EN"] = "Complete 3 deeds"; }; </v>
      </c>
      <c r="AR99" t="str">
        <f t="shared" si="76"/>
        <v/>
      </c>
      <c r="AS99" t="str">
        <f t="shared" si="63"/>
        <v>};</v>
      </c>
    </row>
    <row r="100" spans="1:45" x14ac:dyDescent="0.25">
      <c r="A100">
        <v>1879175127</v>
      </c>
      <c r="B100">
        <v>69</v>
      </c>
      <c r="C100" t="s">
        <v>238</v>
      </c>
      <c r="D100" t="s">
        <v>24</v>
      </c>
      <c r="K100" t="s">
        <v>234</v>
      </c>
      <c r="L100" t="s">
        <v>237</v>
      </c>
      <c r="M100">
        <v>4</v>
      </c>
      <c r="N100">
        <v>45</v>
      </c>
      <c r="R100" t="str">
        <f t="shared" si="52"/>
        <v xml:space="preserve"> [99] = {["ID"] = 1879175127; }; -- Defeating the Dead -- Small Fellowship</v>
      </c>
      <c r="S100" s="1" t="str">
        <f t="shared" si="53"/>
        <v xml:space="preserve"> [99] = {["ID"] = 1879175127; ["SAVE_INDEX"] =  69; ["TYPE"] = 12;             ["VXP"] =    0; ["LP"] = 0; ["REP"] = 0; ["FACTION"] = 1; ["TIER"] = 4; ["MIN_LVL"] =  "45"; ["NAME"] = { ["EN"] = "Defeating the Dead -- Small Fellowship"; }; ["LORE"] = { ["EN"] = "The Barrow-downs were once a stronghold of the Rangers of Cardolan, but after the destruction of the last remnant of Cardolan, the Witch-king sent fell spirits to stir the bones of the dead and make it a place of terror."; }; ["SUMMARY"] = { ["EN"] = "Defeat 250 monsters during one skirmish session"; }; };</v>
      </c>
      <c r="T100">
        <f t="shared" si="54"/>
        <v>99</v>
      </c>
      <c r="U100" t="str">
        <f t="shared" si="55"/>
        <v xml:space="preserve"> [99] = {</v>
      </c>
      <c r="V100" t="str">
        <f t="shared" si="64"/>
        <v xml:space="preserve">["ID"] = 1879175127; </v>
      </c>
      <c r="W100" t="str">
        <f t="shared" si="56"/>
        <v xml:space="preserve">["ID"] = 1879175127; </v>
      </c>
      <c r="X100" t="str">
        <f t="shared" si="57"/>
        <v/>
      </c>
      <c r="Y100" s="1" t="str">
        <f t="shared" si="65"/>
        <v xml:space="preserve">["SAVE_INDEX"] =  69; </v>
      </c>
      <c r="Z100">
        <f>VLOOKUP(D100,Type!A$2:B$18,2,FALSE)</f>
        <v>12</v>
      </c>
      <c r="AA100" t="str">
        <f t="shared" si="58"/>
        <v xml:space="preserve">["TYPE"] = 12; </v>
      </c>
      <c r="AB100" t="str">
        <f>IF(NOT(ISBLANK(E100)),VLOOKUP(E100,Type!D$2:E$6,2,FALSE),"")</f>
        <v/>
      </c>
      <c r="AC100" t="str">
        <f t="shared" si="66"/>
        <v xml:space="preserve">            </v>
      </c>
      <c r="AD100" t="str">
        <f t="shared" si="67"/>
        <v>0</v>
      </c>
      <c r="AE100" t="str">
        <f t="shared" si="59"/>
        <v xml:space="preserve">["VXP"] =    0; </v>
      </c>
      <c r="AF100" t="str">
        <f t="shared" si="68"/>
        <v>0</v>
      </c>
      <c r="AG100" t="str">
        <f t="shared" si="60"/>
        <v xml:space="preserve">["LP"] = 0; </v>
      </c>
      <c r="AH100" t="str">
        <f t="shared" si="69"/>
        <v>0</v>
      </c>
      <c r="AI100" t="str">
        <f t="shared" si="61"/>
        <v xml:space="preserve">["REP"] = 0; </v>
      </c>
      <c r="AJ100">
        <f>IF(NOT(ISBLANK(J100)),VLOOKUP(J100,Faction!A$2:B$77,2,FALSE),1)</f>
        <v>1</v>
      </c>
      <c r="AK100" t="str">
        <f t="shared" si="62"/>
        <v xml:space="preserve">["FACTION"] = 1; </v>
      </c>
      <c r="AL100" t="str">
        <f t="shared" si="70"/>
        <v xml:space="preserve">["TIER"] = 4; </v>
      </c>
      <c r="AM100" t="str">
        <f t="shared" si="71"/>
        <v xml:space="preserve">["MIN_LVL"] =  "45"; </v>
      </c>
      <c r="AN100" t="str">
        <f t="shared" si="72"/>
        <v/>
      </c>
      <c r="AO100" t="str">
        <f t="shared" si="73"/>
        <v xml:space="preserve">["NAME"] = { ["EN"] = "Defeating the Dead -- Small Fellowship"; }; </v>
      </c>
      <c r="AP100" t="str">
        <f t="shared" si="74"/>
        <v xml:space="preserve">["LORE"] = { ["EN"] = "The Barrow-downs were once a stronghold of the Rangers of Cardolan, but after the destruction of the last remnant of Cardolan, the Witch-king sent fell spirits to stir the bones of the dead and make it a place of terror."; }; </v>
      </c>
      <c r="AQ100" t="str">
        <f t="shared" si="75"/>
        <v xml:space="preserve">["SUMMARY"] = { ["EN"] = "Defeat 250 monsters during one skirmish session"; }; </v>
      </c>
      <c r="AR100" t="str">
        <f t="shared" si="76"/>
        <v/>
      </c>
      <c r="AS100" t="str">
        <f t="shared" si="63"/>
        <v>};</v>
      </c>
    </row>
    <row r="101" spans="1:45" x14ac:dyDescent="0.25">
      <c r="A101">
        <v>1879175122</v>
      </c>
      <c r="B101">
        <v>70</v>
      </c>
      <c r="C101" t="s">
        <v>239</v>
      </c>
      <c r="D101" t="s">
        <v>24</v>
      </c>
      <c r="K101" t="s">
        <v>234</v>
      </c>
      <c r="L101" t="s">
        <v>237</v>
      </c>
      <c r="M101">
        <v>4</v>
      </c>
      <c r="N101">
        <v>45</v>
      </c>
      <c r="R101" t="str">
        <f t="shared" si="52"/>
        <v>[100] = {["ID"] = 1879175122; }; -- Defeating the Dead -- Fellowship</v>
      </c>
      <c r="S101" s="1" t="str">
        <f t="shared" si="53"/>
        <v>[100] = {["ID"] = 1879175122; ["SAVE_INDEX"] =  70; ["TYPE"] = 12;             ["VXP"] =    0; ["LP"] = 0; ["REP"] = 0; ["FACTION"] = 1; ["TIER"] = 4; ["MIN_LVL"] =  "45"; ["NAME"] = { ["EN"] = "Defeating the Dead -- Fellowship"; }; ["LORE"] = { ["EN"] = "The Barrow-downs were once a stronghold of the Rangers of Cardolan, but after the destruction of the last remnant of Cardolan, the Witch-king sent fell spirits to stir the bones of the dead and make it a place of terror."; }; ["SUMMARY"] = { ["EN"] = "Defeat 250 monsters during one skirmish session"; }; };</v>
      </c>
      <c r="T101">
        <f t="shared" si="54"/>
        <v>100</v>
      </c>
      <c r="U101" t="str">
        <f t="shared" si="55"/>
        <v>[100] = {</v>
      </c>
      <c r="V101" t="str">
        <f t="shared" si="64"/>
        <v xml:space="preserve">["ID"] = 1879175122; </v>
      </c>
      <c r="W101" t="str">
        <f t="shared" si="56"/>
        <v xml:space="preserve">["ID"] = 1879175122; </v>
      </c>
      <c r="X101" t="str">
        <f t="shared" si="57"/>
        <v/>
      </c>
      <c r="Y101" s="1" t="str">
        <f t="shared" si="65"/>
        <v xml:space="preserve">["SAVE_INDEX"] =  70; </v>
      </c>
      <c r="Z101">
        <f>VLOOKUP(D101,Type!A$2:B$18,2,FALSE)</f>
        <v>12</v>
      </c>
      <c r="AA101" t="str">
        <f t="shared" si="58"/>
        <v xml:space="preserve">["TYPE"] = 12; </v>
      </c>
      <c r="AB101" t="str">
        <f>IF(NOT(ISBLANK(E101)),VLOOKUP(E101,Type!D$2:E$6,2,FALSE),"")</f>
        <v/>
      </c>
      <c r="AC101" t="str">
        <f t="shared" si="66"/>
        <v xml:space="preserve">            </v>
      </c>
      <c r="AD101" t="str">
        <f t="shared" si="67"/>
        <v>0</v>
      </c>
      <c r="AE101" t="str">
        <f t="shared" si="59"/>
        <v xml:space="preserve">["VXP"] =    0; </v>
      </c>
      <c r="AF101" t="str">
        <f t="shared" si="68"/>
        <v>0</v>
      </c>
      <c r="AG101" t="str">
        <f t="shared" si="60"/>
        <v xml:space="preserve">["LP"] = 0; </v>
      </c>
      <c r="AH101" t="str">
        <f t="shared" si="69"/>
        <v>0</v>
      </c>
      <c r="AI101" t="str">
        <f t="shared" si="61"/>
        <v xml:space="preserve">["REP"] = 0; </v>
      </c>
      <c r="AJ101">
        <f>IF(NOT(ISBLANK(J101)),VLOOKUP(J101,Faction!A$2:B$77,2,FALSE),1)</f>
        <v>1</v>
      </c>
      <c r="AK101" t="str">
        <f t="shared" si="62"/>
        <v xml:space="preserve">["FACTION"] = 1; </v>
      </c>
      <c r="AL101" t="str">
        <f t="shared" si="70"/>
        <v xml:space="preserve">["TIER"] = 4; </v>
      </c>
      <c r="AM101" t="str">
        <f t="shared" si="71"/>
        <v xml:space="preserve">["MIN_LVL"] =  "45"; </v>
      </c>
      <c r="AN101" t="str">
        <f t="shared" si="72"/>
        <v/>
      </c>
      <c r="AO101" t="str">
        <f t="shared" si="73"/>
        <v xml:space="preserve">["NAME"] = { ["EN"] = "Defeating the Dead -- Fellowship"; }; </v>
      </c>
      <c r="AP101" t="str">
        <f t="shared" si="74"/>
        <v xml:space="preserve">["LORE"] = { ["EN"] = "The Barrow-downs were once a stronghold of the Rangers of Cardolan, but after the destruction of the last remnant of Cardolan, the Witch-king sent fell spirits to stir the bones of the dead and make it a place of terror."; }; </v>
      </c>
      <c r="AQ101" t="str">
        <f t="shared" si="75"/>
        <v xml:space="preserve">["SUMMARY"] = { ["EN"] = "Defeat 250 monsters during one skirmish session"; }; </v>
      </c>
      <c r="AR101" t="str">
        <f t="shared" si="76"/>
        <v/>
      </c>
      <c r="AS101" t="str">
        <f t="shared" si="63"/>
        <v>};</v>
      </c>
    </row>
    <row r="102" spans="1:45" x14ac:dyDescent="0.25">
      <c r="A102">
        <v>1879175115</v>
      </c>
      <c r="B102">
        <v>71</v>
      </c>
      <c r="C102" t="s">
        <v>240</v>
      </c>
      <c r="D102" t="s">
        <v>24</v>
      </c>
      <c r="K102" t="s">
        <v>234</v>
      </c>
      <c r="L102" t="s">
        <v>237</v>
      </c>
      <c r="M102">
        <v>4</v>
      </c>
      <c r="N102">
        <v>45</v>
      </c>
      <c r="R102" t="str">
        <f t="shared" si="52"/>
        <v>[101] = {["ID"] = 1879175115; }; -- Defeating the Dead -- Raid</v>
      </c>
      <c r="S102" s="1" t="str">
        <f t="shared" si="53"/>
        <v>[101] = {["ID"] = 1879175115; ["SAVE_INDEX"] =  71; ["TYPE"] = 12;             ["VXP"] =    0; ["LP"] = 0; ["REP"] = 0; ["FACTION"] = 1; ["TIER"] = 4; ["MIN_LVL"] =  "45"; ["NAME"] = { ["EN"] = "Defeating the Dead -- Raid"; }; ["LORE"] = { ["EN"] = "The Barrow-downs were once a stronghold of the Rangers of Cardolan, but after the destruction of the last remnant of Cardolan, the Witch-king sent fell spirits to stir the bones of the dead and make it a place of terror."; }; ["SUMMARY"] = { ["EN"] = "Defeat 250 monsters during one skirmish session"; }; };</v>
      </c>
      <c r="T102">
        <f t="shared" si="54"/>
        <v>101</v>
      </c>
      <c r="U102" t="str">
        <f t="shared" si="55"/>
        <v>[101] = {</v>
      </c>
      <c r="V102" t="str">
        <f t="shared" si="64"/>
        <v xml:space="preserve">["ID"] = 1879175115; </v>
      </c>
      <c r="W102" t="str">
        <f t="shared" si="56"/>
        <v xml:space="preserve">["ID"] = 1879175115; </v>
      </c>
      <c r="X102" t="str">
        <f t="shared" si="57"/>
        <v/>
      </c>
      <c r="Y102" s="1" t="str">
        <f t="shared" si="65"/>
        <v xml:space="preserve">["SAVE_INDEX"] =  71; </v>
      </c>
      <c r="Z102">
        <f>VLOOKUP(D102,Type!A$2:B$18,2,FALSE)</f>
        <v>12</v>
      </c>
      <c r="AA102" t="str">
        <f t="shared" si="58"/>
        <v xml:space="preserve">["TYPE"] = 12; </v>
      </c>
      <c r="AB102" t="str">
        <f>IF(NOT(ISBLANK(E102)),VLOOKUP(E102,Type!D$2:E$6,2,FALSE),"")</f>
        <v/>
      </c>
      <c r="AC102" t="str">
        <f t="shared" si="66"/>
        <v xml:space="preserve">            </v>
      </c>
      <c r="AD102" t="str">
        <f t="shared" si="67"/>
        <v>0</v>
      </c>
      <c r="AE102" t="str">
        <f t="shared" si="59"/>
        <v xml:space="preserve">["VXP"] =    0; </v>
      </c>
      <c r="AF102" t="str">
        <f t="shared" si="68"/>
        <v>0</v>
      </c>
      <c r="AG102" t="str">
        <f t="shared" si="60"/>
        <v xml:space="preserve">["LP"] = 0; </v>
      </c>
      <c r="AH102" t="str">
        <f t="shared" si="69"/>
        <v>0</v>
      </c>
      <c r="AI102" t="str">
        <f t="shared" si="61"/>
        <v xml:space="preserve">["REP"] = 0; </v>
      </c>
      <c r="AJ102">
        <f>IF(NOT(ISBLANK(J102)),VLOOKUP(J102,Faction!A$2:B$77,2,FALSE),1)</f>
        <v>1</v>
      </c>
      <c r="AK102" t="str">
        <f t="shared" si="62"/>
        <v xml:space="preserve">["FACTION"] = 1; </v>
      </c>
      <c r="AL102" t="str">
        <f t="shared" si="70"/>
        <v xml:space="preserve">["TIER"] = 4; </v>
      </c>
      <c r="AM102" t="str">
        <f t="shared" si="71"/>
        <v xml:space="preserve">["MIN_LVL"] =  "45"; </v>
      </c>
      <c r="AN102" t="str">
        <f t="shared" si="72"/>
        <v/>
      </c>
      <c r="AO102" t="str">
        <f t="shared" si="73"/>
        <v xml:space="preserve">["NAME"] = { ["EN"] = "Defeating the Dead -- Raid"; }; </v>
      </c>
      <c r="AP102" t="str">
        <f t="shared" si="74"/>
        <v xml:space="preserve">["LORE"] = { ["EN"] = "The Barrow-downs were once a stronghold of the Rangers of Cardolan, but after the destruction of the last remnant of Cardolan, the Witch-king sent fell spirits to stir the bones of the dead and make it a place of terror."; }; </v>
      </c>
      <c r="AQ102" t="str">
        <f t="shared" si="75"/>
        <v xml:space="preserve">["SUMMARY"] = { ["EN"] = "Defeat 250 monsters during one skirmish session"; }; </v>
      </c>
      <c r="AR102" t="str">
        <f t="shared" si="76"/>
        <v/>
      </c>
      <c r="AS102" t="str">
        <f t="shared" si="63"/>
        <v>};</v>
      </c>
    </row>
    <row r="103" spans="1:45" x14ac:dyDescent="0.25">
      <c r="A103">
        <v>1879175104</v>
      </c>
      <c r="B103">
        <v>72</v>
      </c>
      <c r="C103" t="s">
        <v>241</v>
      </c>
      <c r="D103" t="s">
        <v>24</v>
      </c>
      <c r="K103" t="s">
        <v>215</v>
      </c>
      <c r="L103" t="s">
        <v>475</v>
      </c>
      <c r="M103">
        <v>3</v>
      </c>
      <c r="N103">
        <v>45</v>
      </c>
      <c r="R103" t="str">
        <f t="shared" si="52"/>
        <v>[102] = {["ID"] = 1879175104; }; -- Rulers of the Dead -- Complete</v>
      </c>
      <c r="S103" s="1" t="str">
        <f t="shared" si="53"/>
        <v>[102] = {["ID"] = 1879175104; ["SAVE_INDEX"] =  72; ["TYPE"] = 12;             ["VXP"] =    0; ["LP"] = 0; ["REP"] = 0; ["FACTION"] = 1; ["TIER"] = 3; ["MIN_LVL"] =  "45"; ["NAME"] = { ["EN"] = "Rulers of the Dead -- Complete"; }; ["LORE"] = { ["EN"] = "The Enemy has sent many Lieutenants to the Barrow-downs to raise up the Dead against the Free Peoples...it is up to you to stop them."; }; ["SUMMARY"] = { ["EN"] = "Complete 3 deeds"; }; };</v>
      </c>
      <c r="T103">
        <f t="shared" si="54"/>
        <v>102</v>
      </c>
      <c r="U103" t="str">
        <f t="shared" si="55"/>
        <v>[102] = {</v>
      </c>
      <c r="V103" t="str">
        <f t="shared" si="64"/>
        <v xml:space="preserve">["ID"] = 1879175104; </v>
      </c>
      <c r="W103" t="str">
        <f t="shared" si="56"/>
        <v xml:space="preserve">["ID"] = 1879175104; </v>
      </c>
      <c r="X103" t="str">
        <f t="shared" si="57"/>
        <v/>
      </c>
      <c r="Y103" s="1" t="str">
        <f t="shared" si="65"/>
        <v xml:space="preserve">["SAVE_INDEX"] =  72; </v>
      </c>
      <c r="Z103">
        <f>VLOOKUP(D103,Type!A$2:B$18,2,FALSE)</f>
        <v>12</v>
      </c>
      <c r="AA103" t="str">
        <f t="shared" si="58"/>
        <v xml:space="preserve">["TYPE"] = 12; </v>
      </c>
      <c r="AB103" t="str">
        <f>IF(NOT(ISBLANK(E103)),VLOOKUP(E103,Type!D$2:E$6,2,FALSE),"")</f>
        <v/>
      </c>
      <c r="AC103" t="str">
        <f t="shared" si="66"/>
        <v xml:space="preserve">            </v>
      </c>
      <c r="AD103" t="str">
        <f t="shared" si="67"/>
        <v>0</v>
      </c>
      <c r="AE103" t="str">
        <f t="shared" si="59"/>
        <v xml:space="preserve">["VXP"] =    0; </v>
      </c>
      <c r="AF103" t="str">
        <f t="shared" si="68"/>
        <v>0</v>
      </c>
      <c r="AG103" t="str">
        <f t="shared" si="60"/>
        <v xml:space="preserve">["LP"] = 0; </v>
      </c>
      <c r="AH103" t="str">
        <f t="shared" si="69"/>
        <v>0</v>
      </c>
      <c r="AI103" t="str">
        <f t="shared" si="61"/>
        <v xml:space="preserve">["REP"] = 0; </v>
      </c>
      <c r="AJ103">
        <f>IF(NOT(ISBLANK(J103)),VLOOKUP(J103,Faction!A$2:B$77,2,FALSE),1)</f>
        <v>1</v>
      </c>
      <c r="AK103" t="str">
        <f t="shared" si="62"/>
        <v xml:space="preserve">["FACTION"] = 1; </v>
      </c>
      <c r="AL103" t="str">
        <f t="shared" si="70"/>
        <v xml:space="preserve">["TIER"] = 3; </v>
      </c>
      <c r="AM103" t="str">
        <f t="shared" si="71"/>
        <v xml:space="preserve">["MIN_LVL"] =  "45"; </v>
      </c>
      <c r="AN103" t="str">
        <f t="shared" si="72"/>
        <v/>
      </c>
      <c r="AO103" t="str">
        <f t="shared" si="73"/>
        <v xml:space="preserve">["NAME"] = { ["EN"] = "Rulers of the Dead -- Complete"; }; </v>
      </c>
      <c r="AP103" t="str">
        <f t="shared" si="74"/>
        <v xml:space="preserve">["LORE"] = { ["EN"] = "The Enemy has sent many Lieutenants to the Barrow-downs to raise up the Dead against the Free Peoples...it is up to you to stop them."; }; </v>
      </c>
      <c r="AQ103" t="str">
        <f t="shared" si="75"/>
        <v xml:space="preserve">["SUMMARY"] = { ["EN"] = "Complete 3 deeds"; }; </v>
      </c>
      <c r="AR103" t="str">
        <f t="shared" si="76"/>
        <v/>
      </c>
      <c r="AS103" t="str">
        <f t="shared" si="63"/>
        <v>};</v>
      </c>
    </row>
    <row r="104" spans="1:45" x14ac:dyDescent="0.25">
      <c r="A104">
        <v>1879175121</v>
      </c>
      <c r="B104">
        <v>73</v>
      </c>
      <c r="C104" t="s">
        <v>242</v>
      </c>
      <c r="D104" t="s">
        <v>24</v>
      </c>
      <c r="K104" t="s">
        <v>245</v>
      </c>
      <c r="L104" t="s">
        <v>475</v>
      </c>
      <c r="M104">
        <v>4</v>
      </c>
      <c r="N104">
        <v>45</v>
      </c>
      <c r="R104" t="str">
        <f t="shared" si="52"/>
        <v>[103] = {["ID"] = 1879175121; }; -- Rulers of the Dead -- Small Fellowship</v>
      </c>
      <c r="S104" s="1" t="str">
        <f t="shared" si="53"/>
        <v>[103] = {["ID"] = 1879175121; ["SAVE_INDEX"] =  73; ["TYPE"] = 12;             ["VXP"] =    0; ["LP"] = 0; ["REP"] = 0; ["FACTION"] = 1; ["TIER"] = 4; ["MIN_LVL"] =  "45"; ["NAME"] = { ["EN"] = "Rulers of the Dead -- Small Fellowship"; }; ["LORE"] = { ["EN"] = "The Enemy has sent many Lieutenants to the Barrow-downs to raise up the Dead against the Free Peoples...it is up to you to stop them."; }; ["SUMMARY"] = { ["EN"] = "Defeat 20 Lieutenants during one skirmish session"; }; };</v>
      </c>
      <c r="T104">
        <f t="shared" si="54"/>
        <v>103</v>
      </c>
      <c r="U104" t="str">
        <f t="shared" si="55"/>
        <v>[103] = {</v>
      </c>
      <c r="V104" t="str">
        <f t="shared" si="64"/>
        <v xml:space="preserve">["ID"] = 1879175121; </v>
      </c>
      <c r="W104" t="str">
        <f t="shared" si="56"/>
        <v xml:space="preserve">["ID"] = 1879175121; </v>
      </c>
      <c r="X104" t="str">
        <f t="shared" si="57"/>
        <v/>
      </c>
      <c r="Y104" s="1" t="str">
        <f t="shared" si="65"/>
        <v xml:space="preserve">["SAVE_INDEX"] =  73; </v>
      </c>
      <c r="Z104">
        <f>VLOOKUP(D104,Type!A$2:B$18,2,FALSE)</f>
        <v>12</v>
      </c>
      <c r="AA104" t="str">
        <f t="shared" si="58"/>
        <v xml:space="preserve">["TYPE"] = 12; </v>
      </c>
      <c r="AB104" t="str">
        <f>IF(NOT(ISBLANK(E104)),VLOOKUP(E104,Type!D$2:E$6,2,FALSE),"")</f>
        <v/>
      </c>
      <c r="AC104" t="str">
        <f t="shared" si="66"/>
        <v xml:space="preserve">            </v>
      </c>
      <c r="AD104" t="str">
        <f t="shared" si="67"/>
        <v>0</v>
      </c>
      <c r="AE104" t="str">
        <f t="shared" si="59"/>
        <v xml:space="preserve">["VXP"] =    0; </v>
      </c>
      <c r="AF104" t="str">
        <f t="shared" si="68"/>
        <v>0</v>
      </c>
      <c r="AG104" t="str">
        <f t="shared" si="60"/>
        <v xml:space="preserve">["LP"] = 0; </v>
      </c>
      <c r="AH104" t="str">
        <f t="shared" si="69"/>
        <v>0</v>
      </c>
      <c r="AI104" t="str">
        <f t="shared" si="61"/>
        <v xml:space="preserve">["REP"] = 0; </v>
      </c>
      <c r="AJ104">
        <f>IF(NOT(ISBLANK(J104)),VLOOKUP(J104,Faction!A$2:B$77,2,FALSE),1)</f>
        <v>1</v>
      </c>
      <c r="AK104" t="str">
        <f t="shared" si="62"/>
        <v xml:space="preserve">["FACTION"] = 1; </v>
      </c>
      <c r="AL104" t="str">
        <f t="shared" si="70"/>
        <v xml:space="preserve">["TIER"] = 4; </v>
      </c>
      <c r="AM104" t="str">
        <f t="shared" si="71"/>
        <v xml:space="preserve">["MIN_LVL"] =  "45"; </v>
      </c>
      <c r="AN104" t="str">
        <f t="shared" si="72"/>
        <v/>
      </c>
      <c r="AO104" t="str">
        <f t="shared" si="73"/>
        <v xml:space="preserve">["NAME"] = { ["EN"] = "Rulers of the Dead -- Small Fellowship"; }; </v>
      </c>
      <c r="AP104" t="str">
        <f t="shared" si="74"/>
        <v xml:space="preserve">["LORE"] = { ["EN"] = "The Enemy has sent many Lieutenants to the Barrow-downs to raise up the Dead against the Free Peoples...it is up to you to stop them."; }; </v>
      </c>
      <c r="AQ104" t="str">
        <f t="shared" si="75"/>
        <v xml:space="preserve">["SUMMARY"] = { ["EN"] = "Defeat 20 Lieutenants during one skirmish session"; }; </v>
      </c>
      <c r="AR104" t="str">
        <f t="shared" si="76"/>
        <v/>
      </c>
      <c r="AS104" t="str">
        <f t="shared" si="63"/>
        <v>};</v>
      </c>
    </row>
    <row r="105" spans="1:45" x14ac:dyDescent="0.25">
      <c r="A105">
        <v>1879175105</v>
      </c>
      <c r="B105">
        <v>74</v>
      </c>
      <c r="C105" t="s">
        <v>243</v>
      </c>
      <c r="D105" t="s">
        <v>24</v>
      </c>
      <c r="K105" t="s">
        <v>245</v>
      </c>
      <c r="L105" t="s">
        <v>475</v>
      </c>
      <c r="M105">
        <v>4</v>
      </c>
      <c r="N105">
        <v>45</v>
      </c>
      <c r="R105" t="str">
        <f t="shared" si="52"/>
        <v>[104] = {["ID"] = 1879175105; }; -- Rulers of the Dead -- Fellowship</v>
      </c>
      <c r="S105" s="1" t="str">
        <f t="shared" si="53"/>
        <v>[104] = {["ID"] = 1879175105; ["SAVE_INDEX"] =  74; ["TYPE"] = 12;             ["VXP"] =    0; ["LP"] = 0; ["REP"] = 0; ["FACTION"] = 1; ["TIER"] = 4; ["MIN_LVL"] =  "45"; ["NAME"] = { ["EN"] = "Rulers of the Dead -- Fellowship"; }; ["LORE"] = { ["EN"] = "The Enemy has sent many Lieutenants to the Barrow-downs to raise up the Dead against the Free Peoples...it is up to you to stop them."; }; ["SUMMARY"] = { ["EN"] = "Defeat 20 Lieutenants during one skirmish session"; }; };</v>
      </c>
      <c r="T105">
        <f t="shared" si="54"/>
        <v>104</v>
      </c>
      <c r="U105" t="str">
        <f t="shared" si="55"/>
        <v>[104] = {</v>
      </c>
      <c r="V105" t="str">
        <f t="shared" si="64"/>
        <v xml:space="preserve">["ID"] = 1879175105; </v>
      </c>
      <c r="W105" t="str">
        <f t="shared" si="56"/>
        <v xml:space="preserve">["ID"] = 1879175105; </v>
      </c>
      <c r="X105" t="str">
        <f t="shared" si="57"/>
        <v/>
      </c>
      <c r="Y105" s="1" t="str">
        <f t="shared" si="65"/>
        <v xml:space="preserve">["SAVE_INDEX"] =  74; </v>
      </c>
      <c r="Z105">
        <f>VLOOKUP(D105,Type!A$2:B$18,2,FALSE)</f>
        <v>12</v>
      </c>
      <c r="AA105" t="str">
        <f t="shared" si="58"/>
        <v xml:space="preserve">["TYPE"] = 12; </v>
      </c>
      <c r="AB105" t="str">
        <f>IF(NOT(ISBLANK(E105)),VLOOKUP(E105,Type!D$2:E$6,2,FALSE),"")</f>
        <v/>
      </c>
      <c r="AC105" t="str">
        <f t="shared" si="66"/>
        <v xml:space="preserve">            </v>
      </c>
      <c r="AD105" t="str">
        <f t="shared" si="67"/>
        <v>0</v>
      </c>
      <c r="AE105" t="str">
        <f t="shared" si="59"/>
        <v xml:space="preserve">["VXP"] =    0; </v>
      </c>
      <c r="AF105" t="str">
        <f t="shared" si="68"/>
        <v>0</v>
      </c>
      <c r="AG105" t="str">
        <f t="shared" si="60"/>
        <v xml:space="preserve">["LP"] = 0; </v>
      </c>
      <c r="AH105" t="str">
        <f t="shared" si="69"/>
        <v>0</v>
      </c>
      <c r="AI105" t="str">
        <f t="shared" si="61"/>
        <v xml:space="preserve">["REP"] = 0; </v>
      </c>
      <c r="AJ105">
        <f>IF(NOT(ISBLANK(J105)),VLOOKUP(J105,Faction!A$2:B$77,2,FALSE),1)</f>
        <v>1</v>
      </c>
      <c r="AK105" t="str">
        <f t="shared" si="62"/>
        <v xml:space="preserve">["FACTION"] = 1; </v>
      </c>
      <c r="AL105" t="str">
        <f t="shared" si="70"/>
        <v xml:space="preserve">["TIER"] = 4; </v>
      </c>
      <c r="AM105" t="str">
        <f t="shared" si="71"/>
        <v xml:space="preserve">["MIN_LVL"] =  "45"; </v>
      </c>
      <c r="AN105" t="str">
        <f t="shared" si="72"/>
        <v/>
      </c>
      <c r="AO105" t="str">
        <f t="shared" si="73"/>
        <v xml:space="preserve">["NAME"] = { ["EN"] = "Rulers of the Dead -- Fellowship"; }; </v>
      </c>
      <c r="AP105" t="str">
        <f t="shared" si="74"/>
        <v xml:space="preserve">["LORE"] = { ["EN"] = "The Enemy has sent many Lieutenants to the Barrow-downs to raise up the Dead against the Free Peoples...it is up to you to stop them."; }; </v>
      </c>
      <c r="AQ105" t="str">
        <f t="shared" si="75"/>
        <v xml:space="preserve">["SUMMARY"] = { ["EN"] = "Defeat 20 Lieutenants during one skirmish session"; }; </v>
      </c>
      <c r="AR105" t="str">
        <f t="shared" si="76"/>
        <v/>
      </c>
      <c r="AS105" t="str">
        <f t="shared" si="63"/>
        <v>};</v>
      </c>
    </row>
    <row r="106" spans="1:45" x14ac:dyDescent="0.25">
      <c r="A106">
        <v>1879175103</v>
      </c>
      <c r="B106">
        <v>75</v>
      </c>
      <c r="C106" t="s">
        <v>244</v>
      </c>
      <c r="D106" t="s">
        <v>24</v>
      </c>
      <c r="K106" t="s">
        <v>245</v>
      </c>
      <c r="L106" t="s">
        <v>475</v>
      </c>
      <c r="M106">
        <v>4</v>
      </c>
      <c r="N106">
        <v>45</v>
      </c>
      <c r="R106" t="str">
        <f t="shared" si="52"/>
        <v>[105] = {["ID"] = 1879175103; }; -- Rulers of the Dead -- Raid</v>
      </c>
      <c r="S106" s="1" t="str">
        <f t="shared" si="53"/>
        <v>[105] = {["ID"] = 1879175103; ["SAVE_INDEX"] =  75; ["TYPE"] = 12;             ["VXP"] =    0; ["LP"] = 0; ["REP"] = 0; ["FACTION"] = 1; ["TIER"] = 4; ["MIN_LVL"] =  "45"; ["NAME"] = { ["EN"] = "Rulers of the Dead -- Raid"; }; ["LORE"] = { ["EN"] = "The Enemy has sent many Lieutenants to the Barrow-downs to raise up the Dead against the Free Peoples...it is up to you to stop them."; }; ["SUMMARY"] = { ["EN"] = "Defeat 20 Lieutenants during one skirmish session"; }; };</v>
      </c>
      <c r="T106">
        <f t="shared" si="54"/>
        <v>105</v>
      </c>
      <c r="U106" t="str">
        <f t="shared" si="55"/>
        <v>[105] = {</v>
      </c>
      <c r="V106" t="str">
        <f t="shared" si="64"/>
        <v xml:space="preserve">["ID"] = 1879175103; </v>
      </c>
      <c r="W106" t="str">
        <f t="shared" si="56"/>
        <v xml:space="preserve">["ID"] = 1879175103; </v>
      </c>
      <c r="X106" t="str">
        <f t="shared" si="57"/>
        <v/>
      </c>
      <c r="Y106" s="1" t="str">
        <f t="shared" si="65"/>
        <v xml:space="preserve">["SAVE_INDEX"] =  75; </v>
      </c>
      <c r="Z106">
        <f>VLOOKUP(D106,Type!A$2:B$18,2,FALSE)</f>
        <v>12</v>
      </c>
      <c r="AA106" t="str">
        <f t="shared" si="58"/>
        <v xml:space="preserve">["TYPE"] = 12; </v>
      </c>
      <c r="AB106" t="str">
        <f>IF(NOT(ISBLANK(E106)),VLOOKUP(E106,Type!D$2:E$6,2,FALSE),"")</f>
        <v/>
      </c>
      <c r="AC106" t="str">
        <f t="shared" si="66"/>
        <v xml:space="preserve">            </v>
      </c>
      <c r="AD106" t="str">
        <f t="shared" si="67"/>
        <v>0</v>
      </c>
      <c r="AE106" t="str">
        <f t="shared" si="59"/>
        <v xml:space="preserve">["VXP"] =    0; </v>
      </c>
      <c r="AF106" t="str">
        <f t="shared" si="68"/>
        <v>0</v>
      </c>
      <c r="AG106" t="str">
        <f t="shared" si="60"/>
        <v xml:space="preserve">["LP"] = 0; </v>
      </c>
      <c r="AH106" t="str">
        <f t="shared" si="69"/>
        <v>0</v>
      </c>
      <c r="AI106" t="str">
        <f t="shared" si="61"/>
        <v xml:space="preserve">["REP"] = 0; </v>
      </c>
      <c r="AJ106">
        <f>IF(NOT(ISBLANK(J106)),VLOOKUP(J106,Faction!A$2:B$77,2,FALSE),1)</f>
        <v>1</v>
      </c>
      <c r="AK106" t="str">
        <f t="shared" si="62"/>
        <v xml:space="preserve">["FACTION"] = 1; </v>
      </c>
      <c r="AL106" t="str">
        <f t="shared" si="70"/>
        <v xml:space="preserve">["TIER"] = 4; </v>
      </c>
      <c r="AM106" t="str">
        <f t="shared" si="71"/>
        <v xml:space="preserve">["MIN_LVL"] =  "45"; </v>
      </c>
      <c r="AN106" t="str">
        <f t="shared" si="72"/>
        <v/>
      </c>
      <c r="AO106" t="str">
        <f t="shared" si="73"/>
        <v xml:space="preserve">["NAME"] = { ["EN"] = "Rulers of the Dead -- Raid"; }; </v>
      </c>
      <c r="AP106" t="str">
        <f t="shared" si="74"/>
        <v xml:space="preserve">["LORE"] = { ["EN"] = "The Enemy has sent many Lieutenants to the Barrow-downs to raise up the Dead against the Free Peoples...it is up to you to stop them."; }; </v>
      </c>
      <c r="AQ106" t="str">
        <f t="shared" si="75"/>
        <v xml:space="preserve">["SUMMARY"] = { ["EN"] = "Defeat 20 Lieutenants during one skirmish session"; }; </v>
      </c>
      <c r="AR106" t="str">
        <f t="shared" si="76"/>
        <v/>
      </c>
      <c r="AS106" t="str">
        <f t="shared" si="63"/>
        <v>};</v>
      </c>
    </row>
    <row r="107" spans="1:45" x14ac:dyDescent="0.25">
      <c r="A107">
        <v>1879175123</v>
      </c>
      <c r="B107">
        <v>76</v>
      </c>
      <c r="C107" t="s">
        <v>247</v>
      </c>
      <c r="D107" t="s">
        <v>24</v>
      </c>
      <c r="K107" t="s">
        <v>215</v>
      </c>
      <c r="L107" t="s">
        <v>473</v>
      </c>
      <c r="M107">
        <v>3</v>
      </c>
      <c r="N107">
        <v>45</v>
      </c>
      <c r="R107" t="str">
        <f t="shared" si="52"/>
        <v>[106] = {["ID"] = 1879175123; }; -- Simple Skill -- Complete</v>
      </c>
      <c r="S107" s="1" t="str">
        <f t="shared" si="53"/>
        <v>[106] = {["ID"] = 1879175123; ["SAVE_INDEX"] =  76; ["TYPE"] = 12;             ["VXP"] =    0; ["LP"] = 0; ["REP"] = 0; ["FACTION"] = 1; ["TIER"] = 3; ["MIN_LVL"] =  "45"; ["NAME"] = { ["EN"] = "Simple Skill -- Complete"; }; ["LORE"] = { ["EN"] = "The Enemy in the Barrow-downs is relentless, throwing themselves at their foes without regard to their lives...for they have no life."; }; ["SUMMARY"] = { ["EN"] = "Complete 3 deeds"; }; };</v>
      </c>
      <c r="T107">
        <f t="shared" si="54"/>
        <v>106</v>
      </c>
      <c r="U107" t="str">
        <f t="shared" si="55"/>
        <v>[106] = {</v>
      </c>
      <c r="V107" t="str">
        <f t="shared" si="64"/>
        <v xml:space="preserve">["ID"] = 1879175123; </v>
      </c>
      <c r="W107" t="str">
        <f t="shared" si="56"/>
        <v xml:space="preserve">["ID"] = 1879175123; </v>
      </c>
      <c r="X107" t="str">
        <f t="shared" si="57"/>
        <v/>
      </c>
      <c r="Y107" s="1" t="str">
        <f t="shared" si="65"/>
        <v xml:space="preserve">["SAVE_INDEX"] =  76; </v>
      </c>
      <c r="Z107">
        <f>VLOOKUP(D107,Type!A$2:B$18,2,FALSE)</f>
        <v>12</v>
      </c>
      <c r="AA107" t="str">
        <f t="shared" si="58"/>
        <v xml:space="preserve">["TYPE"] = 12; </v>
      </c>
      <c r="AB107" t="str">
        <f>IF(NOT(ISBLANK(E107)),VLOOKUP(E107,Type!D$2:E$6,2,FALSE),"")</f>
        <v/>
      </c>
      <c r="AC107" t="str">
        <f t="shared" si="66"/>
        <v xml:space="preserve">            </v>
      </c>
      <c r="AD107" t="str">
        <f t="shared" si="67"/>
        <v>0</v>
      </c>
      <c r="AE107" t="str">
        <f t="shared" si="59"/>
        <v xml:space="preserve">["VXP"] =    0; </v>
      </c>
      <c r="AF107" t="str">
        <f t="shared" si="68"/>
        <v>0</v>
      </c>
      <c r="AG107" t="str">
        <f t="shared" si="60"/>
        <v xml:space="preserve">["LP"] = 0; </v>
      </c>
      <c r="AH107" t="str">
        <f t="shared" si="69"/>
        <v>0</v>
      </c>
      <c r="AI107" t="str">
        <f t="shared" si="61"/>
        <v xml:space="preserve">["REP"] = 0; </v>
      </c>
      <c r="AJ107">
        <f>IF(NOT(ISBLANK(J107)),VLOOKUP(J107,Faction!A$2:B$77,2,FALSE),1)</f>
        <v>1</v>
      </c>
      <c r="AK107" t="str">
        <f t="shared" si="62"/>
        <v xml:space="preserve">["FACTION"] = 1; </v>
      </c>
      <c r="AL107" t="str">
        <f t="shared" si="70"/>
        <v xml:space="preserve">["TIER"] = 3; </v>
      </c>
      <c r="AM107" t="str">
        <f t="shared" si="71"/>
        <v xml:space="preserve">["MIN_LVL"] =  "45"; </v>
      </c>
      <c r="AN107" t="str">
        <f t="shared" si="72"/>
        <v/>
      </c>
      <c r="AO107" t="str">
        <f t="shared" si="73"/>
        <v xml:space="preserve">["NAME"] = { ["EN"] = "Simple Skill -- Complete"; }; </v>
      </c>
      <c r="AP107" t="str">
        <f t="shared" si="74"/>
        <v xml:space="preserve">["LORE"] = { ["EN"] = "The Enemy in the Barrow-downs is relentless, throwing themselves at their foes without regard to their lives...for they have no life."; }; </v>
      </c>
      <c r="AQ107" t="str">
        <f t="shared" si="75"/>
        <v xml:space="preserve">["SUMMARY"] = { ["EN"] = "Complete 3 deeds"; }; </v>
      </c>
      <c r="AR107" t="str">
        <f t="shared" si="76"/>
        <v/>
      </c>
      <c r="AS107" t="str">
        <f t="shared" si="63"/>
        <v>};</v>
      </c>
    </row>
    <row r="108" spans="1:45" x14ac:dyDescent="0.25">
      <c r="A108">
        <v>1879175130</v>
      </c>
      <c r="B108">
        <v>77</v>
      </c>
      <c r="C108" t="s">
        <v>248</v>
      </c>
      <c r="D108" t="s">
        <v>24</v>
      </c>
      <c r="K108" t="s">
        <v>246</v>
      </c>
      <c r="L108" t="s">
        <v>473</v>
      </c>
      <c r="M108">
        <v>4</v>
      </c>
      <c r="N108">
        <v>45</v>
      </c>
      <c r="R108" t="str">
        <f t="shared" si="52"/>
        <v>[107] = {["ID"] = 1879175130; }; -- Simple Skill -- Small Fellowship</v>
      </c>
      <c r="S108" s="1" t="str">
        <f t="shared" si="53"/>
        <v>[107] = {["ID"] = 1879175130; ["SAVE_INDEX"] =  77; ["TYPE"] = 12;             ["VXP"] =    0; ["LP"] = 0; ["REP"] = 0; ["FACTION"] = 1; ["TIER"] = 4; ["MIN_LVL"] =  "45"; ["NAME"] = { ["EN"] = "Simple Skill -- Small Fellowship"; }; ["LORE"] = { ["EN"] = "The Enemy in the Barrow-downs is relentless, throwing themselves at their foes without regard to their lives...for they have no life."; }; ["SUMMARY"] = { ["EN"] = "Survive for 30 minutes without performing any Fellowship Manouevres"; }; };</v>
      </c>
      <c r="T108">
        <f t="shared" si="54"/>
        <v>107</v>
      </c>
      <c r="U108" t="str">
        <f t="shared" si="55"/>
        <v>[107] = {</v>
      </c>
      <c r="V108" t="str">
        <f t="shared" si="64"/>
        <v xml:space="preserve">["ID"] = 1879175130; </v>
      </c>
      <c r="W108" t="str">
        <f t="shared" si="56"/>
        <v xml:space="preserve">["ID"] = 1879175130; </v>
      </c>
      <c r="X108" t="str">
        <f t="shared" si="57"/>
        <v/>
      </c>
      <c r="Y108" s="1" t="str">
        <f t="shared" si="65"/>
        <v xml:space="preserve">["SAVE_INDEX"] =  77; </v>
      </c>
      <c r="Z108">
        <f>VLOOKUP(D108,Type!A$2:B$18,2,FALSE)</f>
        <v>12</v>
      </c>
      <c r="AA108" t="str">
        <f t="shared" si="58"/>
        <v xml:space="preserve">["TYPE"] = 12; </v>
      </c>
      <c r="AB108" t="str">
        <f>IF(NOT(ISBLANK(E108)),VLOOKUP(E108,Type!D$2:E$6,2,FALSE),"")</f>
        <v/>
      </c>
      <c r="AC108" t="str">
        <f t="shared" si="66"/>
        <v xml:space="preserve">            </v>
      </c>
      <c r="AD108" t="str">
        <f t="shared" si="67"/>
        <v>0</v>
      </c>
      <c r="AE108" t="str">
        <f t="shared" si="59"/>
        <v xml:space="preserve">["VXP"] =    0; </v>
      </c>
      <c r="AF108" t="str">
        <f t="shared" si="68"/>
        <v>0</v>
      </c>
      <c r="AG108" t="str">
        <f t="shared" si="60"/>
        <v xml:space="preserve">["LP"] = 0; </v>
      </c>
      <c r="AH108" t="str">
        <f t="shared" si="69"/>
        <v>0</v>
      </c>
      <c r="AI108" t="str">
        <f t="shared" si="61"/>
        <v xml:space="preserve">["REP"] = 0; </v>
      </c>
      <c r="AJ108">
        <f>IF(NOT(ISBLANK(J108)),VLOOKUP(J108,Faction!A$2:B$77,2,FALSE),1)</f>
        <v>1</v>
      </c>
      <c r="AK108" t="str">
        <f t="shared" si="62"/>
        <v xml:space="preserve">["FACTION"] = 1; </v>
      </c>
      <c r="AL108" t="str">
        <f t="shared" si="70"/>
        <v xml:space="preserve">["TIER"] = 4; </v>
      </c>
      <c r="AM108" t="str">
        <f t="shared" si="71"/>
        <v xml:space="preserve">["MIN_LVL"] =  "45"; </v>
      </c>
      <c r="AN108" t="str">
        <f t="shared" si="72"/>
        <v/>
      </c>
      <c r="AO108" t="str">
        <f t="shared" si="73"/>
        <v xml:space="preserve">["NAME"] = { ["EN"] = "Simple Skill -- Small Fellowship"; }; </v>
      </c>
      <c r="AP108" t="str">
        <f t="shared" si="74"/>
        <v xml:space="preserve">["LORE"] = { ["EN"] = "The Enemy in the Barrow-downs is relentless, throwing themselves at their foes without regard to their lives...for they have no life."; }; </v>
      </c>
      <c r="AQ108" t="str">
        <f t="shared" si="75"/>
        <v xml:space="preserve">["SUMMARY"] = { ["EN"] = "Survive for 30 minutes without performing any Fellowship Manouevres"; }; </v>
      </c>
      <c r="AR108" t="str">
        <f t="shared" si="76"/>
        <v/>
      </c>
      <c r="AS108" t="str">
        <f t="shared" si="63"/>
        <v>};</v>
      </c>
    </row>
    <row r="109" spans="1:45" x14ac:dyDescent="0.25">
      <c r="A109">
        <v>1879175100</v>
      </c>
      <c r="B109">
        <v>78</v>
      </c>
      <c r="C109" t="s">
        <v>249</v>
      </c>
      <c r="D109" t="s">
        <v>24</v>
      </c>
      <c r="K109" t="s">
        <v>246</v>
      </c>
      <c r="L109" t="s">
        <v>473</v>
      </c>
      <c r="M109">
        <v>4</v>
      </c>
      <c r="N109">
        <v>45</v>
      </c>
      <c r="R109" t="str">
        <f t="shared" si="52"/>
        <v>[108] = {["ID"] = 1879175100; }; -- Simple Skill -- Fellowship</v>
      </c>
      <c r="S109" s="1" t="str">
        <f t="shared" si="53"/>
        <v>[108] = {["ID"] = 1879175100; ["SAVE_INDEX"] =  78; ["TYPE"] = 12;             ["VXP"] =    0; ["LP"] = 0; ["REP"] = 0; ["FACTION"] = 1; ["TIER"] = 4; ["MIN_LVL"] =  "45"; ["NAME"] = { ["EN"] = "Simple Skill -- Fellowship"; }; ["LORE"] = { ["EN"] = "The Enemy in the Barrow-downs is relentless, throwing themselves at their foes without regard to their lives...for they have no life."; }; ["SUMMARY"] = { ["EN"] = "Survive for 30 minutes without performing any Fellowship Manouevres"; }; };</v>
      </c>
      <c r="T109">
        <f t="shared" si="54"/>
        <v>108</v>
      </c>
      <c r="U109" t="str">
        <f t="shared" si="55"/>
        <v>[108] = {</v>
      </c>
      <c r="V109" t="str">
        <f t="shared" si="64"/>
        <v xml:space="preserve">["ID"] = 1879175100; </v>
      </c>
      <c r="W109" t="str">
        <f t="shared" si="56"/>
        <v xml:space="preserve">["ID"] = 1879175100; </v>
      </c>
      <c r="X109" t="str">
        <f t="shared" si="57"/>
        <v/>
      </c>
      <c r="Y109" s="1" t="str">
        <f t="shared" si="65"/>
        <v xml:space="preserve">["SAVE_INDEX"] =  78; </v>
      </c>
      <c r="Z109">
        <f>VLOOKUP(D109,Type!A$2:B$18,2,FALSE)</f>
        <v>12</v>
      </c>
      <c r="AA109" t="str">
        <f t="shared" si="58"/>
        <v xml:space="preserve">["TYPE"] = 12; </v>
      </c>
      <c r="AB109" t="str">
        <f>IF(NOT(ISBLANK(E109)),VLOOKUP(E109,Type!D$2:E$6,2,FALSE),"")</f>
        <v/>
      </c>
      <c r="AC109" t="str">
        <f t="shared" si="66"/>
        <v xml:space="preserve">            </v>
      </c>
      <c r="AD109" t="str">
        <f t="shared" si="67"/>
        <v>0</v>
      </c>
      <c r="AE109" t="str">
        <f t="shared" si="59"/>
        <v xml:space="preserve">["VXP"] =    0; </v>
      </c>
      <c r="AF109" t="str">
        <f t="shared" si="68"/>
        <v>0</v>
      </c>
      <c r="AG109" t="str">
        <f t="shared" si="60"/>
        <v xml:space="preserve">["LP"] = 0; </v>
      </c>
      <c r="AH109" t="str">
        <f t="shared" si="69"/>
        <v>0</v>
      </c>
      <c r="AI109" t="str">
        <f t="shared" si="61"/>
        <v xml:space="preserve">["REP"] = 0; </v>
      </c>
      <c r="AJ109">
        <f>IF(NOT(ISBLANK(J109)),VLOOKUP(J109,Faction!A$2:B$77,2,FALSE),1)</f>
        <v>1</v>
      </c>
      <c r="AK109" t="str">
        <f t="shared" si="62"/>
        <v xml:space="preserve">["FACTION"] = 1; </v>
      </c>
      <c r="AL109" t="str">
        <f t="shared" si="70"/>
        <v xml:space="preserve">["TIER"] = 4; </v>
      </c>
      <c r="AM109" t="str">
        <f t="shared" si="71"/>
        <v xml:space="preserve">["MIN_LVL"] =  "45"; </v>
      </c>
      <c r="AN109" t="str">
        <f t="shared" si="72"/>
        <v/>
      </c>
      <c r="AO109" t="str">
        <f t="shared" si="73"/>
        <v xml:space="preserve">["NAME"] = { ["EN"] = "Simple Skill -- Fellowship"; }; </v>
      </c>
      <c r="AP109" t="str">
        <f t="shared" si="74"/>
        <v xml:space="preserve">["LORE"] = { ["EN"] = "The Enemy in the Barrow-downs is relentless, throwing themselves at their foes without regard to their lives...for they have no life."; }; </v>
      </c>
      <c r="AQ109" t="str">
        <f t="shared" si="75"/>
        <v xml:space="preserve">["SUMMARY"] = { ["EN"] = "Survive for 30 minutes without performing any Fellowship Manouevres"; }; </v>
      </c>
      <c r="AR109" t="str">
        <f t="shared" si="76"/>
        <v/>
      </c>
      <c r="AS109" t="str">
        <f t="shared" si="63"/>
        <v>};</v>
      </c>
    </row>
    <row r="110" spans="1:45" x14ac:dyDescent="0.25">
      <c r="A110">
        <v>1879175098</v>
      </c>
      <c r="B110">
        <v>79</v>
      </c>
      <c r="C110" t="s">
        <v>250</v>
      </c>
      <c r="D110" t="s">
        <v>24</v>
      </c>
      <c r="K110" t="s">
        <v>246</v>
      </c>
      <c r="L110" t="s">
        <v>473</v>
      </c>
      <c r="M110">
        <v>4</v>
      </c>
      <c r="N110">
        <v>45</v>
      </c>
      <c r="R110" t="str">
        <f t="shared" si="52"/>
        <v>[109] = {["ID"] = 1879175098; }; -- Simple Skill -- Raid</v>
      </c>
      <c r="S110" s="1" t="str">
        <f t="shared" si="53"/>
        <v>[109] = {["ID"] = 1879175098; ["SAVE_INDEX"] =  79; ["TYPE"] = 12;             ["VXP"] =    0; ["LP"] = 0; ["REP"] = 0; ["FACTION"] = 1; ["TIER"] = 4; ["MIN_LVL"] =  "45"; ["NAME"] = { ["EN"] = "Simple Skill -- Raid"; }; ["LORE"] = { ["EN"] = "The Enemy in the Barrow-downs is relentless, throwing themselves at their foes without regard to their lives...for they have no life."; }; ["SUMMARY"] = { ["EN"] = "Survive for 30 minutes without performing any Fellowship Manouevres"; }; };</v>
      </c>
      <c r="T110">
        <f t="shared" si="54"/>
        <v>109</v>
      </c>
      <c r="U110" t="str">
        <f t="shared" si="55"/>
        <v>[109] = {</v>
      </c>
      <c r="V110" t="str">
        <f t="shared" si="64"/>
        <v xml:space="preserve">["ID"] = 1879175098; </v>
      </c>
      <c r="W110" t="str">
        <f t="shared" si="56"/>
        <v xml:space="preserve">["ID"] = 1879175098; </v>
      </c>
      <c r="X110" t="str">
        <f t="shared" si="57"/>
        <v/>
      </c>
      <c r="Y110" s="1" t="str">
        <f t="shared" si="65"/>
        <v xml:space="preserve">["SAVE_INDEX"] =  79; </v>
      </c>
      <c r="Z110">
        <f>VLOOKUP(D110,Type!A$2:B$18,2,FALSE)</f>
        <v>12</v>
      </c>
      <c r="AA110" t="str">
        <f t="shared" si="58"/>
        <v xml:space="preserve">["TYPE"] = 12; </v>
      </c>
      <c r="AB110" t="str">
        <f>IF(NOT(ISBLANK(E110)),VLOOKUP(E110,Type!D$2:E$6,2,FALSE),"")</f>
        <v/>
      </c>
      <c r="AC110" t="str">
        <f t="shared" si="66"/>
        <v xml:space="preserve">            </v>
      </c>
      <c r="AD110" t="str">
        <f t="shared" si="67"/>
        <v>0</v>
      </c>
      <c r="AE110" t="str">
        <f t="shared" si="59"/>
        <v xml:space="preserve">["VXP"] =    0; </v>
      </c>
      <c r="AF110" t="str">
        <f t="shared" si="68"/>
        <v>0</v>
      </c>
      <c r="AG110" t="str">
        <f t="shared" si="60"/>
        <v xml:space="preserve">["LP"] = 0; </v>
      </c>
      <c r="AH110" t="str">
        <f t="shared" si="69"/>
        <v>0</v>
      </c>
      <c r="AI110" t="str">
        <f t="shared" si="61"/>
        <v xml:space="preserve">["REP"] = 0; </v>
      </c>
      <c r="AJ110">
        <f>IF(NOT(ISBLANK(J110)),VLOOKUP(J110,Faction!A$2:B$77,2,FALSE),1)</f>
        <v>1</v>
      </c>
      <c r="AK110" t="str">
        <f t="shared" si="62"/>
        <v xml:space="preserve">["FACTION"] = 1; </v>
      </c>
      <c r="AL110" t="str">
        <f t="shared" si="70"/>
        <v xml:space="preserve">["TIER"] = 4; </v>
      </c>
      <c r="AM110" t="str">
        <f t="shared" si="71"/>
        <v xml:space="preserve">["MIN_LVL"] =  "45"; </v>
      </c>
      <c r="AN110" t="str">
        <f t="shared" si="72"/>
        <v/>
      </c>
      <c r="AO110" t="str">
        <f t="shared" si="73"/>
        <v xml:space="preserve">["NAME"] = { ["EN"] = "Simple Skill -- Raid"; }; </v>
      </c>
      <c r="AP110" t="str">
        <f t="shared" si="74"/>
        <v xml:space="preserve">["LORE"] = { ["EN"] = "The Enemy in the Barrow-downs is relentless, throwing themselves at their foes without regard to their lives...for they have no life."; }; </v>
      </c>
      <c r="AQ110" t="str">
        <f t="shared" si="75"/>
        <v xml:space="preserve">["SUMMARY"] = { ["EN"] = "Survive for 30 minutes without performing any Fellowship Manouevres"; }; </v>
      </c>
      <c r="AR110" t="str">
        <f t="shared" si="76"/>
        <v/>
      </c>
      <c r="AS110" t="str">
        <f t="shared" si="63"/>
        <v>};</v>
      </c>
    </row>
    <row r="111" spans="1:45" x14ac:dyDescent="0.25">
      <c r="A111">
        <v>1879175118</v>
      </c>
      <c r="B111">
        <v>80</v>
      </c>
      <c r="C111" t="s">
        <v>253</v>
      </c>
      <c r="D111" t="s">
        <v>24</v>
      </c>
      <c r="K111" t="s">
        <v>215</v>
      </c>
      <c r="L111" t="s">
        <v>257</v>
      </c>
      <c r="M111">
        <v>3</v>
      </c>
      <c r="N111">
        <v>45</v>
      </c>
      <c r="R111" t="str">
        <f t="shared" si="52"/>
        <v>[110] = {["ID"] = 1879175118; }; -- Strength in Diversity -- Complete</v>
      </c>
      <c r="S111" s="1" t="str">
        <f t="shared" si="53"/>
        <v>[110] = {["ID"] = 1879175118; ["SAVE_INDEX"] =  80; ["TYPE"] = 12;             ["VXP"] =    0; ["LP"] = 0; ["REP"] = 0; ["FACTION"] = 1; ["TIER"] = 3; ["MIN_LVL"] =  "45"; ["NAME"] = { ["EN"] = "Strength in Diversity -- Complete"; }; ["LORE"] = { ["EN"] = "The unpredictability of diversity can be a strength when building a force to be reckoned with."; }; ["SUMMARY"] = { ["EN"] = "Complete 3 deeds"; }; };</v>
      </c>
      <c r="T111">
        <f t="shared" si="54"/>
        <v>110</v>
      </c>
      <c r="U111" t="str">
        <f t="shared" si="55"/>
        <v>[110] = {</v>
      </c>
      <c r="V111" t="str">
        <f t="shared" si="64"/>
        <v xml:space="preserve">["ID"] = 1879175118; </v>
      </c>
      <c r="W111" t="str">
        <f t="shared" si="56"/>
        <v xml:space="preserve">["ID"] = 1879175118; </v>
      </c>
      <c r="X111" t="str">
        <f t="shared" si="57"/>
        <v/>
      </c>
      <c r="Y111" s="1" t="str">
        <f t="shared" si="65"/>
        <v xml:space="preserve">["SAVE_INDEX"] =  80; </v>
      </c>
      <c r="Z111">
        <f>VLOOKUP(D111,Type!A$2:B$18,2,FALSE)</f>
        <v>12</v>
      </c>
      <c r="AA111" t="str">
        <f t="shared" si="58"/>
        <v xml:space="preserve">["TYPE"] = 12; </v>
      </c>
      <c r="AB111" t="str">
        <f>IF(NOT(ISBLANK(E111)),VLOOKUP(E111,Type!D$2:E$6,2,FALSE),"")</f>
        <v/>
      </c>
      <c r="AC111" t="str">
        <f t="shared" si="66"/>
        <v xml:space="preserve">            </v>
      </c>
      <c r="AD111" t="str">
        <f t="shared" si="67"/>
        <v>0</v>
      </c>
      <c r="AE111" t="str">
        <f t="shared" si="59"/>
        <v xml:space="preserve">["VXP"] =    0; </v>
      </c>
      <c r="AF111" t="str">
        <f t="shared" si="68"/>
        <v>0</v>
      </c>
      <c r="AG111" t="str">
        <f t="shared" si="60"/>
        <v xml:space="preserve">["LP"] = 0; </v>
      </c>
      <c r="AH111" t="str">
        <f t="shared" si="69"/>
        <v>0</v>
      </c>
      <c r="AI111" t="str">
        <f t="shared" si="61"/>
        <v xml:space="preserve">["REP"] = 0; </v>
      </c>
      <c r="AJ111">
        <f>IF(NOT(ISBLANK(J111)),VLOOKUP(J111,Faction!A$2:B$77,2,FALSE),1)</f>
        <v>1</v>
      </c>
      <c r="AK111" t="str">
        <f t="shared" si="62"/>
        <v xml:space="preserve">["FACTION"] = 1; </v>
      </c>
      <c r="AL111" t="str">
        <f t="shared" si="70"/>
        <v xml:space="preserve">["TIER"] = 3; </v>
      </c>
      <c r="AM111" t="str">
        <f t="shared" si="71"/>
        <v xml:space="preserve">["MIN_LVL"] =  "45"; </v>
      </c>
      <c r="AN111" t="str">
        <f t="shared" si="72"/>
        <v/>
      </c>
      <c r="AO111" t="str">
        <f t="shared" si="73"/>
        <v xml:space="preserve">["NAME"] = { ["EN"] = "Strength in Diversity -- Complete"; }; </v>
      </c>
      <c r="AP111" t="str">
        <f t="shared" si="74"/>
        <v xml:space="preserve">["LORE"] = { ["EN"] = "The unpredictability of diversity can be a strength when building a force to be reckoned with."; }; </v>
      </c>
      <c r="AQ111" t="str">
        <f t="shared" si="75"/>
        <v xml:space="preserve">["SUMMARY"] = { ["EN"] = "Complete 3 deeds"; }; </v>
      </c>
      <c r="AR111" t="str">
        <f t="shared" si="76"/>
        <v/>
      </c>
      <c r="AS111" t="str">
        <f t="shared" si="63"/>
        <v>};</v>
      </c>
    </row>
    <row r="112" spans="1:45" x14ac:dyDescent="0.25">
      <c r="A112">
        <v>1879175109</v>
      </c>
      <c r="B112">
        <v>81</v>
      </c>
      <c r="C112" t="s">
        <v>254</v>
      </c>
      <c r="D112" t="s">
        <v>24</v>
      </c>
      <c r="K112" t="s">
        <v>251</v>
      </c>
      <c r="L112" t="s">
        <v>257</v>
      </c>
      <c r="M112">
        <v>4</v>
      </c>
      <c r="N112">
        <v>45</v>
      </c>
      <c r="R112" t="str">
        <f t="shared" si="52"/>
        <v>[111] = {["ID"] = 1879175109; }; -- Strength in Diversity -- Small Fellowship</v>
      </c>
      <c r="S112" s="1" t="str">
        <f t="shared" si="53"/>
        <v>[111] = {["ID"] = 1879175109; ["SAVE_INDEX"] =  81; ["TYPE"] = 12;             ["VXP"] =    0; ["LP"] = 0; ["REP"] = 0; ["FACTION"] = 1; ["TIER"] = 4; ["MIN_LVL"] =  "45"; ["NAME"] = { ["EN"] = "Strength in Diversity -- Small Fellowship"; }; ["LORE"] = { ["EN"] = "The unpredictability of diversity can be a strength when building a force to be reckoned with."; }; ["SUMMARY"] = { ["EN"] = "Survive for 30 minutes with no duplicate classes"; }; };</v>
      </c>
      <c r="T112">
        <f t="shared" si="54"/>
        <v>111</v>
      </c>
      <c r="U112" t="str">
        <f t="shared" si="55"/>
        <v>[111] = {</v>
      </c>
      <c r="V112" t="str">
        <f t="shared" si="64"/>
        <v xml:space="preserve">["ID"] = 1879175109; </v>
      </c>
      <c r="W112" t="str">
        <f t="shared" si="56"/>
        <v xml:space="preserve">["ID"] = 1879175109; </v>
      </c>
      <c r="X112" t="str">
        <f t="shared" si="57"/>
        <v/>
      </c>
      <c r="Y112" s="1" t="str">
        <f t="shared" si="65"/>
        <v xml:space="preserve">["SAVE_INDEX"] =  81; </v>
      </c>
      <c r="Z112">
        <f>VLOOKUP(D112,Type!A$2:B$18,2,FALSE)</f>
        <v>12</v>
      </c>
      <c r="AA112" t="str">
        <f t="shared" si="58"/>
        <v xml:space="preserve">["TYPE"] = 12; </v>
      </c>
      <c r="AB112" t="str">
        <f>IF(NOT(ISBLANK(E112)),VLOOKUP(E112,Type!D$2:E$6,2,FALSE),"")</f>
        <v/>
      </c>
      <c r="AC112" t="str">
        <f t="shared" si="66"/>
        <v xml:space="preserve">            </v>
      </c>
      <c r="AD112" t="str">
        <f t="shared" si="67"/>
        <v>0</v>
      </c>
      <c r="AE112" t="str">
        <f t="shared" si="59"/>
        <v xml:space="preserve">["VXP"] =    0; </v>
      </c>
      <c r="AF112" t="str">
        <f t="shared" si="68"/>
        <v>0</v>
      </c>
      <c r="AG112" t="str">
        <f t="shared" si="60"/>
        <v xml:space="preserve">["LP"] = 0; </v>
      </c>
      <c r="AH112" t="str">
        <f t="shared" si="69"/>
        <v>0</v>
      </c>
      <c r="AI112" t="str">
        <f t="shared" si="61"/>
        <v xml:space="preserve">["REP"] = 0; </v>
      </c>
      <c r="AJ112">
        <f>IF(NOT(ISBLANK(J112)),VLOOKUP(J112,Faction!A$2:B$77,2,FALSE),1)</f>
        <v>1</v>
      </c>
      <c r="AK112" t="str">
        <f t="shared" si="62"/>
        <v xml:space="preserve">["FACTION"] = 1; </v>
      </c>
      <c r="AL112" t="str">
        <f t="shared" si="70"/>
        <v xml:space="preserve">["TIER"] = 4; </v>
      </c>
      <c r="AM112" t="str">
        <f t="shared" si="71"/>
        <v xml:space="preserve">["MIN_LVL"] =  "45"; </v>
      </c>
      <c r="AN112" t="str">
        <f t="shared" si="72"/>
        <v/>
      </c>
      <c r="AO112" t="str">
        <f t="shared" si="73"/>
        <v xml:space="preserve">["NAME"] = { ["EN"] = "Strength in Diversity -- Small Fellowship"; }; </v>
      </c>
      <c r="AP112" t="str">
        <f t="shared" si="74"/>
        <v xml:space="preserve">["LORE"] = { ["EN"] = "The unpredictability of diversity can be a strength when building a force to be reckoned with."; }; </v>
      </c>
      <c r="AQ112" t="str">
        <f t="shared" si="75"/>
        <v xml:space="preserve">["SUMMARY"] = { ["EN"] = "Survive for 30 minutes with no duplicate classes"; }; </v>
      </c>
      <c r="AR112" t="str">
        <f t="shared" si="76"/>
        <v/>
      </c>
      <c r="AS112" t="str">
        <f t="shared" si="63"/>
        <v>};</v>
      </c>
    </row>
    <row r="113" spans="1:45" x14ac:dyDescent="0.25">
      <c r="A113">
        <v>1879175129</v>
      </c>
      <c r="B113">
        <v>82</v>
      </c>
      <c r="C113" t="s">
        <v>255</v>
      </c>
      <c r="D113" t="s">
        <v>24</v>
      </c>
      <c r="K113" t="s">
        <v>251</v>
      </c>
      <c r="L113" t="s">
        <v>257</v>
      </c>
      <c r="M113">
        <v>4</v>
      </c>
      <c r="N113">
        <v>45</v>
      </c>
      <c r="R113" t="str">
        <f t="shared" si="52"/>
        <v>[112] = {["ID"] = 1879175129; }; -- Strength in Diversity -- Fellowship</v>
      </c>
      <c r="S113" s="1" t="str">
        <f t="shared" si="53"/>
        <v>[112] = {["ID"] = 1879175129; ["SAVE_INDEX"] =  82; ["TYPE"] = 12;             ["VXP"] =    0; ["LP"] = 0; ["REP"] = 0; ["FACTION"] = 1; ["TIER"] = 4; ["MIN_LVL"] =  "45"; ["NAME"] = { ["EN"] = "Strength in Diversity -- Fellowship"; }; ["LORE"] = { ["EN"] = "The unpredictability of diversity can be a strength when building a force to be reckoned with."; }; ["SUMMARY"] = { ["EN"] = "Survive for 30 minutes with no duplicate classes"; }; };</v>
      </c>
      <c r="T113">
        <f t="shared" si="54"/>
        <v>112</v>
      </c>
      <c r="U113" t="str">
        <f t="shared" si="55"/>
        <v>[112] = {</v>
      </c>
      <c r="V113" t="str">
        <f t="shared" si="64"/>
        <v xml:space="preserve">["ID"] = 1879175129; </v>
      </c>
      <c r="W113" t="str">
        <f t="shared" si="56"/>
        <v xml:space="preserve">["ID"] = 1879175129; </v>
      </c>
      <c r="X113" t="str">
        <f t="shared" si="57"/>
        <v/>
      </c>
      <c r="Y113" s="1" t="str">
        <f t="shared" si="65"/>
        <v xml:space="preserve">["SAVE_INDEX"] =  82; </v>
      </c>
      <c r="Z113">
        <f>VLOOKUP(D113,Type!A$2:B$18,2,FALSE)</f>
        <v>12</v>
      </c>
      <c r="AA113" t="str">
        <f t="shared" si="58"/>
        <v xml:space="preserve">["TYPE"] = 12; </v>
      </c>
      <c r="AB113" t="str">
        <f>IF(NOT(ISBLANK(E113)),VLOOKUP(E113,Type!D$2:E$6,2,FALSE),"")</f>
        <v/>
      </c>
      <c r="AC113" t="str">
        <f t="shared" si="66"/>
        <v xml:space="preserve">            </v>
      </c>
      <c r="AD113" t="str">
        <f t="shared" si="67"/>
        <v>0</v>
      </c>
      <c r="AE113" t="str">
        <f t="shared" si="59"/>
        <v xml:space="preserve">["VXP"] =    0; </v>
      </c>
      <c r="AF113" t="str">
        <f t="shared" si="68"/>
        <v>0</v>
      </c>
      <c r="AG113" t="str">
        <f t="shared" si="60"/>
        <v xml:space="preserve">["LP"] = 0; </v>
      </c>
      <c r="AH113" t="str">
        <f t="shared" si="69"/>
        <v>0</v>
      </c>
      <c r="AI113" t="str">
        <f t="shared" si="61"/>
        <v xml:space="preserve">["REP"] = 0; </v>
      </c>
      <c r="AJ113">
        <f>IF(NOT(ISBLANK(J113)),VLOOKUP(J113,Faction!A$2:B$77,2,FALSE),1)</f>
        <v>1</v>
      </c>
      <c r="AK113" t="str">
        <f t="shared" si="62"/>
        <v xml:space="preserve">["FACTION"] = 1; </v>
      </c>
      <c r="AL113" t="str">
        <f t="shared" si="70"/>
        <v xml:space="preserve">["TIER"] = 4; </v>
      </c>
      <c r="AM113" t="str">
        <f t="shared" si="71"/>
        <v xml:space="preserve">["MIN_LVL"] =  "45"; </v>
      </c>
      <c r="AN113" t="str">
        <f t="shared" si="72"/>
        <v/>
      </c>
      <c r="AO113" t="str">
        <f t="shared" si="73"/>
        <v xml:space="preserve">["NAME"] = { ["EN"] = "Strength in Diversity -- Fellowship"; }; </v>
      </c>
      <c r="AP113" t="str">
        <f t="shared" si="74"/>
        <v xml:space="preserve">["LORE"] = { ["EN"] = "The unpredictability of diversity can be a strength when building a force to be reckoned with."; }; </v>
      </c>
      <c r="AQ113" t="str">
        <f t="shared" si="75"/>
        <v xml:space="preserve">["SUMMARY"] = { ["EN"] = "Survive for 30 minutes with no duplicate classes"; }; </v>
      </c>
      <c r="AR113" t="str">
        <f t="shared" si="76"/>
        <v/>
      </c>
      <c r="AS113" t="str">
        <f t="shared" si="63"/>
        <v>};</v>
      </c>
    </row>
    <row r="114" spans="1:45" x14ac:dyDescent="0.25">
      <c r="A114">
        <v>1879175095</v>
      </c>
      <c r="B114">
        <v>83</v>
      </c>
      <c r="C114" t="s">
        <v>256</v>
      </c>
      <c r="D114" t="s">
        <v>24</v>
      </c>
      <c r="K114" t="s">
        <v>252</v>
      </c>
      <c r="L114" t="s">
        <v>257</v>
      </c>
      <c r="M114">
        <v>4</v>
      </c>
      <c r="N114">
        <v>45</v>
      </c>
      <c r="R114" t="str">
        <f t="shared" si="52"/>
        <v>[113] = {["ID"] = 1879175095; }; -- Strength in Diversity -- Raid</v>
      </c>
      <c r="S114" s="1" t="str">
        <f t="shared" si="53"/>
        <v>[113] = {["ID"] = 1879175095; ["SAVE_INDEX"] =  83; ["TYPE"] = 12;             ["VXP"] =    0; ["LP"] = 0; ["REP"] = 0; ["FACTION"] = 1; ["TIER"] = 4; ["MIN_LVL"] =  "45"; ["NAME"] = { ["EN"] = "Strength in Diversity -- Raid"; }; ["LORE"] = { ["EN"] = "The unpredictability of diversity can be a strength when building a force to be reckoned with."; }; ["SUMMARY"] = { ["EN"] = "Survive for 30 minutes with at least one of each class"; }; };</v>
      </c>
      <c r="T114">
        <f t="shared" si="54"/>
        <v>113</v>
      </c>
      <c r="U114" t="str">
        <f t="shared" si="55"/>
        <v>[113] = {</v>
      </c>
      <c r="V114" t="str">
        <f t="shared" si="64"/>
        <v xml:space="preserve">["ID"] = 1879175095; </v>
      </c>
      <c r="W114" t="str">
        <f t="shared" si="56"/>
        <v xml:space="preserve">["ID"] = 1879175095; </v>
      </c>
      <c r="X114" t="str">
        <f t="shared" si="57"/>
        <v/>
      </c>
      <c r="Y114" s="1" t="str">
        <f t="shared" si="65"/>
        <v xml:space="preserve">["SAVE_INDEX"] =  83; </v>
      </c>
      <c r="Z114">
        <f>VLOOKUP(D114,Type!A$2:B$18,2,FALSE)</f>
        <v>12</v>
      </c>
      <c r="AA114" t="str">
        <f t="shared" si="58"/>
        <v xml:space="preserve">["TYPE"] = 12; </v>
      </c>
      <c r="AB114" t="str">
        <f>IF(NOT(ISBLANK(E114)),VLOOKUP(E114,Type!D$2:E$6,2,FALSE),"")</f>
        <v/>
      </c>
      <c r="AC114" t="str">
        <f t="shared" si="66"/>
        <v xml:space="preserve">            </v>
      </c>
      <c r="AD114" t="str">
        <f t="shared" si="67"/>
        <v>0</v>
      </c>
      <c r="AE114" t="str">
        <f t="shared" si="59"/>
        <v xml:space="preserve">["VXP"] =    0; </v>
      </c>
      <c r="AF114" t="str">
        <f t="shared" si="68"/>
        <v>0</v>
      </c>
      <c r="AG114" t="str">
        <f t="shared" si="60"/>
        <v xml:space="preserve">["LP"] = 0; </v>
      </c>
      <c r="AH114" t="str">
        <f t="shared" si="69"/>
        <v>0</v>
      </c>
      <c r="AI114" t="str">
        <f t="shared" si="61"/>
        <v xml:space="preserve">["REP"] = 0; </v>
      </c>
      <c r="AJ114">
        <f>IF(NOT(ISBLANK(J114)),VLOOKUP(J114,Faction!A$2:B$77,2,FALSE),1)</f>
        <v>1</v>
      </c>
      <c r="AK114" t="str">
        <f t="shared" si="62"/>
        <v xml:space="preserve">["FACTION"] = 1; </v>
      </c>
      <c r="AL114" t="str">
        <f t="shared" si="70"/>
        <v xml:space="preserve">["TIER"] = 4; </v>
      </c>
      <c r="AM114" t="str">
        <f t="shared" si="71"/>
        <v xml:space="preserve">["MIN_LVL"] =  "45"; </v>
      </c>
      <c r="AN114" t="str">
        <f t="shared" si="72"/>
        <v/>
      </c>
      <c r="AO114" t="str">
        <f t="shared" si="73"/>
        <v xml:space="preserve">["NAME"] = { ["EN"] = "Strength in Diversity -- Raid"; }; </v>
      </c>
      <c r="AP114" t="str">
        <f t="shared" si="74"/>
        <v xml:space="preserve">["LORE"] = { ["EN"] = "The unpredictability of diversity can be a strength when building a force to be reckoned with."; }; </v>
      </c>
      <c r="AQ114" t="str">
        <f t="shared" si="75"/>
        <v xml:space="preserve">["SUMMARY"] = { ["EN"] = "Survive for 30 minutes with at least one of each class"; }; </v>
      </c>
      <c r="AR114" t="str">
        <f t="shared" si="76"/>
        <v/>
      </c>
      <c r="AS114" t="str">
        <f t="shared" si="63"/>
        <v>};</v>
      </c>
    </row>
    <row r="115" spans="1:45" x14ac:dyDescent="0.25">
      <c r="C115" s="2" t="s">
        <v>534</v>
      </c>
      <c r="D115" s="2" t="s">
        <v>138</v>
      </c>
      <c r="E115" t="s">
        <v>530</v>
      </c>
      <c r="P115">
        <v>21</v>
      </c>
      <c r="R115" t="str">
        <f t="shared" si="52"/>
        <v>[114] = {["CAT_ID"] = 21; }; -- Not Actively Achievable</v>
      </c>
      <c r="S115" s="1" t="str">
        <f t="shared" si="53"/>
        <v>[114] = {                                          ["TYPE"] = 14; ["NA"] = 2; ["VXP"] =    0; ["LP"] = 0; ["REP"] = 0; ["FACTION"] = 1; ["TIER"] = 0;                      ["NAME"] = { ["EN"] = "Not Actively Achievable"; }; };</v>
      </c>
      <c r="T115">
        <f t="shared" si="54"/>
        <v>114</v>
      </c>
      <c r="U115" t="str">
        <f t="shared" si="55"/>
        <v>[114] = {</v>
      </c>
      <c r="V115" t="str">
        <f t="shared" si="64"/>
        <v xml:space="preserve">                     </v>
      </c>
      <c r="W115" t="str">
        <f t="shared" si="56"/>
        <v/>
      </c>
      <c r="X115" t="str">
        <f t="shared" si="57"/>
        <v xml:space="preserve">["CAT_ID"] = 21; </v>
      </c>
      <c r="Y115" s="1" t="str">
        <f t="shared" si="65"/>
        <v xml:space="preserve">                     </v>
      </c>
      <c r="Z115">
        <f>VLOOKUP(D115,Type!A$2:B$18,2,FALSE)</f>
        <v>14</v>
      </c>
      <c r="AA115" t="str">
        <f t="shared" si="58"/>
        <v xml:space="preserve">["TYPE"] = 14; </v>
      </c>
      <c r="AB115">
        <f>IF(NOT(ISBLANK(E115)),VLOOKUP(E115,Type!D$2:E$6,2,FALSE),"")</f>
        <v>2</v>
      </c>
      <c r="AC115" t="str">
        <f t="shared" si="66"/>
        <v xml:space="preserve">["NA"] = 2; </v>
      </c>
      <c r="AD115" t="str">
        <f t="shared" si="67"/>
        <v>0</v>
      </c>
      <c r="AE115" t="str">
        <f t="shared" si="59"/>
        <v xml:space="preserve">["VXP"] =    0; </v>
      </c>
      <c r="AF115" t="str">
        <f t="shared" si="68"/>
        <v>0</v>
      </c>
      <c r="AG115" t="str">
        <f t="shared" si="60"/>
        <v xml:space="preserve">["LP"] = 0; </v>
      </c>
      <c r="AH115" t="str">
        <f t="shared" si="69"/>
        <v>0</v>
      </c>
      <c r="AI115" t="str">
        <f t="shared" si="61"/>
        <v xml:space="preserve">["REP"] = 0; </v>
      </c>
      <c r="AJ115">
        <f>IF(NOT(ISBLANK(J115)),VLOOKUP(J115,Faction!A$2:B$77,2,FALSE),1)</f>
        <v>1</v>
      </c>
      <c r="AK115" t="str">
        <f t="shared" si="62"/>
        <v xml:space="preserve">["FACTION"] = 1; </v>
      </c>
      <c r="AL115" t="str">
        <f t="shared" si="70"/>
        <v xml:space="preserve">["TIER"] = 0; </v>
      </c>
      <c r="AM115" t="str">
        <f t="shared" si="71"/>
        <v xml:space="preserve">                     </v>
      </c>
      <c r="AN115" t="str">
        <f t="shared" si="72"/>
        <v/>
      </c>
      <c r="AO115" t="str">
        <f t="shared" si="73"/>
        <v xml:space="preserve">["NAME"] = { ["EN"] = "Not Actively Achievable"; }; </v>
      </c>
      <c r="AP115" t="str">
        <f t="shared" si="74"/>
        <v/>
      </c>
      <c r="AQ115" t="str">
        <f t="shared" si="75"/>
        <v/>
      </c>
      <c r="AR115" t="str">
        <f t="shared" si="76"/>
        <v/>
      </c>
      <c r="AS115" t="str">
        <f t="shared" si="63"/>
        <v>};</v>
      </c>
    </row>
    <row r="116" spans="1:45" x14ac:dyDescent="0.25">
      <c r="A116">
        <v>1879337427</v>
      </c>
      <c r="B116">
        <v>88</v>
      </c>
      <c r="C116" t="s">
        <v>538</v>
      </c>
      <c r="D116" t="s">
        <v>24</v>
      </c>
      <c r="E116" t="s">
        <v>530</v>
      </c>
      <c r="K116" t="s">
        <v>539</v>
      </c>
      <c r="L116" t="s">
        <v>473</v>
      </c>
      <c r="M116">
        <v>0</v>
      </c>
      <c r="N116">
        <v>40</v>
      </c>
      <c r="R116" t="str">
        <f t="shared" si="52"/>
        <v>[115] = {["ID"] = 1879337427; }; -- Weathering the Storm -- Complete</v>
      </c>
      <c r="S116" s="1" t="str">
        <f t="shared" si="53"/>
        <v>[115] = {["ID"] = 1879337427; ["SAVE_INDEX"] =  88; ["TYPE"] = 12; ["NA"] = 2; ["VXP"] =    0; ["LP"] = 0; ["REP"] = 0; ["FACTION"] = 1; ["TIER"] = 0; ["MIN_LVL"] =  "40"; ["NAME"] = { ["EN"] = "Weathering the Storm -- Complete"; }; ["LORE"] = { ["EN"] = "The Enemy in the Barrow-downs is relentless, throwing themselves at their foes without regard to their lives...for they have no life."; }; ["SUMMARY"] = { ["EN"] = "Complete each size Weathering the Storm deed"; }; };</v>
      </c>
      <c r="T116">
        <f t="shared" si="54"/>
        <v>115</v>
      </c>
      <c r="U116" t="str">
        <f t="shared" si="55"/>
        <v>[115] = {</v>
      </c>
      <c r="V116" t="str">
        <f t="shared" si="64"/>
        <v xml:space="preserve">["ID"] = 1879337427; </v>
      </c>
      <c r="W116" t="str">
        <f t="shared" si="56"/>
        <v xml:space="preserve">["ID"] = 1879337427; </v>
      </c>
      <c r="X116" t="str">
        <f t="shared" si="57"/>
        <v/>
      </c>
      <c r="Y116" s="1" t="str">
        <f t="shared" si="65"/>
        <v xml:space="preserve">["SAVE_INDEX"] =  88; </v>
      </c>
      <c r="Z116">
        <f>VLOOKUP(D116,Type!A$2:B$18,2,FALSE)</f>
        <v>12</v>
      </c>
      <c r="AA116" t="str">
        <f t="shared" si="58"/>
        <v xml:space="preserve">["TYPE"] = 12; </v>
      </c>
      <c r="AB116">
        <f>IF(NOT(ISBLANK(E116)),VLOOKUP(E116,Type!D$2:E$6,2,FALSE),"")</f>
        <v>2</v>
      </c>
      <c r="AC116" t="str">
        <f t="shared" si="66"/>
        <v xml:space="preserve">["NA"] = 2; </v>
      </c>
      <c r="AD116" t="str">
        <f t="shared" si="67"/>
        <v>0</v>
      </c>
      <c r="AE116" t="str">
        <f t="shared" si="59"/>
        <v xml:space="preserve">["VXP"] =    0; </v>
      </c>
      <c r="AF116" t="str">
        <f t="shared" si="68"/>
        <v>0</v>
      </c>
      <c r="AG116" t="str">
        <f t="shared" si="60"/>
        <v xml:space="preserve">["LP"] = 0; </v>
      </c>
      <c r="AH116" t="str">
        <f t="shared" si="69"/>
        <v>0</v>
      </c>
      <c r="AI116" t="str">
        <f t="shared" si="61"/>
        <v xml:space="preserve">["REP"] = 0; </v>
      </c>
      <c r="AJ116">
        <f>IF(NOT(ISBLANK(J116)),VLOOKUP(J116,Faction!A$2:B$77,2,FALSE),1)</f>
        <v>1</v>
      </c>
      <c r="AK116" t="str">
        <f t="shared" si="62"/>
        <v xml:space="preserve">["FACTION"] = 1; </v>
      </c>
      <c r="AL116" t="str">
        <f t="shared" si="70"/>
        <v xml:space="preserve">["TIER"] = 0; </v>
      </c>
      <c r="AM116" t="str">
        <f t="shared" si="71"/>
        <v xml:space="preserve">["MIN_LVL"] =  "40"; </v>
      </c>
      <c r="AN116" t="str">
        <f t="shared" si="72"/>
        <v/>
      </c>
      <c r="AO116" t="str">
        <f t="shared" si="73"/>
        <v xml:space="preserve">["NAME"] = { ["EN"] = "Weathering the Storm -- Complete"; }; </v>
      </c>
      <c r="AP116" t="str">
        <f t="shared" si="74"/>
        <v xml:space="preserve">["LORE"] = { ["EN"] = "The Enemy in the Barrow-downs is relentless, throwing themselves at their foes without regard to their lives...for they have no life."; }; </v>
      </c>
      <c r="AQ116" t="str">
        <f t="shared" si="75"/>
        <v xml:space="preserve">["SUMMARY"] = { ["EN"] = "Complete each size Weathering the Storm deed"; }; </v>
      </c>
      <c r="AR116" t="str">
        <f t="shared" si="76"/>
        <v/>
      </c>
      <c r="AS116" t="str">
        <f t="shared" si="63"/>
        <v>};</v>
      </c>
    </row>
    <row r="117" spans="1:45" x14ac:dyDescent="0.25">
      <c r="A117">
        <v>1879337423</v>
      </c>
      <c r="B117">
        <v>89</v>
      </c>
      <c r="C117" t="s">
        <v>535</v>
      </c>
      <c r="D117" t="s">
        <v>24</v>
      </c>
      <c r="E117" t="s">
        <v>530</v>
      </c>
      <c r="K117" t="s">
        <v>540</v>
      </c>
      <c r="L117" t="s">
        <v>473</v>
      </c>
      <c r="M117">
        <v>1</v>
      </c>
      <c r="N117">
        <v>40</v>
      </c>
      <c r="R117" t="str">
        <f t="shared" si="52"/>
        <v>[116] = {["ID"] = 1879337423; }; -- Weathering the Storm -- Small Fellowship</v>
      </c>
      <c r="S117" s="1" t="str">
        <f t="shared" si="53"/>
        <v>[116] = {["ID"] = 1879337423; ["SAVE_INDEX"] =  89; ["TYPE"] = 12; ["NA"] = 2; ["VXP"] =    0; ["LP"] = 0; ["REP"] = 0; ["FACTION"] = 1; ["TIER"] = 1; ["MIN_LVL"] =  "40"; ["NAME"] = { ["EN"] = "Weathering the Storm -- Small Fellowship"; }; ["LORE"] = { ["EN"] = "The Enemy in the Barrow-downs is relentless, throwing themselves at their foes without regard to their lives...for they have no life."; }; ["SUMMARY"] = { ["EN"] = "Survive in the Barrow-downs for thirty minutes at level in a small fellowship"; }; };</v>
      </c>
      <c r="T117">
        <f t="shared" si="54"/>
        <v>116</v>
      </c>
      <c r="U117" t="str">
        <f t="shared" si="55"/>
        <v>[116] = {</v>
      </c>
      <c r="V117" t="str">
        <f t="shared" si="64"/>
        <v xml:space="preserve">["ID"] = 1879337423; </v>
      </c>
      <c r="W117" t="str">
        <f t="shared" si="56"/>
        <v xml:space="preserve">["ID"] = 1879337423; </v>
      </c>
      <c r="X117" t="str">
        <f t="shared" si="57"/>
        <v/>
      </c>
      <c r="Y117" s="1" t="str">
        <f t="shared" si="65"/>
        <v xml:space="preserve">["SAVE_INDEX"] =  89; </v>
      </c>
      <c r="Z117">
        <f>VLOOKUP(D117,Type!A$2:B$18,2,FALSE)</f>
        <v>12</v>
      </c>
      <c r="AA117" t="str">
        <f t="shared" si="58"/>
        <v xml:space="preserve">["TYPE"] = 12; </v>
      </c>
      <c r="AB117">
        <f>IF(NOT(ISBLANK(E117)),VLOOKUP(E117,Type!D$2:E$6,2,FALSE),"")</f>
        <v>2</v>
      </c>
      <c r="AC117" t="str">
        <f t="shared" si="66"/>
        <v xml:space="preserve">["NA"] = 2; </v>
      </c>
      <c r="AD117" t="str">
        <f t="shared" si="67"/>
        <v>0</v>
      </c>
      <c r="AE117" t="str">
        <f t="shared" si="59"/>
        <v xml:space="preserve">["VXP"] =    0; </v>
      </c>
      <c r="AF117" t="str">
        <f t="shared" si="68"/>
        <v>0</v>
      </c>
      <c r="AG117" t="str">
        <f t="shared" si="60"/>
        <v xml:space="preserve">["LP"] = 0; </v>
      </c>
      <c r="AH117" t="str">
        <f t="shared" si="69"/>
        <v>0</v>
      </c>
      <c r="AI117" t="str">
        <f t="shared" si="61"/>
        <v xml:space="preserve">["REP"] = 0; </v>
      </c>
      <c r="AJ117">
        <f>IF(NOT(ISBLANK(J117)),VLOOKUP(J117,Faction!A$2:B$77,2,FALSE),1)</f>
        <v>1</v>
      </c>
      <c r="AK117" t="str">
        <f t="shared" si="62"/>
        <v xml:space="preserve">["FACTION"] = 1; </v>
      </c>
      <c r="AL117" t="str">
        <f t="shared" si="70"/>
        <v xml:space="preserve">["TIER"] = 1; </v>
      </c>
      <c r="AM117" t="str">
        <f t="shared" si="71"/>
        <v xml:space="preserve">["MIN_LVL"] =  "40"; </v>
      </c>
      <c r="AN117" t="str">
        <f t="shared" si="72"/>
        <v/>
      </c>
      <c r="AO117" t="str">
        <f t="shared" si="73"/>
        <v xml:space="preserve">["NAME"] = { ["EN"] = "Weathering the Storm -- Small Fellowship"; }; </v>
      </c>
      <c r="AP117" t="str">
        <f t="shared" si="74"/>
        <v xml:space="preserve">["LORE"] = { ["EN"] = "The Enemy in the Barrow-downs is relentless, throwing themselves at their foes without regard to their lives...for they have no life."; }; </v>
      </c>
      <c r="AQ117" t="str">
        <f t="shared" si="75"/>
        <v xml:space="preserve">["SUMMARY"] = { ["EN"] = "Survive in the Barrow-downs for thirty minutes at level in a small fellowship"; }; </v>
      </c>
      <c r="AR117" t="str">
        <f t="shared" si="76"/>
        <v/>
      </c>
      <c r="AS117" t="str">
        <f t="shared" si="63"/>
        <v>};</v>
      </c>
    </row>
    <row r="118" spans="1:45" x14ac:dyDescent="0.25">
      <c r="A118">
        <v>1879337425</v>
      </c>
      <c r="B118">
        <v>90</v>
      </c>
      <c r="C118" t="s">
        <v>536</v>
      </c>
      <c r="D118" t="s">
        <v>24</v>
      </c>
      <c r="E118" t="s">
        <v>530</v>
      </c>
      <c r="K118" t="s">
        <v>541</v>
      </c>
      <c r="L118" t="s">
        <v>473</v>
      </c>
      <c r="M118">
        <v>1</v>
      </c>
      <c r="N118">
        <v>40</v>
      </c>
      <c r="R118" t="str">
        <f t="shared" si="52"/>
        <v>[117] = {["ID"] = 1879337425; }; -- Weathering the Storm -- Fellowship</v>
      </c>
      <c r="S118" s="1" t="str">
        <f t="shared" si="53"/>
        <v>[117] = {["ID"] = 1879337425; ["SAVE_INDEX"] =  90; ["TYPE"] = 12; ["NA"] = 2; ["VXP"] =    0; ["LP"] = 0; ["REP"] = 0; ["FACTION"] = 1; ["TIER"] = 1; ["MIN_LVL"] =  "40"; ["NAME"] = { ["EN"] = "Weathering the Storm -- Fellowship"; }; ["LORE"] = { ["EN"] = "The Enemy in the Barrow-downs is relentless, throwing themselves at their foes without regard to their lives...for they have no life."; }; ["SUMMARY"] = { ["EN"] = "Survive in the Barrow-downs for thirty minutes at level in a fellowship"; }; };</v>
      </c>
      <c r="T118">
        <f t="shared" si="54"/>
        <v>117</v>
      </c>
      <c r="U118" t="str">
        <f t="shared" si="55"/>
        <v>[117] = {</v>
      </c>
      <c r="V118" t="str">
        <f t="shared" si="64"/>
        <v xml:space="preserve">["ID"] = 1879337425; </v>
      </c>
      <c r="W118" t="str">
        <f t="shared" si="56"/>
        <v xml:space="preserve">["ID"] = 1879337425; </v>
      </c>
      <c r="X118" t="str">
        <f t="shared" si="57"/>
        <v/>
      </c>
      <c r="Y118" s="1" t="str">
        <f t="shared" si="65"/>
        <v xml:space="preserve">["SAVE_INDEX"] =  90; </v>
      </c>
      <c r="Z118">
        <f>VLOOKUP(D118,Type!A$2:B$18,2,FALSE)</f>
        <v>12</v>
      </c>
      <c r="AA118" t="str">
        <f t="shared" si="58"/>
        <v xml:space="preserve">["TYPE"] = 12; </v>
      </c>
      <c r="AB118">
        <f>IF(NOT(ISBLANK(E118)),VLOOKUP(E118,Type!D$2:E$6,2,FALSE),"")</f>
        <v>2</v>
      </c>
      <c r="AC118" t="str">
        <f t="shared" si="66"/>
        <v xml:space="preserve">["NA"] = 2; </v>
      </c>
      <c r="AD118" t="str">
        <f t="shared" si="67"/>
        <v>0</v>
      </c>
      <c r="AE118" t="str">
        <f t="shared" si="59"/>
        <v xml:space="preserve">["VXP"] =    0; </v>
      </c>
      <c r="AF118" t="str">
        <f t="shared" si="68"/>
        <v>0</v>
      </c>
      <c r="AG118" t="str">
        <f t="shared" si="60"/>
        <v xml:space="preserve">["LP"] = 0; </v>
      </c>
      <c r="AH118" t="str">
        <f t="shared" si="69"/>
        <v>0</v>
      </c>
      <c r="AI118" t="str">
        <f t="shared" si="61"/>
        <v xml:space="preserve">["REP"] = 0; </v>
      </c>
      <c r="AJ118">
        <f>IF(NOT(ISBLANK(J118)),VLOOKUP(J118,Faction!A$2:B$77,2,FALSE),1)</f>
        <v>1</v>
      </c>
      <c r="AK118" t="str">
        <f t="shared" si="62"/>
        <v xml:space="preserve">["FACTION"] = 1; </v>
      </c>
      <c r="AL118" t="str">
        <f t="shared" si="70"/>
        <v xml:space="preserve">["TIER"] = 1; </v>
      </c>
      <c r="AM118" t="str">
        <f t="shared" si="71"/>
        <v xml:space="preserve">["MIN_LVL"] =  "40"; </v>
      </c>
      <c r="AN118" t="str">
        <f t="shared" si="72"/>
        <v/>
      </c>
      <c r="AO118" t="str">
        <f t="shared" si="73"/>
        <v xml:space="preserve">["NAME"] = { ["EN"] = "Weathering the Storm -- Fellowship"; }; </v>
      </c>
      <c r="AP118" t="str">
        <f t="shared" si="74"/>
        <v xml:space="preserve">["LORE"] = { ["EN"] = "The Enemy in the Barrow-downs is relentless, throwing themselves at their foes without regard to their lives...for they have no life."; }; </v>
      </c>
      <c r="AQ118" t="str">
        <f t="shared" si="75"/>
        <v xml:space="preserve">["SUMMARY"] = { ["EN"] = "Survive in the Barrow-downs for thirty minutes at level in a fellowship"; }; </v>
      </c>
      <c r="AR118" t="str">
        <f t="shared" si="76"/>
        <v/>
      </c>
      <c r="AS118" t="str">
        <f t="shared" si="63"/>
        <v>};</v>
      </c>
    </row>
    <row r="119" spans="1:45" x14ac:dyDescent="0.25">
      <c r="A119">
        <v>1879337421</v>
      </c>
      <c r="B119">
        <v>91</v>
      </c>
      <c r="C119" t="s">
        <v>537</v>
      </c>
      <c r="D119" t="s">
        <v>24</v>
      </c>
      <c r="E119" t="s">
        <v>530</v>
      </c>
      <c r="K119" t="s">
        <v>542</v>
      </c>
      <c r="L119" t="s">
        <v>473</v>
      </c>
      <c r="M119">
        <v>1</v>
      </c>
      <c r="N119">
        <v>40</v>
      </c>
      <c r="R119" t="str">
        <f t="shared" si="52"/>
        <v>[118] = {["ID"] = 1879337421; }; -- Weathering the Storm -- Raid</v>
      </c>
      <c r="S119" s="1" t="str">
        <f t="shared" si="53"/>
        <v>[118] = {["ID"] = 1879337421; ["SAVE_INDEX"] =  91; ["TYPE"] = 12; ["NA"] = 2; ["VXP"] =    0; ["LP"] = 0; ["REP"] = 0; ["FACTION"] = 1; ["TIER"] = 1; ["MIN_LVL"] =  "40"; ["NAME"] = { ["EN"] = "Weathering the Storm -- Raid"; }; ["LORE"] = { ["EN"] = "The Enemy in the Barrow-downs is relentless, throwing themselves at their foes without regard to their lives...for they have no life."; }; ["SUMMARY"] = { ["EN"] = "Survive in the Barrow-downs for thirty minutes at level in a raid"; }; };</v>
      </c>
      <c r="T119">
        <f t="shared" si="54"/>
        <v>118</v>
      </c>
      <c r="U119" t="str">
        <f t="shared" si="55"/>
        <v>[118] = {</v>
      </c>
      <c r="V119" t="str">
        <f t="shared" si="64"/>
        <v xml:space="preserve">["ID"] = 1879337421; </v>
      </c>
      <c r="W119" t="str">
        <f t="shared" si="56"/>
        <v xml:space="preserve">["ID"] = 1879337421; </v>
      </c>
      <c r="X119" t="str">
        <f t="shared" si="57"/>
        <v/>
      </c>
      <c r="Y119" s="1" t="str">
        <f t="shared" si="65"/>
        <v xml:space="preserve">["SAVE_INDEX"] =  91; </v>
      </c>
      <c r="Z119">
        <f>VLOOKUP(D119,Type!A$2:B$18,2,FALSE)</f>
        <v>12</v>
      </c>
      <c r="AA119" t="str">
        <f t="shared" si="58"/>
        <v xml:space="preserve">["TYPE"] = 12; </v>
      </c>
      <c r="AB119">
        <f>IF(NOT(ISBLANK(E119)),VLOOKUP(E119,Type!D$2:E$6,2,FALSE),"")</f>
        <v>2</v>
      </c>
      <c r="AC119" t="str">
        <f t="shared" si="66"/>
        <v xml:space="preserve">["NA"] = 2; </v>
      </c>
      <c r="AD119" t="str">
        <f t="shared" si="67"/>
        <v>0</v>
      </c>
      <c r="AE119" t="str">
        <f t="shared" si="59"/>
        <v xml:space="preserve">["VXP"] =    0; </v>
      </c>
      <c r="AF119" t="str">
        <f t="shared" si="68"/>
        <v>0</v>
      </c>
      <c r="AG119" t="str">
        <f t="shared" si="60"/>
        <v xml:space="preserve">["LP"] = 0; </v>
      </c>
      <c r="AH119" t="str">
        <f t="shared" si="69"/>
        <v>0</v>
      </c>
      <c r="AI119" t="str">
        <f t="shared" si="61"/>
        <v xml:space="preserve">["REP"] = 0; </v>
      </c>
      <c r="AJ119">
        <f>IF(NOT(ISBLANK(J119)),VLOOKUP(J119,Faction!A$2:B$77,2,FALSE),1)</f>
        <v>1</v>
      </c>
      <c r="AK119" t="str">
        <f t="shared" si="62"/>
        <v xml:space="preserve">["FACTION"] = 1; </v>
      </c>
      <c r="AL119" t="str">
        <f t="shared" si="70"/>
        <v xml:space="preserve">["TIER"] = 1; </v>
      </c>
      <c r="AM119" t="str">
        <f t="shared" si="71"/>
        <v xml:space="preserve">["MIN_LVL"] =  "40"; </v>
      </c>
      <c r="AN119" t="str">
        <f t="shared" si="72"/>
        <v/>
      </c>
      <c r="AO119" t="str">
        <f t="shared" si="73"/>
        <v xml:space="preserve">["NAME"] = { ["EN"] = "Weathering the Storm -- Raid"; }; </v>
      </c>
      <c r="AP119" t="str">
        <f t="shared" si="74"/>
        <v xml:space="preserve">["LORE"] = { ["EN"] = "The Enemy in the Barrow-downs is relentless, throwing themselves at their foes without regard to their lives...for they have no life."; }; </v>
      </c>
      <c r="AQ119" t="str">
        <f t="shared" si="75"/>
        <v xml:space="preserve">["SUMMARY"] = { ["EN"] = "Survive in the Barrow-downs for thirty minutes at level in a raid"; }; </v>
      </c>
      <c r="AR119" t="str">
        <f t="shared" si="76"/>
        <v/>
      </c>
      <c r="AS119" t="str">
        <f t="shared" si="63"/>
        <v>};</v>
      </c>
    </row>
    <row r="120" spans="1:45" x14ac:dyDescent="0.25">
      <c r="R120" t="str">
        <f t="shared" si="52"/>
        <v xml:space="preserve">[119] = {}; -- </v>
      </c>
      <c r="S120" s="1" t="e">
        <f t="shared" si="53"/>
        <v>#N/A</v>
      </c>
      <c r="T120">
        <f t="shared" si="54"/>
        <v>119</v>
      </c>
      <c r="U120" t="str">
        <f t="shared" si="55"/>
        <v>[119] = {</v>
      </c>
      <c r="V120" t="str">
        <f t="shared" si="64"/>
        <v xml:space="preserve">                     </v>
      </c>
      <c r="W120" t="str">
        <f t="shared" si="56"/>
        <v/>
      </c>
      <c r="X120" t="str">
        <f t="shared" si="57"/>
        <v/>
      </c>
      <c r="Y120" s="1" t="str">
        <f t="shared" si="65"/>
        <v xml:space="preserve">                     </v>
      </c>
      <c r="Z120" t="e">
        <f>VLOOKUP(D120,Type!A$2:B$18,2,FALSE)</f>
        <v>#N/A</v>
      </c>
      <c r="AA120" t="e">
        <f t="shared" si="58"/>
        <v>#N/A</v>
      </c>
      <c r="AB120" t="str">
        <f>IF(NOT(ISBLANK(E120)),VLOOKUP(E120,Type!D$2:E$6,2,FALSE),"")</f>
        <v/>
      </c>
      <c r="AC120" t="str">
        <f t="shared" si="66"/>
        <v xml:space="preserve">            </v>
      </c>
      <c r="AD120" t="str">
        <f t="shared" si="67"/>
        <v>0</v>
      </c>
      <c r="AE120" t="str">
        <f t="shared" si="59"/>
        <v xml:space="preserve">["VXP"] =    0; </v>
      </c>
      <c r="AF120" t="str">
        <f t="shared" si="68"/>
        <v>0</v>
      </c>
      <c r="AG120" t="str">
        <f t="shared" si="60"/>
        <v xml:space="preserve">["LP"] = 0; </v>
      </c>
      <c r="AH120" t="str">
        <f t="shared" si="69"/>
        <v>0</v>
      </c>
      <c r="AI120" t="str">
        <f t="shared" si="61"/>
        <v xml:space="preserve">["REP"] = 0; </v>
      </c>
      <c r="AJ120">
        <f>IF(NOT(ISBLANK(J120)),VLOOKUP(J120,Faction!A$2:B$77,2,FALSE),1)</f>
        <v>1</v>
      </c>
      <c r="AK120" t="str">
        <f t="shared" si="62"/>
        <v xml:space="preserve">["FACTION"] = 1; </v>
      </c>
      <c r="AL120" t="str">
        <f t="shared" si="70"/>
        <v xml:space="preserve">["TIER"] = 0; </v>
      </c>
      <c r="AM120" t="str">
        <f t="shared" si="71"/>
        <v xml:space="preserve">                     </v>
      </c>
      <c r="AN120" t="str">
        <f t="shared" si="72"/>
        <v/>
      </c>
      <c r="AO120" t="str">
        <f t="shared" si="73"/>
        <v xml:space="preserve">["NAME"] = { ["EN"] = ""; }; </v>
      </c>
      <c r="AP120" t="str">
        <f t="shared" si="74"/>
        <v/>
      </c>
      <c r="AQ120" t="str">
        <f t="shared" si="75"/>
        <v/>
      </c>
      <c r="AR120" t="str">
        <f t="shared" si="76"/>
        <v/>
      </c>
      <c r="AS120" t="str">
        <f t="shared" si="63"/>
        <v>};</v>
      </c>
    </row>
    <row r="121" spans="1:45" x14ac:dyDescent="0.25">
      <c r="R121" t="str">
        <f t="shared" si="52"/>
        <v xml:space="preserve">[120] = {}; -- </v>
      </c>
      <c r="S121" s="1" t="e">
        <f t="shared" si="53"/>
        <v>#N/A</v>
      </c>
      <c r="T121">
        <f t="shared" si="54"/>
        <v>120</v>
      </c>
      <c r="U121" t="str">
        <f t="shared" si="55"/>
        <v>[120] = {</v>
      </c>
      <c r="V121" t="str">
        <f t="shared" si="64"/>
        <v xml:space="preserve">                     </v>
      </c>
      <c r="W121" t="str">
        <f t="shared" si="56"/>
        <v/>
      </c>
      <c r="X121" t="str">
        <f t="shared" si="57"/>
        <v/>
      </c>
      <c r="Y121" s="1" t="str">
        <f t="shared" si="65"/>
        <v xml:space="preserve">                     </v>
      </c>
      <c r="Z121" t="e">
        <f>VLOOKUP(D121,Type!A$2:B$18,2,FALSE)</f>
        <v>#N/A</v>
      </c>
      <c r="AA121" t="e">
        <f t="shared" si="58"/>
        <v>#N/A</v>
      </c>
      <c r="AB121" t="str">
        <f>IF(NOT(ISBLANK(E121)),VLOOKUP(E121,Type!D$2:E$6,2,FALSE),"")</f>
        <v/>
      </c>
      <c r="AC121" t="str">
        <f t="shared" si="66"/>
        <v xml:space="preserve">            </v>
      </c>
      <c r="AD121" t="str">
        <f t="shared" si="67"/>
        <v>0</v>
      </c>
      <c r="AE121" t="str">
        <f t="shared" si="59"/>
        <v xml:space="preserve">["VXP"] =    0; </v>
      </c>
      <c r="AF121" t="str">
        <f t="shared" si="68"/>
        <v>0</v>
      </c>
      <c r="AG121" t="str">
        <f t="shared" si="60"/>
        <v xml:space="preserve">["LP"] = 0; </v>
      </c>
      <c r="AH121" t="str">
        <f t="shared" si="69"/>
        <v>0</v>
      </c>
      <c r="AI121" t="str">
        <f t="shared" si="61"/>
        <v xml:space="preserve">["REP"] = 0; </v>
      </c>
      <c r="AJ121">
        <f>IF(NOT(ISBLANK(J121)),VLOOKUP(J121,Faction!A$2:B$77,2,FALSE),1)</f>
        <v>1</v>
      </c>
      <c r="AK121" t="str">
        <f t="shared" si="62"/>
        <v xml:space="preserve">["FACTION"] = 1; </v>
      </c>
      <c r="AL121" t="str">
        <f t="shared" si="70"/>
        <v xml:space="preserve">["TIER"] = 0; </v>
      </c>
      <c r="AM121" t="str">
        <f t="shared" si="71"/>
        <v xml:space="preserve">                     </v>
      </c>
      <c r="AN121" t="str">
        <f t="shared" si="72"/>
        <v/>
      </c>
      <c r="AO121" t="str">
        <f t="shared" si="73"/>
        <v xml:space="preserve">["NAME"] = { ["EN"] = ""; }; </v>
      </c>
      <c r="AP121" t="str">
        <f t="shared" si="74"/>
        <v/>
      </c>
      <c r="AQ121" t="str">
        <f t="shared" si="75"/>
        <v/>
      </c>
      <c r="AR121" t="str">
        <f t="shared" si="76"/>
        <v/>
      </c>
      <c r="AS121" t="str">
        <f t="shared" si="63"/>
        <v>};</v>
      </c>
    </row>
    <row r="123" spans="1:45" x14ac:dyDescent="0.25">
      <c r="A123" t="s">
        <v>584</v>
      </c>
    </row>
    <row r="124" spans="1:45" x14ac:dyDescent="0.25">
      <c r="A124">
        <f>MAX(B:B)+1</f>
        <v>101</v>
      </c>
    </row>
  </sheetData>
  <conditionalFormatting sqref="B1:B1048576">
    <cfRule type="duplicateValues" dxfId="5" priority="1"/>
    <cfRule type="duplicateValues" dxfId="4" priority="2"/>
    <cfRule type="duplicateValues" dxfId="3" priority="3"/>
  </conditionalFormatting>
  <conditionalFormatting sqref="B30:B34 B1:B5 B36">
    <cfRule type="duplicateValues" dxfId="2" priority="5"/>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8D030-E98E-4985-B0B7-DBF5D55ABA8B}">
  <dimension ref="A1:AM86"/>
  <sheetViews>
    <sheetView workbookViewId="0">
      <pane xSplit="3" ySplit="1" topLeftCell="H83" activePane="bottomRight" state="frozen"/>
      <selection pane="topRight" activeCell="B1" sqref="B1"/>
      <selection pane="bottomLeft" activeCell="A2" sqref="A2"/>
      <selection pane="bottomRight" activeCell="P96" sqref="P96"/>
    </sheetView>
  </sheetViews>
  <sheetFormatPr defaultRowHeight="15" x14ac:dyDescent="0.25"/>
  <cols>
    <col min="1" max="1" width="11" bestFit="1" customWidth="1"/>
    <col min="3" max="3" width="32" customWidth="1"/>
    <col min="10" max="10" width="27.42578125" customWidth="1"/>
    <col min="15" max="15" width="12.140625" bestFit="1" customWidth="1"/>
    <col min="16" max="16" width="58.85546875" bestFit="1" customWidth="1"/>
    <col min="17" max="17" width="43.5703125" customWidth="1"/>
    <col min="21" max="21" width="14" customWidth="1"/>
  </cols>
  <sheetData>
    <row r="1" spans="1:39" x14ac:dyDescent="0.25">
      <c r="A1" t="s">
        <v>550</v>
      </c>
      <c r="B1" t="s">
        <v>141</v>
      </c>
      <c r="C1" t="s">
        <v>433</v>
      </c>
      <c r="D1" t="s">
        <v>1</v>
      </c>
      <c r="E1" t="s">
        <v>2</v>
      </c>
      <c r="F1" t="s">
        <v>3</v>
      </c>
      <c r="G1" t="s">
        <v>4</v>
      </c>
      <c r="H1" t="s">
        <v>5</v>
      </c>
      <c r="I1" t="s">
        <v>6</v>
      </c>
      <c r="J1" t="s">
        <v>7</v>
      </c>
      <c r="K1" t="s">
        <v>8</v>
      </c>
      <c r="L1" t="s">
        <v>9</v>
      </c>
      <c r="M1" t="s">
        <v>465</v>
      </c>
      <c r="N1" t="s">
        <v>466</v>
      </c>
      <c r="O1" t="s">
        <v>10</v>
      </c>
      <c r="P1" t="s">
        <v>615</v>
      </c>
      <c r="Q1" t="s">
        <v>11</v>
      </c>
      <c r="R1" t="s">
        <v>12</v>
      </c>
      <c r="S1" t="s">
        <v>13</v>
      </c>
      <c r="T1" t="s">
        <v>550</v>
      </c>
      <c r="U1" t="s">
        <v>141</v>
      </c>
      <c r="V1" t="s">
        <v>14</v>
      </c>
      <c r="W1" t="s">
        <v>15</v>
      </c>
      <c r="X1" t="s">
        <v>16</v>
      </c>
      <c r="Y1" t="s">
        <v>2</v>
      </c>
      <c r="Z1" t="s">
        <v>17</v>
      </c>
      <c r="AA1" t="s">
        <v>4</v>
      </c>
      <c r="AB1" t="s">
        <v>18</v>
      </c>
      <c r="AC1" t="s">
        <v>5</v>
      </c>
      <c r="AD1" t="s">
        <v>19</v>
      </c>
      <c r="AE1" t="s">
        <v>6</v>
      </c>
      <c r="AF1" t="s">
        <v>9</v>
      </c>
      <c r="AG1" t="s">
        <v>465</v>
      </c>
      <c r="AH1" t="s">
        <v>466</v>
      </c>
      <c r="AI1" t="s">
        <v>434</v>
      </c>
      <c r="AJ1" t="s">
        <v>435</v>
      </c>
      <c r="AK1" t="s">
        <v>7</v>
      </c>
      <c r="AL1" t="s">
        <v>0</v>
      </c>
      <c r="AM1" t="s">
        <v>20</v>
      </c>
    </row>
    <row r="2" spans="1:39" x14ac:dyDescent="0.25">
      <c r="A2">
        <v>1879161085</v>
      </c>
      <c r="B2">
        <v>1</v>
      </c>
      <c r="C2" t="s">
        <v>293</v>
      </c>
      <c r="D2" t="s">
        <v>31</v>
      </c>
      <c r="I2" t="s">
        <v>79</v>
      </c>
      <c r="J2" t="s">
        <v>294</v>
      </c>
      <c r="K2" t="s">
        <v>478</v>
      </c>
      <c r="L2">
        <v>0</v>
      </c>
      <c r="M2">
        <v>20</v>
      </c>
      <c r="P2" t="str">
        <f>CONCATENATE(S2,T2,AM2," -- ",C2)</f>
        <v xml:space="preserve">  [1] = {["ID"] = 1879161085; }; -- Bearer of Blight Slayer (Advanced)</v>
      </c>
      <c r="Q2" s="1" t="str">
        <f>CONCATENATE(S2,T2,U2,W2,Y2,AA2,AC2,AE2,AF2,AG2,AH2,AI2,AJ2,AK2,AL2,AM2)</f>
        <v xml:space="preserve">  [1] = {["ID"] = 1879161085; ["SAVE_INDEX"] =  1; ["TYPE"] = 4; ["VXP"] = 0; ["LP"] = 0; ["REP"] = 0; ["FACTION"] = 1; ["TIER"] = 0; ["MIN_LVL"] = "20"; ["NAME"] = { ["EN"] = "Bearer of Blight Slayer (Advanced)"; }; ["LORE"] = { ["EN"] = "Defeat many Bearers of Blight in Skirmishes. This deed will only be advanced by Lieutenants that do not appear grey to your character, they must be around the same level as you are."; }; ["SUMMARY"] = { ["EN"] = "Defeat 50 Bearers of Blight in Skirmishes"; }; };</v>
      </c>
      <c r="R2">
        <f t="shared" ref="R2:R66" si="0">ROW()-1</f>
        <v>1</v>
      </c>
      <c r="S2" t="str">
        <f>CONCATENATE(REPT(" ",3-LEN(R2)),"[",R2,"] = {")</f>
        <v xml:space="preserve">  [1] = {</v>
      </c>
      <c r="T2" t="str">
        <f t="shared" ref="T2:T33" si="1">IF(LEN(A2)&gt;0,CONCATENATE("[""ID""] = ",A2,"; "),"                     ")</f>
        <v xml:space="preserve">["ID"] = 1879161085; </v>
      </c>
      <c r="U2" s="1" t="str">
        <f t="shared" ref="U2:U33" si="2">IF(LEN(B2)&gt;0,CONCATENATE("[""SAVE_INDEX""] = ",REPT(" ",2-LEN(B2)),B2,"; "),"")</f>
        <v xml:space="preserve">["SAVE_INDEX"] =  1; </v>
      </c>
      <c r="V2">
        <f>VLOOKUP(D2,Type!A$2:B$18,2,FALSE)</f>
        <v>4</v>
      </c>
      <c r="W2" t="str">
        <f>CONCATENATE("[""TYPE""] = ",REPT(" ",1-LEN(V2)),V2,"; ")</f>
        <v xml:space="preserve">["TYPE"] = 4; </v>
      </c>
      <c r="X2" t="str">
        <f t="shared" ref="X2:X33" si="3">TEXT(E2,0)</f>
        <v>0</v>
      </c>
      <c r="Y2" t="str">
        <f>CONCATENATE("[""VXP""] = ",REPT(" ",1-LEN(X2)),TEXT(X2,"0"),"; ")</f>
        <v xml:space="preserve">["VXP"] = 0; </v>
      </c>
      <c r="Z2" t="str">
        <f t="shared" ref="Z2:Z33" si="4">TEXT(G2,0)</f>
        <v>0</v>
      </c>
      <c r="AA2" t="str">
        <f>CONCATENATE("[""LP""] = ",REPT(" ",1-LEN(Z2)),TEXT(Z2,"0"),"; ")</f>
        <v xml:space="preserve">["LP"] = 0; </v>
      </c>
      <c r="AB2" t="str">
        <f t="shared" ref="AB2:AB33" si="5">TEXT(H2,0)</f>
        <v>0</v>
      </c>
      <c r="AC2" t="str">
        <f>CONCATENATE("[""REP""] = ",REPT(" ",1-LEN(AB2)),TEXT(AB2,"0"),"; ")</f>
        <v xml:space="preserve">["REP"] = 0; </v>
      </c>
      <c r="AD2">
        <f>VLOOKUP(I2,Faction!A$2:B$77,2,FALSE)</f>
        <v>1</v>
      </c>
      <c r="AE2" t="str">
        <f>CONCATENATE("[""FACTION""] = ",TEXT(AD2,"0"),"; ")</f>
        <v xml:space="preserve">["FACTION"] = 1; </v>
      </c>
      <c r="AF2" t="str">
        <f t="shared" ref="AF2:AF33" si="6">CONCATENATE("[""TIER""] = ",TEXT(L2,"0"),"; ")</f>
        <v xml:space="preserve">["TIER"] = 0; </v>
      </c>
      <c r="AG2" t="str">
        <f t="shared" ref="AG2:AG33" si="7">IF(LEN(M2)&gt;0,CONCATENATE("[""MIN_LVL""] = ",REPT(" ",2-LEN(M2)),"""",M2,"""; "),"")</f>
        <v xml:space="preserve">["MIN_LVL"] = "20"; </v>
      </c>
      <c r="AH2" t="str">
        <f t="shared" ref="AH2:AH33" si="8">IF(LEN(N2)&gt;0,CONCATENATE("[""MIN_LVL""] = ",REPT(" ",3-LEN(N2)),"""",N2,"""; "),"")</f>
        <v/>
      </c>
      <c r="AI2" t="str">
        <f t="shared" ref="AI2:AI33" si="9">CONCATENATE("[""NAME""] = { [""EN""] = """,C2,"""; }; ")</f>
        <v xml:space="preserve">["NAME"] = { ["EN"] = "Bearer of Blight Slayer (Advanced)"; }; </v>
      </c>
      <c r="AJ2" t="str">
        <f t="shared" ref="AJ2:AJ33" si="10">IF(LEN(K2)&gt;0,CONCATENATE("[""LORE""] = { [""EN""] = """,K2,"""; }; "),"")</f>
        <v xml:space="preserve">["LORE"] = { ["EN"] = "Defeat many Bearers of Blight in Skirmishes. This deed will only be advanced by Lieutenants that do not appear grey to your character, they must be around the same level as you are."; }; </v>
      </c>
      <c r="AK2" t="str">
        <f t="shared" ref="AK2:AK33" si="11">IF(LEN(J2)&gt;0,CONCATENATE("[""SUMMARY""] = { [""EN""] = """,J2,"""; }; "),"")</f>
        <v xml:space="preserve">["SUMMARY"] = { ["EN"] = "Defeat 50 Bearers of Blight in Skirmishes"; }; </v>
      </c>
      <c r="AL2" t="str">
        <f t="shared" ref="AL2:AL33" si="12">IF(LEN(F2)&gt;0,CONCATENATE("[""TITLE""] = { [""EN""] = """,F2,"""; }; "),"")</f>
        <v/>
      </c>
      <c r="AM2" t="str">
        <f t="shared" ref="AM2:AM66" si="13">CONCATENATE("};")</f>
        <v>};</v>
      </c>
    </row>
    <row r="3" spans="1:39" x14ac:dyDescent="0.25">
      <c r="A3">
        <v>1879161109</v>
      </c>
      <c r="B3">
        <v>2</v>
      </c>
      <c r="C3" t="s">
        <v>291</v>
      </c>
      <c r="D3" t="s">
        <v>31</v>
      </c>
      <c r="I3" t="s">
        <v>79</v>
      </c>
      <c r="J3" t="s">
        <v>292</v>
      </c>
      <c r="K3" t="s">
        <v>478</v>
      </c>
      <c r="L3">
        <v>1</v>
      </c>
      <c r="M3">
        <v>20</v>
      </c>
      <c r="P3" t="str">
        <f t="shared" ref="P3:P66" si="14">CONCATENATE(S3,T3,AM3," -- ",C3)</f>
        <v xml:space="preserve">  [2] = {["ID"] = 1879161109; }; -- Bearer of Blight Slayer</v>
      </c>
      <c r="Q3" s="1" t="str">
        <f t="shared" ref="Q3:Q66" si="15">CONCATENATE(S3,T3,U3,W3,Y3,AA3,AC3,AE3,AF3,AG3,AH3,AI3,AJ3,AK3,AL3,AM3)</f>
        <v xml:space="preserve">  [2] = {["ID"] = 1879161109; ["SAVE_INDEX"] =  2; ["TYPE"] = 4; ["VXP"] = 0; ["LP"] = 0; ["REP"] = 0; ["FACTION"] = 1; ["TIER"] = 1; ["MIN_LVL"] = "20"; ["NAME"] = { ["EN"] = "Bearer of Blight Slayer"; }; ["LORE"] = { ["EN"] = "Defeat many Bearers of Blight in Skirmishes. This deed will only be advanced by Lieutenants that do not appear grey to your character, they must be around the same level as you are."; }; ["SUMMARY"] = { ["EN"] = "Defeat 5 Bearers of Blight in Skirmishes"; }; };</v>
      </c>
      <c r="R3">
        <f t="shared" si="0"/>
        <v>2</v>
      </c>
      <c r="S3" t="str">
        <f t="shared" ref="S3:S66" si="16">CONCATENATE(REPT(" ",3-LEN(R3)),"[",R3,"] = {")</f>
        <v xml:space="preserve">  [2] = {</v>
      </c>
      <c r="T3" t="str">
        <f t="shared" si="1"/>
        <v xml:space="preserve">["ID"] = 1879161109; </v>
      </c>
      <c r="U3" s="1" t="str">
        <f t="shared" si="2"/>
        <v xml:space="preserve">["SAVE_INDEX"] =  2; </v>
      </c>
      <c r="V3">
        <f>VLOOKUP(D3,Type!A$2:B$18,2,FALSE)</f>
        <v>4</v>
      </c>
      <c r="W3" t="str">
        <f t="shared" ref="W3:W66" si="17">CONCATENATE("[""TYPE""] = ",REPT(" ",1-LEN(V3)),V3,"; ")</f>
        <v xml:space="preserve">["TYPE"] = 4; </v>
      </c>
      <c r="X3" t="str">
        <f t="shared" si="3"/>
        <v>0</v>
      </c>
      <c r="Y3" t="str">
        <f t="shared" ref="Y3:Y66" si="18">CONCATENATE("[""VXP""] = ",REPT(" ",1-LEN(X3)),TEXT(X3,"0"),"; ")</f>
        <v xml:space="preserve">["VXP"] = 0; </v>
      </c>
      <c r="Z3" t="str">
        <f t="shared" si="4"/>
        <v>0</v>
      </c>
      <c r="AA3" t="str">
        <f t="shared" ref="AA3:AA66" si="19">CONCATENATE("[""LP""] = ",REPT(" ",1-LEN(Z3)),TEXT(Z3,"0"),"; ")</f>
        <v xml:space="preserve">["LP"] = 0; </v>
      </c>
      <c r="AB3" t="str">
        <f t="shared" si="5"/>
        <v>0</v>
      </c>
      <c r="AC3" t="str">
        <f t="shared" ref="AC3:AC66" si="20">CONCATENATE("[""REP""] = ",REPT(" ",1-LEN(AB3)),TEXT(AB3,"0"),"; ")</f>
        <v xml:space="preserve">["REP"] = 0; </v>
      </c>
      <c r="AD3">
        <f>VLOOKUP(I3,Faction!A$2:B$77,2,FALSE)</f>
        <v>1</v>
      </c>
      <c r="AE3" t="str">
        <f t="shared" ref="AE3:AE66" si="21">CONCATENATE("[""FACTION""] = ",TEXT(AD3,"0"),"; ")</f>
        <v xml:space="preserve">["FACTION"] = 1; </v>
      </c>
      <c r="AF3" t="str">
        <f t="shared" si="6"/>
        <v xml:space="preserve">["TIER"] = 1; </v>
      </c>
      <c r="AG3" t="str">
        <f t="shared" si="7"/>
        <v xml:space="preserve">["MIN_LVL"] = "20"; </v>
      </c>
      <c r="AH3" t="str">
        <f t="shared" si="8"/>
        <v/>
      </c>
      <c r="AI3" t="str">
        <f t="shared" si="9"/>
        <v xml:space="preserve">["NAME"] = { ["EN"] = "Bearer of Blight Slayer"; }; </v>
      </c>
      <c r="AJ3" t="str">
        <f t="shared" si="10"/>
        <v xml:space="preserve">["LORE"] = { ["EN"] = "Defeat many Bearers of Blight in Skirmishes. This deed will only be advanced by Lieutenants that do not appear grey to your character, they must be around the same level as you are."; }; </v>
      </c>
      <c r="AK3" t="str">
        <f t="shared" si="11"/>
        <v xml:space="preserve">["SUMMARY"] = { ["EN"] = "Defeat 5 Bearers of Blight in Skirmishes"; }; </v>
      </c>
      <c r="AL3" t="str">
        <f t="shared" si="12"/>
        <v/>
      </c>
      <c r="AM3" t="str">
        <f t="shared" si="13"/>
        <v>};</v>
      </c>
    </row>
    <row r="4" spans="1:39" x14ac:dyDescent="0.25">
      <c r="A4">
        <v>1879161053</v>
      </c>
      <c r="B4">
        <v>3</v>
      </c>
      <c r="C4" t="s">
        <v>297</v>
      </c>
      <c r="D4" t="s">
        <v>31</v>
      </c>
      <c r="I4" t="s">
        <v>79</v>
      </c>
      <c r="J4" t="s">
        <v>298</v>
      </c>
      <c r="K4" t="s">
        <v>479</v>
      </c>
      <c r="L4">
        <v>0</v>
      </c>
      <c r="M4">
        <v>20</v>
      </c>
      <c r="P4" t="str">
        <f t="shared" si="14"/>
        <v xml:space="preserve">  [3] = {["ID"] = 1879161053; }; -- Bloodrook-slayer (Advanced)</v>
      </c>
      <c r="Q4" s="1" t="str">
        <f t="shared" si="15"/>
        <v xml:space="preserve">  [3] = {["ID"] = 1879161053; ["SAVE_INDEX"] =  3; ["TYPE"] = 4; ["VXP"] = 0; ["LP"] = 0; ["REP"] = 0; ["FACTION"] = 1; ["TIER"] = 0; ["MIN_LVL"] = "20"; ["NAME"] = { ["EN"] = "Bloodrook-slayer (Advanced)"; }; ["LORE"] = { ["EN"] = "Defeat many Blood-rooks in Skirmishes. This deed will only be advanced by Lieutenants that do not appear grey to your character, they must be around the same level as you are."; }; ["SUMMARY"] = { ["EN"] = "Defeat 50 Blood-rooks in Skirmishes"; }; };</v>
      </c>
      <c r="R4">
        <f t="shared" si="0"/>
        <v>3</v>
      </c>
      <c r="S4" t="str">
        <f t="shared" si="16"/>
        <v xml:space="preserve">  [3] = {</v>
      </c>
      <c r="T4" t="str">
        <f t="shared" si="1"/>
        <v xml:space="preserve">["ID"] = 1879161053; </v>
      </c>
      <c r="U4" s="1" t="str">
        <f t="shared" si="2"/>
        <v xml:space="preserve">["SAVE_INDEX"] =  3; </v>
      </c>
      <c r="V4">
        <f>VLOOKUP(D4,Type!A$2:B$18,2,FALSE)</f>
        <v>4</v>
      </c>
      <c r="W4" t="str">
        <f t="shared" si="17"/>
        <v xml:space="preserve">["TYPE"] = 4; </v>
      </c>
      <c r="X4" t="str">
        <f t="shared" si="3"/>
        <v>0</v>
      </c>
      <c r="Y4" t="str">
        <f t="shared" si="18"/>
        <v xml:space="preserve">["VXP"] = 0; </v>
      </c>
      <c r="Z4" t="str">
        <f t="shared" si="4"/>
        <v>0</v>
      </c>
      <c r="AA4" t="str">
        <f t="shared" si="19"/>
        <v xml:space="preserve">["LP"] = 0; </v>
      </c>
      <c r="AB4" t="str">
        <f t="shared" si="5"/>
        <v>0</v>
      </c>
      <c r="AC4" t="str">
        <f t="shared" si="20"/>
        <v xml:space="preserve">["REP"] = 0; </v>
      </c>
      <c r="AD4">
        <f>VLOOKUP(I4,Faction!A$2:B$77,2,FALSE)</f>
        <v>1</v>
      </c>
      <c r="AE4" t="str">
        <f t="shared" si="21"/>
        <v xml:space="preserve">["FACTION"] = 1; </v>
      </c>
      <c r="AF4" t="str">
        <f t="shared" si="6"/>
        <v xml:space="preserve">["TIER"] = 0; </v>
      </c>
      <c r="AG4" t="str">
        <f t="shared" si="7"/>
        <v xml:space="preserve">["MIN_LVL"] = "20"; </v>
      </c>
      <c r="AH4" t="str">
        <f t="shared" si="8"/>
        <v/>
      </c>
      <c r="AI4" t="str">
        <f t="shared" si="9"/>
        <v xml:space="preserve">["NAME"] = { ["EN"] = "Bloodrook-slayer (Advanced)"; }; </v>
      </c>
      <c r="AJ4" t="str">
        <f t="shared" si="10"/>
        <v xml:space="preserve">["LORE"] = { ["EN"] = "Defeat many Blood-rooks in Skirmishes. This deed will only be advanced by Lieutenants that do not appear grey to your character, they must be around the same level as you are."; }; </v>
      </c>
      <c r="AK4" t="str">
        <f t="shared" si="11"/>
        <v xml:space="preserve">["SUMMARY"] = { ["EN"] = "Defeat 50 Blood-rooks in Skirmishes"; }; </v>
      </c>
      <c r="AL4" t="str">
        <f t="shared" si="12"/>
        <v/>
      </c>
      <c r="AM4" t="str">
        <f t="shared" si="13"/>
        <v>};</v>
      </c>
    </row>
    <row r="5" spans="1:39" x14ac:dyDescent="0.25">
      <c r="A5">
        <v>1879161158</v>
      </c>
      <c r="B5">
        <v>4</v>
      </c>
      <c r="C5" t="s">
        <v>295</v>
      </c>
      <c r="D5" t="s">
        <v>31</v>
      </c>
      <c r="I5" t="s">
        <v>79</v>
      </c>
      <c r="J5" t="s">
        <v>296</v>
      </c>
      <c r="K5" t="s">
        <v>479</v>
      </c>
      <c r="L5">
        <v>1</v>
      </c>
      <c r="M5">
        <v>20</v>
      </c>
      <c r="P5" t="str">
        <f t="shared" si="14"/>
        <v xml:space="preserve">  [4] = {["ID"] = 1879161158; }; -- Bloodrook-slayer</v>
      </c>
      <c r="Q5" s="1" t="str">
        <f t="shared" si="15"/>
        <v xml:space="preserve">  [4] = {["ID"] = 1879161158; ["SAVE_INDEX"] =  4; ["TYPE"] = 4; ["VXP"] = 0; ["LP"] = 0; ["REP"] = 0; ["FACTION"] = 1; ["TIER"] = 1; ["MIN_LVL"] = "20"; ["NAME"] = { ["EN"] = "Bloodrook-slayer"; }; ["LORE"] = { ["EN"] = "Defeat many Blood-rooks in Skirmishes. This deed will only be advanced by Lieutenants that do not appear grey to your character, they must be around the same level as you are."; }; ["SUMMARY"] = { ["EN"] = "Defeat 5 Blood-rooks in Skirmishes"; }; };</v>
      </c>
      <c r="R5">
        <f t="shared" si="0"/>
        <v>4</v>
      </c>
      <c r="S5" t="str">
        <f t="shared" si="16"/>
        <v xml:space="preserve">  [4] = {</v>
      </c>
      <c r="T5" t="str">
        <f t="shared" si="1"/>
        <v xml:space="preserve">["ID"] = 1879161158; </v>
      </c>
      <c r="U5" s="1" t="str">
        <f t="shared" si="2"/>
        <v xml:space="preserve">["SAVE_INDEX"] =  4; </v>
      </c>
      <c r="V5">
        <f>VLOOKUP(D5,Type!A$2:B$18,2,FALSE)</f>
        <v>4</v>
      </c>
      <c r="W5" t="str">
        <f t="shared" si="17"/>
        <v xml:space="preserve">["TYPE"] = 4; </v>
      </c>
      <c r="X5" t="str">
        <f t="shared" si="3"/>
        <v>0</v>
      </c>
      <c r="Y5" t="str">
        <f t="shared" si="18"/>
        <v xml:space="preserve">["VXP"] = 0; </v>
      </c>
      <c r="Z5" t="str">
        <f t="shared" si="4"/>
        <v>0</v>
      </c>
      <c r="AA5" t="str">
        <f t="shared" si="19"/>
        <v xml:space="preserve">["LP"] = 0; </v>
      </c>
      <c r="AB5" t="str">
        <f t="shared" si="5"/>
        <v>0</v>
      </c>
      <c r="AC5" t="str">
        <f t="shared" si="20"/>
        <v xml:space="preserve">["REP"] = 0; </v>
      </c>
      <c r="AD5">
        <f>VLOOKUP(I5,Faction!A$2:B$77,2,FALSE)</f>
        <v>1</v>
      </c>
      <c r="AE5" t="str">
        <f t="shared" si="21"/>
        <v xml:space="preserve">["FACTION"] = 1; </v>
      </c>
      <c r="AF5" t="str">
        <f t="shared" si="6"/>
        <v xml:space="preserve">["TIER"] = 1; </v>
      </c>
      <c r="AG5" t="str">
        <f t="shared" si="7"/>
        <v xml:space="preserve">["MIN_LVL"] = "20"; </v>
      </c>
      <c r="AH5" t="str">
        <f t="shared" si="8"/>
        <v/>
      </c>
      <c r="AI5" t="str">
        <f t="shared" si="9"/>
        <v xml:space="preserve">["NAME"] = { ["EN"] = "Bloodrook-slayer"; }; </v>
      </c>
      <c r="AJ5" t="str">
        <f t="shared" si="10"/>
        <v xml:space="preserve">["LORE"] = { ["EN"] = "Defeat many Blood-rooks in Skirmishes. This deed will only be advanced by Lieutenants that do not appear grey to your character, they must be around the same level as you are."; }; </v>
      </c>
      <c r="AK5" t="str">
        <f t="shared" si="11"/>
        <v xml:space="preserve">["SUMMARY"] = { ["EN"] = "Defeat 5 Blood-rooks in Skirmishes"; }; </v>
      </c>
      <c r="AL5" t="str">
        <f t="shared" si="12"/>
        <v/>
      </c>
      <c r="AM5" t="str">
        <f t="shared" si="13"/>
        <v>};</v>
      </c>
    </row>
    <row r="6" spans="1:39" x14ac:dyDescent="0.25">
      <c r="A6">
        <v>1879161034</v>
      </c>
      <c r="B6">
        <v>5</v>
      </c>
      <c r="C6" t="s">
        <v>302</v>
      </c>
      <c r="D6" t="s">
        <v>31</v>
      </c>
      <c r="I6" t="s">
        <v>79</v>
      </c>
      <c r="J6" t="s">
        <v>301</v>
      </c>
      <c r="K6" t="s">
        <v>507</v>
      </c>
      <c r="L6">
        <v>0</v>
      </c>
      <c r="M6">
        <v>20</v>
      </c>
      <c r="P6" t="str">
        <f t="shared" si="14"/>
        <v xml:space="preserve">  [5] = {["ID"] = 1879161034; }; -- Brood-queen Slayer (Advanced)</v>
      </c>
      <c r="Q6" s="1" t="str">
        <f t="shared" si="15"/>
        <v xml:space="preserve">  [5] = {["ID"] = 1879161034; ["SAVE_INDEX"] =  5; ["TYPE"] = 4; ["VXP"] = 0; ["LP"] = 0; ["REP"] = 0; ["FACTION"] = 1; ["TIER"] = 0; ["MIN_LVL"] = "20"; ["NAME"] = { ["EN"] = "Brood-queen Slayer (Advanced)"; }; ["LORE"] = { ["EN"] = "Defeat many brood-queens in Skirmishes. This deed will only be advanced by Lieutenants that do not appear grey to your character, they must be around the same level as you are."; }; ["SUMMARY"] = { ["EN"] = "Defeat 50 Brood-queens in Skirmishes"; }; };</v>
      </c>
      <c r="R6">
        <f t="shared" si="0"/>
        <v>5</v>
      </c>
      <c r="S6" t="str">
        <f t="shared" si="16"/>
        <v xml:space="preserve">  [5] = {</v>
      </c>
      <c r="T6" t="str">
        <f t="shared" si="1"/>
        <v xml:space="preserve">["ID"] = 1879161034; </v>
      </c>
      <c r="U6" s="1" t="str">
        <f t="shared" si="2"/>
        <v xml:space="preserve">["SAVE_INDEX"] =  5; </v>
      </c>
      <c r="V6">
        <f>VLOOKUP(D6,Type!A$2:B$18,2,FALSE)</f>
        <v>4</v>
      </c>
      <c r="W6" t="str">
        <f t="shared" si="17"/>
        <v xml:space="preserve">["TYPE"] = 4; </v>
      </c>
      <c r="X6" t="str">
        <f t="shared" si="3"/>
        <v>0</v>
      </c>
      <c r="Y6" t="str">
        <f t="shared" si="18"/>
        <v xml:space="preserve">["VXP"] = 0; </v>
      </c>
      <c r="Z6" t="str">
        <f t="shared" si="4"/>
        <v>0</v>
      </c>
      <c r="AA6" t="str">
        <f t="shared" si="19"/>
        <v xml:space="preserve">["LP"] = 0; </v>
      </c>
      <c r="AB6" t="str">
        <f t="shared" si="5"/>
        <v>0</v>
      </c>
      <c r="AC6" t="str">
        <f t="shared" si="20"/>
        <v xml:space="preserve">["REP"] = 0; </v>
      </c>
      <c r="AD6">
        <f>VLOOKUP(I6,Faction!A$2:B$77,2,FALSE)</f>
        <v>1</v>
      </c>
      <c r="AE6" t="str">
        <f t="shared" si="21"/>
        <v xml:space="preserve">["FACTION"] = 1; </v>
      </c>
      <c r="AF6" t="str">
        <f t="shared" si="6"/>
        <v xml:space="preserve">["TIER"] = 0; </v>
      </c>
      <c r="AG6" t="str">
        <f t="shared" si="7"/>
        <v xml:space="preserve">["MIN_LVL"] = "20"; </v>
      </c>
      <c r="AH6" t="str">
        <f t="shared" si="8"/>
        <v/>
      </c>
      <c r="AI6" t="str">
        <f t="shared" si="9"/>
        <v xml:space="preserve">["NAME"] = { ["EN"] = "Brood-queen Slayer (Advanced)"; }; </v>
      </c>
      <c r="AJ6" t="str">
        <f t="shared" si="10"/>
        <v xml:space="preserve">["LORE"] = { ["EN"] = "Defeat many brood-queens in Skirmishes. This deed will only be advanced by Lieutenants that do not appear grey to your character, they must be around the same level as you are."; }; </v>
      </c>
      <c r="AK6" t="str">
        <f t="shared" si="11"/>
        <v xml:space="preserve">["SUMMARY"] = { ["EN"] = "Defeat 50 Brood-queens in Skirmishes"; }; </v>
      </c>
      <c r="AL6" t="str">
        <f t="shared" si="12"/>
        <v/>
      </c>
      <c r="AM6" t="str">
        <f t="shared" si="13"/>
        <v>};</v>
      </c>
    </row>
    <row r="7" spans="1:39" x14ac:dyDescent="0.25">
      <c r="A7">
        <v>1879161194</v>
      </c>
      <c r="B7">
        <v>6</v>
      </c>
      <c r="C7" t="s">
        <v>299</v>
      </c>
      <c r="D7" t="s">
        <v>31</v>
      </c>
      <c r="I7" t="s">
        <v>79</v>
      </c>
      <c r="J7" t="s">
        <v>300</v>
      </c>
      <c r="K7" t="s">
        <v>507</v>
      </c>
      <c r="L7">
        <v>1</v>
      </c>
      <c r="M7">
        <v>20</v>
      </c>
      <c r="P7" t="str">
        <f t="shared" si="14"/>
        <v xml:space="preserve">  [6] = {["ID"] = 1879161194; }; -- Brood-queen Slayer</v>
      </c>
      <c r="Q7" s="1" t="str">
        <f t="shared" si="15"/>
        <v xml:space="preserve">  [6] = {["ID"] = 1879161194; ["SAVE_INDEX"] =  6; ["TYPE"] = 4; ["VXP"] = 0; ["LP"] = 0; ["REP"] = 0; ["FACTION"] = 1; ["TIER"] = 1; ["MIN_LVL"] = "20"; ["NAME"] = { ["EN"] = "Brood-queen Slayer"; }; ["LORE"] = { ["EN"] = "Defeat many brood-queens in Skirmishes. This deed will only be advanced by Lieutenants that do not appear grey to your character, they must be around the same level as you are."; }; ["SUMMARY"] = { ["EN"] = "Defeat 5 Brood-queens in Skirmishes"; }; };</v>
      </c>
      <c r="R7">
        <f t="shared" si="0"/>
        <v>6</v>
      </c>
      <c r="S7" t="str">
        <f t="shared" si="16"/>
        <v xml:space="preserve">  [6] = {</v>
      </c>
      <c r="T7" t="str">
        <f t="shared" si="1"/>
        <v xml:space="preserve">["ID"] = 1879161194; </v>
      </c>
      <c r="U7" s="1" t="str">
        <f t="shared" si="2"/>
        <v xml:space="preserve">["SAVE_INDEX"] =  6; </v>
      </c>
      <c r="V7">
        <f>VLOOKUP(D7,Type!A$2:B$18,2,FALSE)</f>
        <v>4</v>
      </c>
      <c r="W7" t="str">
        <f t="shared" si="17"/>
        <v xml:space="preserve">["TYPE"] = 4; </v>
      </c>
      <c r="X7" t="str">
        <f t="shared" si="3"/>
        <v>0</v>
      </c>
      <c r="Y7" t="str">
        <f t="shared" si="18"/>
        <v xml:space="preserve">["VXP"] = 0; </v>
      </c>
      <c r="Z7" t="str">
        <f t="shared" si="4"/>
        <v>0</v>
      </c>
      <c r="AA7" t="str">
        <f t="shared" si="19"/>
        <v xml:space="preserve">["LP"] = 0; </v>
      </c>
      <c r="AB7" t="str">
        <f t="shared" si="5"/>
        <v>0</v>
      </c>
      <c r="AC7" t="str">
        <f t="shared" si="20"/>
        <v xml:space="preserve">["REP"] = 0; </v>
      </c>
      <c r="AD7">
        <f>VLOOKUP(I7,Faction!A$2:B$77,2,FALSE)</f>
        <v>1</v>
      </c>
      <c r="AE7" t="str">
        <f t="shared" si="21"/>
        <v xml:space="preserve">["FACTION"] = 1; </v>
      </c>
      <c r="AF7" t="str">
        <f t="shared" si="6"/>
        <v xml:space="preserve">["TIER"] = 1; </v>
      </c>
      <c r="AG7" t="str">
        <f t="shared" si="7"/>
        <v xml:space="preserve">["MIN_LVL"] = "20"; </v>
      </c>
      <c r="AH7" t="str">
        <f t="shared" si="8"/>
        <v/>
      </c>
      <c r="AI7" t="str">
        <f t="shared" si="9"/>
        <v xml:space="preserve">["NAME"] = { ["EN"] = "Brood-queen Slayer"; }; </v>
      </c>
      <c r="AJ7" t="str">
        <f t="shared" si="10"/>
        <v xml:space="preserve">["LORE"] = { ["EN"] = "Defeat many brood-queens in Skirmishes. This deed will only be advanced by Lieutenants that do not appear grey to your character, they must be around the same level as you are."; }; </v>
      </c>
      <c r="AK7" t="str">
        <f t="shared" si="11"/>
        <v xml:space="preserve">["SUMMARY"] = { ["EN"] = "Defeat 5 Brood-queens in Skirmishes"; }; </v>
      </c>
      <c r="AL7" t="str">
        <f t="shared" si="12"/>
        <v/>
      </c>
      <c r="AM7" t="str">
        <f t="shared" si="13"/>
        <v>};</v>
      </c>
    </row>
    <row r="8" spans="1:39" x14ac:dyDescent="0.25">
      <c r="A8">
        <v>1879161087</v>
      </c>
      <c r="B8">
        <v>7</v>
      </c>
      <c r="C8" t="s">
        <v>305</v>
      </c>
      <c r="D8" t="s">
        <v>31</v>
      </c>
      <c r="I8" t="s">
        <v>79</v>
      </c>
      <c r="J8" t="s">
        <v>306</v>
      </c>
      <c r="K8" t="s">
        <v>480</v>
      </c>
      <c r="L8">
        <v>0</v>
      </c>
      <c r="M8">
        <v>20</v>
      </c>
      <c r="P8" t="str">
        <f t="shared" si="14"/>
        <v xml:space="preserve">  [7] = {["ID"] = 1879161087; }; -- Brother of Destruction Slayer (Advanced)</v>
      </c>
      <c r="Q8" s="1" t="str">
        <f t="shared" si="15"/>
        <v xml:space="preserve">  [7] = {["ID"] = 1879161087; ["SAVE_INDEX"] =  7; ["TYPE"] = 4; ["VXP"] = 0; ["LP"] = 0; ["REP"] = 0; ["FACTION"] = 1; ["TIER"] = 0; ["MIN_LVL"] = "20"; ["NAME"] = { ["EN"] = "Brother of Destruction Slayer (Advanced)"; }; ["LORE"] = { ["EN"] = "Defeat many Brothers of Destruction in Skirmishes. This deed will only be advanced by Lieutenants that do not appear grey to your character, they must be around the same level as you are."; }; ["SUMMARY"] = { ["EN"] = "Defeat 50 Brothers of Destruction in Skirmishes"; }; };</v>
      </c>
      <c r="R8">
        <f t="shared" si="0"/>
        <v>7</v>
      </c>
      <c r="S8" t="str">
        <f t="shared" si="16"/>
        <v xml:space="preserve">  [7] = {</v>
      </c>
      <c r="T8" t="str">
        <f t="shared" si="1"/>
        <v xml:space="preserve">["ID"] = 1879161087; </v>
      </c>
      <c r="U8" s="1" t="str">
        <f t="shared" si="2"/>
        <v xml:space="preserve">["SAVE_INDEX"] =  7; </v>
      </c>
      <c r="V8">
        <f>VLOOKUP(D8,Type!A$2:B$18,2,FALSE)</f>
        <v>4</v>
      </c>
      <c r="W8" t="str">
        <f t="shared" si="17"/>
        <v xml:space="preserve">["TYPE"] = 4; </v>
      </c>
      <c r="X8" t="str">
        <f t="shared" si="3"/>
        <v>0</v>
      </c>
      <c r="Y8" t="str">
        <f t="shared" si="18"/>
        <v xml:space="preserve">["VXP"] = 0; </v>
      </c>
      <c r="Z8" t="str">
        <f t="shared" si="4"/>
        <v>0</v>
      </c>
      <c r="AA8" t="str">
        <f t="shared" si="19"/>
        <v xml:space="preserve">["LP"] = 0; </v>
      </c>
      <c r="AB8" t="str">
        <f t="shared" si="5"/>
        <v>0</v>
      </c>
      <c r="AC8" t="str">
        <f t="shared" si="20"/>
        <v xml:space="preserve">["REP"] = 0; </v>
      </c>
      <c r="AD8">
        <f>VLOOKUP(I8,Faction!A$2:B$77,2,FALSE)</f>
        <v>1</v>
      </c>
      <c r="AE8" t="str">
        <f t="shared" si="21"/>
        <v xml:space="preserve">["FACTION"] = 1; </v>
      </c>
      <c r="AF8" t="str">
        <f t="shared" si="6"/>
        <v xml:space="preserve">["TIER"] = 0; </v>
      </c>
      <c r="AG8" t="str">
        <f t="shared" si="7"/>
        <v xml:space="preserve">["MIN_LVL"] = "20"; </v>
      </c>
      <c r="AH8" t="str">
        <f t="shared" si="8"/>
        <v/>
      </c>
      <c r="AI8" t="str">
        <f t="shared" si="9"/>
        <v xml:space="preserve">["NAME"] = { ["EN"] = "Brother of Destruction Slayer (Advanced)"; }; </v>
      </c>
      <c r="AJ8" t="str">
        <f t="shared" si="10"/>
        <v xml:space="preserve">["LORE"] = { ["EN"] = "Defeat many Brothers of Destruction in Skirmishes. This deed will only be advanced by Lieutenants that do not appear grey to your character, they must be around the same level as you are."; }; </v>
      </c>
      <c r="AK8" t="str">
        <f t="shared" si="11"/>
        <v xml:space="preserve">["SUMMARY"] = { ["EN"] = "Defeat 50 Brothers of Destruction in Skirmishes"; }; </v>
      </c>
      <c r="AL8" t="str">
        <f t="shared" si="12"/>
        <v/>
      </c>
      <c r="AM8" t="str">
        <f t="shared" si="13"/>
        <v>};</v>
      </c>
    </row>
    <row r="9" spans="1:39" x14ac:dyDescent="0.25">
      <c r="A9">
        <v>1879161195</v>
      </c>
      <c r="B9">
        <v>8</v>
      </c>
      <c r="C9" t="s">
        <v>303</v>
      </c>
      <c r="D9" t="s">
        <v>31</v>
      </c>
      <c r="I9" t="s">
        <v>79</v>
      </c>
      <c r="J9" t="s">
        <v>304</v>
      </c>
      <c r="K9" t="s">
        <v>480</v>
      </c>
      <c r="L9">
        <v>1</v>
      </c>
      <c r="M9">
        <v>20</v>
      </c>
      <c r="P9" t="str">
        <f t="shared" si="14"/>
        <v xml:space="preserve">  [8] = {["ID"] = 1879161195; }; -- Brother of Destruction Slayer</v>
      </c>
      <c r="Q9" s="1" t="str">
        <f t="shared" si="15"/>
        <v xml:space="preserve">  [8] = {["ID"] = 1879161195; ["SAVE_INDEX"] =  8; ["TYPE"] = 4; ["VXP"] = 0; ["LP"] = 0; ["REP"] = 0; ["FACTION"] = 1; ["TIER"] = 1; ["MIN_LVL"] = "20"; ["NAME"] = { ["EN"] = "Brother of Destruction Slayer"; }; ["LORE"] = { ["EN"] = "Defeat many Brothers of Destruction in Skirmishes. This deed will only be advanced by Lieutenants that do not appear grey to your character, they must be around the same level as you are."; }; ["SUMMARY"] = { ["EN"] = "Defeat 5 Brothers of Destruction in Skirmishes"; }; };</v>
      </c>
      <c r="R9">
        <f t="shared" si="0"/>
        <v>8</v>
      </c>
      <c r="S9" t="str">
        <f t="shared" si="16"/>
        <v xml:space="preserve">  [8] = {</v>
      </c>
      <c r="T9" t="str">
        <f t="shared" si="1"/>
        <v xml:space="preserve">["ID"] = 1879161195; </v>
      </c>
      <c r="U9" s="1" t="str">
        <f t="shared" si="2"/>
        <v xml:space="preserve">["SAVE_INDEX"] =  8; </v>
      </c>
      <c r="V9">
        <f>VLOOKUP(D9,Type!A$2:B$18,2,FALSE)</f>
        <v>4</v>
      </c>
      <c r="W9" t="str">
        <f t="shared" si="17"/>
        <v xml:space="preserve">["TYPE"] = 4; </v>
      </c>
      <c r="X9" t="str">
        <f t="shared" si="3"/>
        <v>0</v>
      </c>
      <c r="Y9" t="str">
        <f t="shared" si="18"/>
        <v xml:space="preserve">["VXP"] = 0; </v>
      </c>
      <c r="Z9" t="str">
        <f t="shared" si="4"/>
        <v>0</v>
      </c>
      <c r="AA9" t="str">
        <f t="shared" si="19"/>
        <v xml:space="preserve">["LP"] = 0; </v>
      </c>
      <c r="AB9" t="str">
        <f t="shared" si="5"/>
        <v>0</v>
      </c>
      <c r="AC9" t="str">
        <f t="shared" si="20"/>
        <v xml:space="preserve">["REP"] = 0; </v>
      </c>
      <c r="AD9">
        <f>VLOOKUP(I9,Faction!A$2:B$77,2,FALSE)</f>
        <v>1</v>
      </c>
      <c r="AE9" t="str">
        <f t="shared" si="21"/>
        <v xml:space="preserve">["FACTION"] = 1; </v>
      </c>
      <c r="AF9" t="str">
        <f t="shared" si="6"/>
        <v xml:space="preserve">["TIER"] = 1; </v>
      </c>
      <c r="AG9" t="str">
        <f t="shared" si="7"/>
        <v xml:space="preserve">["MIN_LVL"] = "20"; </v>
      </c>
      <c r="AH9" t="str">
        <f t="shared" si="8"/>
        <v/>
      </c>
      <c r="AI9" t="str">
        <f t="shared" si="9"/>
        <v xml:space="preserve">["NAME"] = { ["EN"] = "Brother of Destruction Slayer"; }; </v>
      </c>
      <c r="AJ9" t="str">
        <f t="shared" si="10"/>
        <v xml:space="preserve">["LORE"] = { ["EN"] = "Defeat many Brothers of Destruction in Skirmishes. This deed will only be advanced by Lieutenants that do not appear grey to your character, they must be around the same level as you are."; }; </v>
      </c>
      <c r="AK9" t="str">
        <f t="shared" si="11"/>
        <v xml:space="preserve">["SUMMARY"] = { ["EN"] = "Defeat 5 Brothers of Destruction in Skirmishes"; }; </v>
      </c>
      <c r="AL9" t="str">
        <f t="shared" si="12"/>
        <v/>
      </c>
      <c r="AM9" t="str">
        <f t="shared" si="13"/>
        <v>};</v>
      </c>
    </row>
    <row r="10" spans="1:39" x14ac:dyDescent="0.25">
      <c r="A10">
        <v>1879161180</v>
      </c>
      <c r="B10">
        <v>9</v>
      </c>
      <c r="C10" t="s">
        <v>310</v>
      </c>
      <c r="D10" t="s">
        <v>31</v>
      </c>
      <c r="I10" t="s">
        <v>79</v>
      </c>
      <c r="J10" t="s">
        <v>309</v>
      </c>
      <c r="K10" t="s">
        <v>481</v>
      </c>
      <c r="L10">
        <v>0</v>
      </c>
      <c r="M10">
        <v>20</v>
      </c>
      <c r="P10" t="str">
        <f t="shared" si="14"/>
        <v xml:space="preserve">  [9] = {["ID"] = 1879161180; }; -- Chaos-fiend Slayer (Advanced)</v>
      </c>
      <c r="Q10" s="1" t="str">
        <f t="shared" si="15"/>
        <v xml:space="preserve">  [9] = {["ID"] = 1879161180; ["SAVE_INDEX"] =  9; ["TYPE"] = 4; ["VXP"] = 0; ["LP"] = 0; ["REP"] = 0; ["FACTION"] = 1; ["TIER"] = 0; ["MIN_LVL"] = "20"; ["NAME"] = { ["EN"] = "Chaos-fiend Slayer (Advanced)"; }; ["LORE"] = { ["EN"] = "Defeat many Chaos-fiends in Skirmishes. This deed will only be advanced by Lieutenants that do not appear grey to your character, they must be around the same level as you are."; }; ["SUMMARY"] = { ["EN"] = "Defeat 50 Chaos-fiends in Skirmishes"; }; };</v>
      </c>
      <c r="R10">
        <f t="shared" si="0"/>
        <v>9</v>
      </c>
      <c r="S10" t="str">
        <f t="shared" si="16"/>
        <v xml:space="preserve">  [9] = {</v>
      </c>
      <c r="T10" t="str">
        <f t="shared" si="1"/>
        <v xml:space="preserve">["ID"] = 1879161180; </v>
      </c>
      <c r="U10" s="1" t="str">
        <f t="shared" si="2"/>
        <v xml:space="preserve">["SAVE_INDEX"] =  9; </v>
      </c>
      <c r="V10">
        <f>VLOOKUP(D10,Type!A$2:B$18,2,FALSE)</f>
        <v>4</v>
      </c>
      <c r="W10" t="str">
        <f t="shared" si="17"/>
        <v xml:space="preserve">["TYPE"] = 4; </v>
      </c>
      <c r="X10" t="str">
        <f t="shared" si="3"/>
        <v>0</v>
      </c>
      <c r="Y10" t="str">
        <f t="shared" si="18"/>
        <v xml:space="preserve">["VXP"] = 0; </v>
      </c>
      <c r="Z10" t="str">
        <f t="shared" si="4"/>
        <v>0</v>
      </c>
      <c r="AA10" t="str">
        <f t="shared" si="19"/>
        <v xml:space="preserve">["LP"] = 0; </v>
      </c>
      <c r="AB10" t="str">
        <f t="shared" si="5"/>
        <v>0</v>
      </c>
      <c r="AC10" t="str">
        <f t="shared" si="20"/>
        <v xml:space="preserve">["REP"] = 0; </v>
      </c>
      <c r="AD10">
        <f>VLOOKUP(I10,Faction!A$2:B$77,2,FALSE)</f>
        <v>1</v>
      </c>
      <c r="AE10" t="str">
        <f t="shared" si="21"/>
        <v xml:space="preserve">["FACTION"] = 1; </v>
      </c>
      <c r="AF10" t="str">
        <f t="shared" si="6"/>
        <v xml:space="preserve">["TIER"] = 0; </v>
      </c>
      <c r="AG10" t="str">
        <f t="shared" si="7"/>
        <v xml:space="preserve">["MIN_LVL"] = "20"; </v>
      </c>
      <c r="AH10" t="str">
        <f t="shared" si="8"/>
        <v/>
      </c>
      <c r="AI10" t="str">
        <f t="shared" si="9"/>
        <v xml:space="preserve">["NAME"] = { ["EN"] = "Chaos-fiend Slayer (Advanced)"; }; </v>
      </c>
      <c r="AJ10" t="str">
        <f t="shared" si="10"/>
        <v xml:space="preserve">["LORE"] = { ["EN"] = "Defeat many Chaos-fiends in Skirmishes. This deed will only be advanced by Lieutenants that do not appear grey to your character, they must be around the same level as you are."; }; </v>
      </c>
      <c r="AK10" t="str">
        <f t="shared" si="11"/>
        <v xml:space="preserve">["SUMMARY"] = { ["EN"] = "Defeat 50 Chaos-fiends in Skirmishes"; }; </v>
      </c>
      <c r="AL10" t="str">
        <f t="shared" si="12"/>
        <v/>
      </c>
      <c r="AM10" t="str">
        <f t="shared" si="13"/>
        <v>};</v>
      </c>
    </row>
    <row r="11" spans="1:39" x14ac:dyDescent="0.25">
      <c r="A11">
        <v>1879161177</v>
      </c>
      <c r="B11">
        <v>10</v>
      </c>
      <c r="C11" t="s">
        <v>307</v>
      </c>
      <c r="D11" t="s">
        <v>31</v>
      </c>
      <c r="I11" t="s">
        <v>79</v>
      </c>
      <c r="J11" t="s">
        <v>308</v>
      </c>
      <c r="K11" t="s">
        <v>481</v>
      </c>
      <c r="L11">
        <v>1</v>
      </c>
      <c r="M11">
        <v>20</v>
      </c>
      <c r="P11" t="str">
        <f t="shared" si="14"/>
        <v xml:space="preserve"> [10] = {["ID"] = 1879161177; }; -- Chaos-fiend Slayer</v>
      </c>
      <c r="Q11" s="1" t="str">
        <f t="shared" si="15"/>
        <v xml:space="preserve"> [10] = {["ID"] = 1879161177; ["SAVE_INDEX"] = 10; ["TYPE"] = 4; ["VXP"] = 0; ["LP"] = 0; ["REP"] = 0; ["FACTION"] = 1; ["TIER"] = 1; ["MIN_LVL"] = "20"; ["NAME"] = { ["EN"] = "Chaos-fiend Slayer"; }; ["LORE"] = { ["EN"] = "Defeat many Chaos-fiends in Skirmishes. This deed will only be advanced by Lieutenants that do not appear grey to your character, they must be around the same level as you are."; }; ["SUMMARY"] = { ["EN"] = "Defeat 5 Chaos-fiends in Skirmishes"; }; };</v>
      </c>
      <c r="R11">
        <f t="shared" si="0"/>
        <v>10</v>
      </c>
      <c r="S11" t="str">
        <f t="shared" si="16"/>
        <v xml:space="preserve"> [10] = {</v>
      </c>
      <c r="T11" t="str">
        <f t="shared" si="1"/>
        <v xml:space="preserve">["ID"] = 1879161177; </v>
      </c>
      <c r="U11" s="1" t="str">
        <f t="shared" si="2"/>
        <v xml:space="preserve">["SAVE_INDEX"] = 10; </v>
      </c>
      <c r="V11">
        <f>VLOOKUP(D11,Type!A$2:B$18,2,FALSE)</f>
        <v>4</v>
      </c>
      <c r="W11" t="str">
        <f t="shared" si="17"/>
        <v xml:space="preserve">["TYPE"] = 4; </v>
      </c>
      <c r="X11" t="str">
        <f t="shared" si="3"/>
        <v>0</v>
      </c>
      <c r="Y11" t="str">
        <f t="shared" si="18"/>
        <v xml:space="preserve">["VXP"] = 0; </v>
      </c>
      <c r="Z11" t="str">
        <f t="shared" si="4"/>
        <v>0</v>
      </c>
      <c r="AA11" t="str">
        <f t="shared" si="19"/>
        <v xml:space="preserve">["LP"] = 0; </v>
      </c>
      <c r="AB11" t="str">
        <f t="shared" si="5"/>
        <v>0</v>
      </c>
      <c r="AC11" t="str">
        <f t="shared" si="20"/>
        <v xml:space="preserve">["REP"] = 0; </v>
      </c>
      <c r="AD11">
        <f>VLOOKUP(I11,Faction!A$2:B$77,2,FALSE)</f>
        <v>1</v>
      </c>
      <c r="AE11" t="str">
        <f t="shared" si="21"/>
        <v xml:space="preserve">["FACTION"] = 1; </v>
      </c>
      <c r="AF11" t="str">
        <f t="shared" si="6"/>
        <v xml:space="preserve">["TIER"] = 1; </v>
      </c>
      <c r="AG11" t="str">
        <f t="shared" si="7"/>
        <v xml:space="preserve">["MIN_LVL"] = "20"; </v>
      </c>
      <c r="AH11" t="str">
        <f t="shared" si="8"/>
        <v/>
      </c>
      <c r="AI11" t="str">
        <f t="shared" si="9"/>
        <v xml:space="preserve">["NAME"] = { ["EN"] = "Chaos-fiend Slayer"; }; </v>
      </c>
      <c r="AJ11" t="str">
        <f t="shared" si="10"/>
        <v xml:space="preserve">["LORE"] = { ["EN"] = "Defeat many Chaos-fiends in Skirmishes. This deed will only be advanced by Lieutenants that do not appear grey to your character, they must be around the same level as you are."; }; </v>
      </c>
      <c r="AK11" t="str">
        <f t="shared" si="11"/>
        <v xml:space="preserve">["SUMMARY"] = { ["EN"] = "Defeat 5 Chaos-fiends in Skirmishes"; }; </v>
      </c>
      <c r="AL11" t="str">
        <f t="shared" si="12"/>
        <v/>
      </c>
      <c r="AM11" t="str">
        <f t="shared" si="13"/>
        <v>};</v>
      </c>
    </row>
    <row r="12" spans="1:39" x14ac:dyDescent="0.25">
      <c r="A12">
        <v>1879161094</v>
      </c>
      <c r="B12">
        <v>11</v>
      </c>
      <c r="C12" t="s">
        <v>313</v>
      </c>
      <c r="D12" t="s">
        <v>31</v>
      </c>
      <c r="I12" t="s">
        <v>79</v>
      </c>
      <c r="J12" t="s">
        <v>314</v>
      </c>
      <c r="K12" t="s">
        <v>482</v>
      </c>
      <c r="L12">
        <v>0</v>
      </c>
      <c r="M12">
        <v>20</v>
      </c>
      <c r="P12" t="str">
        <f t="shared" si="14"/>
        <v xml:space="preserve"> [11] = {["ID"] = 1879161094; }; -- Courage-breaker Slayer (Advanced)</v>
      </c>
      <c r="Q12" s="1" t="str">
        <f t="shared" si="15"/>
        <v xml:space="preserve"> [11] = {["ID"] = 1879161094; ["SAVE_INDEX"] = 11; ["TYPE"] = 4; ["VXP"] = 0; ["LP"] = 0; ["REP"] = 0; ["FACTION"] = 1; ["TIER"] = 0; ["MIN_LVL"] = "20"; ["NAME"] = { ["EN"] = "Courage-breaker Slayer (Advanced)"; }; ["LORE"] = { ["EN"] = "Defeat many Courage-breakers in Skirmishes. This deed will only be advanced by Lieutenants that do not appear grey to your character, they must be around the same level as you are."; }; ["SUMMARY"] = { ["EN"] = "Defeat 50 Courage-breakers in Skirmishes"; }; };</v>
      </c>
      <c r="R12">
        <f t="shared" si="0"/>
        <v>11</v>
      </c>
      <c r="S12" t="str">
        <f t="shared" si="16"/>
        <v xml:space="preserve"> [11] = {</v>
      </c>
      <c r="T12" t="str">
        <f t="shared" si="1"/>
        <v xml:space="preserve">["ID"] = 1879161094; </v>
      </c>
      <c r="U12" s="1" t="str">
        <f t="shared" si="2"/>
        <v xml:space="preserve">["SAVE_INDEX"] = 11; </v>
      </c>
      <c r="V12">
        <f>VLOOKUP(D12,Type!A$2:B$18,2,FALSE)</f>
        <v>4</v>
      </c>
      <c r="W12" t="str">
        <f t="shared" si="17"/>
        <v xml:space="preserve">["TYPE"] = 4; </v>
      </c>
      <c r="X12" t="str">
        <f t="shared" si="3"/>
        <v>0</v>
      </c>
      <c r="Y12" t="str">
        <f t="shared" si="18"/>
        <v xml:space="preserve">["VXP"] = 0; </v>
      </c>
      <c r="Z12" t="str">
        <f t="shared" si="4"/>
        <v>0</v>
      </c>
      <c r="AA12" t="str">
        <f t="shared" si="19"/>
        <v xml:space="preserve">["LP"] = 0; </v>
      </c>
      <c r="AB12" t="str">
        <f t="shared" si="5"/>
        <v>0</v>
      </c>
      <c r="AC12" t="str">
        <f t="shared" si="20"/>
        <v xml:space="preserve">["REP"] = 0; </v>
      </c>
      <c r="AD12">
        <f>VLOOKUP(I12,Faction!A$2:B$77,2,FALSE)</f>
        <v>1</v>
      </c>
      <c r="AE12" t="str">
        <f t="shared" si="21"/>
        <v xml:space="preserve">["FACTION"] = 1; </v>
      </c>
      <c r="AF12" t="str">
        <f t="shared" si="6"/>
        <v xml:space="preserve">["TIER"] = 0; </v>
      </c>
      <c r="AG12" t="str">
        <f t="shared" si="7"/>
        <v xml:space="preserve">["MIN_LVL"] = "20"; </v>
      </c>
      <c r="AH12" t="str">
        <f t="shared" si="8"/>
        <v/>
      </c>
      <c r="AI12" t="str">
        <f t="shared" si="9"/>
        <v xml:space="preserve">["NAME"] = { ["EN"] = "Courage-breaker Slayer (Advanced)"; }; </v>
      </c>
      <c r="AJ12" t="str">
        <f t="shared" si="10"/>
        <v xml:space="preserve">["LORE"] = { ["EN"] = "Defeat many Courage-breakers in Skirmishes. This deed will only be advanced by Lieutenants that do not appear grey to your character, they must be around the same level as you are."; }; </v>
      </c>
      <c r="AK12" t="str">
        <f t="shared" si="11"/>
        <v xml:space="preserve">["SUMMARY"] = { ["EN"] = "Defeat 50 Courage-breakers in Skirmishes"; }; </v>
      </c>
      <c r="AL12" t="str">
        <f t="shared" si="12"/>
        <v/>
      </c>
      <c r="AM12" t="str">
        <f t="shared" si="13"/>
        <v>};</v>
      </c>
    </row>
    <row r="13" spans="1:39" x14ac:dyDescent="0.25">
      <c r="A13">
        <v>1879161048</v>
      </c>
      <c r="B13">
        <v>12</v>
      </c>
      <c r="C13" t="s">
        <v>311</v>
      </c>
      <c r="D13" t="s">
        <v>31</v>
      </c>
      <c r="I13" t="s">
        <v>79</v>
      </c>
      <c r="J13" t="s">
        <v>312</v>
      </c>
      <c r="K13" t="s">
        <v>482</v>
      </c>
      <c r="L13">
        <v>1</v>
      </c>
      <c r="M13">
        <v>20</v>
      </c>
      <c r="P13" t="str">
        <f t="shared" si="14"/>
        <v xml:space="preserve"> [12] = {["ID"] = 1879161048; }; -- Courage-breaker Slayer</v>
      </c>
      <c r="Q13" s="1" t="str">
        <f t="shared" si="15"/>
        <v xml:space="preserve"> [12] = {["ID"] = 1879161048; ["SAVE_INDEX"] = 12; ["TYPE"] = 4; ["VXP"] = 0; ["LP"] = 0; ["REP"] = 0; ["FACTION"] = 1; ["TIER"] = 1; ["MIN_LVL"] = "20"; ["NAME"] = { ["EN"] = "Courage-breaker Slayer"; }; ["LORE"] = { ["EN"] = "Defeat many Courage-breakers in Skirmishes. This deed will only be advanced by Lieutenants that do not appear grey to your character, they must be around the same level as you are."; }; ["SUMMARY"] = { ["EN"] = "Defeat 5 Courage-breakers in Skirmishes"; }; };</v>
      </c>
      <c r="R13">
        <f t="shared" si="0"/>
        <v>12</v>
      </c>
      <c r="S13" t="str">
        <f t="shared" si="16"/>
        <v xml:space="preserve"> [12] = {</v>
      </c>
      <c r="T13" t="str">
        <f t="shared" si="1"/>
        <v xml:space="preserve">["ID"] = 1879161048; </v>
      </c>
      <c r="U13" s="1" t="str">
        <f t="shared" si="2"/>
        <v xml:space="preserve">["SAVE_INDEX"] = 12; </v>
      </c>
      <c r="V13">
        <f>VLOOKUP(D13,Type!A$2:B$18,2,FALSE)</f>
        <v>4</v>
      </c>
      <c r="W13" t="str">
        <f t="shared" si="17"/>
        <v xml:space="preserve">["TYPE"] = 4; </v>
      </c>
      <c r="X13" t="str">
        <f t="shared" si="3"/>
        <v>0</v>
      </c>
      <c r="Y13" t="str">
        <f t="shared" si="18"/>
        <v xml:space="preserve">["VXP"] = 0; </v>
      </c>
      <c r="Z13" t="str">
        <f t="shared" si="4"/>
        <v>0</v>
      </c>
      <c r="AA13" t="str">
        <f t="shared" si="19"/>
        <v xml:space="preserve">["LP"] = 0; </v>
      </c>
      <c r="AB13" t="str">
        <f t="shared" si="5"/>
        <v>0</v>
      </c>
      <c r="AC13" t="str">
        <f t="shared" si="20"/>
        <v xml:space="preserve">["REP"] = 0; </v>
      </c>
      <c r="AD13">
        <f>VLOOKUP(I13,Faction!A$2:B$77,2,FALSE)</f>
        <v>1</v>
      </c>
      <c r="AE13" t="str">
        <f t="shared" si="21"/>
        <v xml:space="preserve">["FACTION"] = 1; </v>
      </c>
      <c r="AF13" t="str">
        <f t="shared" si="6"/>
        <v xml:space="preserve">["TIER"] = 1; </v>
      </c>
      <c r="AG13" t="str">
        <f t="shared" si="7"/>
        <v xml:space="preserve">["MIN_LVL"] = "20"; </v>
      </c>
      <c r="AH13" t="str">
        <f t="shared" si="8"/>
        <v/>
      </c>
      <c r="AI13" t="str">
        <f t="shared" si="9"/>
        <v xml:space="preserve">["NAME"] = { ["EN"] = "Courage-breaker Slayer"; }; </v>
      </c>
      <c r="AJ13" t="str">
        <f t="shared" si="10"/>
        <v xml:space="preserve">["LORE"] = { ["EN"] = "Defeat many Courage-breakers in Skirmishes. This deed will only be advanced by Lieutenants that do not appear grey to your character, they must be around the same level as you are."; }; </v>
      </c>
      <c r="AK13" t="str">
        <f t="shared" si="11"/>
        <v xml:space="preserve">["SUMMARY"] = { ["EN"] = "Defeat 5 Courage-breakers in Skirmishes"; }; </v>
      </c>
      <c r="AL13" t="str">
        <f t="shared" si="12"/>
        <v/>
      </c>
      <c r="AM13" t="str">
        <f t="shared" si="13"/>
        <v>};</v>
      </c>
    </row>
    <row r="14" spans="1:39" x14ac:dyDescent="0.25">
      <c r="A14">
        <v>1879161173</v>
      </c>
      <c r="B14">
        <v>13</v>
      </c>
      <c r="C14" t="s">
        <v>317</v>
      </c>
      <c r="D14" t="s">
        <v>31</v>
      </c>
      <c r="I14" t="s">
        <v>79</v>
      </c>
      <c r="J14" t="s">
        <v>318</v>
      </c>
      <c r="K14" t="s">
        <v>514</v>
      </c>
      <c r="L14">
        <v>0</v>
      </c>
      <c r="M14">
        <v>20</v>
      </c>
      <c r="P14" t="str">
        <f t="shared" si="14"/>
        <v xml:space="preserve"> [13] = {["ID"] = 1879161173; }; -- Crazed Hate-monger Slayer (Advanced)</v>
      </c>
      <c r="Q14" s="1" t="str">
        <f t="shared" si="15"/>
        <v xml:space="preserve"> [13] = {["ID"] = 1879161173; ["SAVE_INDEX"] = 13; ["TYPE"] = 4; ["VXP"] = 0; ["LP"] = 0; ["REP"] = 0; ["FACTION"] = 1; ["TIER"] = 0; ["MIN_LVL"] = "20"; ["NAME"] = { ["EN"] = "Crazed Hate-monger Slayer (Advanced)"; }; ["LORE"] = { ["EN"] = "Defeat many crazed hate-mongers in Skirmishes. This deed will only be advanced by Lieutenants that do not appear grey to your character, they must be around the same level as you are."; }; ["SUMMARY"] = { ["EN"] = "Defeat 50 Crazed Hate-mongers in Skirmishes"; }; };</v>
      </c>
      <c r="R14">
        <f t="shared" si="0"/>
        <v>13</v>
      </c>
      <c r="S14" t="str">
        <f t="shared" si="16"/>
        <v xml:space="preserve"> [13] = {</v>
      </c>
      <c r="T14" t="str">
        <f t="shared" si="1"/>
        <v xml:space="preserve">["ID"] = 1879161173; </v>
      </c>
      <c r="U14" s="1" t="str">
        <f t="shared" si="2"/>
        <v xml:space="preserve">["SAVE_INDEX"] = 13; </v>
      </c>
      <c r="V14">
        <f>VLOOKUP(D14,Type!A$2:B$18,2,FALSE)</f>
        <v>4</v>
      </c>
      <c r="W14" t="str">
        <f t="shared" si="17"/>
        <v xml:space="preserve">["TYPE"] = 4; </v>
      </c>
      <c r="X14" t="str">
        <f t="shared" si="3"/>
        <v>0</v>
      </c>
      <c r="Y14" t="str">
        <f t="shared" si="18"/>
        <v xml:space="preserve">["VXP"] = 0; </v>
      </c>
      <c r="Z14" t="str">
        <f t="shared" si="4"/>
        <v>0</v>
      </c>
      <c r="AA14" t="str">
        <f t="shared" si="19"/>
        <v xml:space="preserve">["LP"] = 0; </v>
      </c>
      <c r="AB14" t="str">
        <f t="shared" si="5"/>
        <v>0</v>
      </c>
      <c r="AC14" t="str">
        <f t="shared" si="20"/>
        <v xml:space="preserve">["REP"] = 0; </v>
      </c>
      <c r="AD14">
        <f>VLOOKUP(I14,Faction!A$2:B$77,2,FALSE)</f>
        <v>1</v>
      </c>
      <c r="AE14" t="str">
        <f t="shared" si="21"/>
        <v xml:space="preserve">["FACTION"] = 1; </v>
      </c>
      <c r="AF14" t="str">
        <f t="shared" si="6"/>
        <v xml:space="preserve">["TIER"] = 0; </v>
      </c>
      <c r="AG14" t="str">
        <f t="shared" si="7"/>
        <v xml:space="preserve">["MIN_LVL"] = "20"; </v>
      </c>
      <c r="AH14" t="str">
        <f t="shared" si="8"/>
        <v/>
      </c>
      <c r="AI14" t="str">
        <f t="shared" si="9"/>
        <v xml:space="preserve">["NAME"] = { ["EN"] = "Crazed Hate-monger Slayer (Advanced)"; }; </v>
      </c>
      <c r="AJ14" t="str">
        <f t="shared" si="10"/>
        <v xml:space="preserve">["LORE"] = { ["EN"] = "Defeat many crazed hate-mongers in Skirmishes. This deed will only be advanced by Lieutenants that do not appear grey to your character, they must be around the same level as you are."; }; </v>
      </c>
      <c r="AK14" t="str">
        <f t="shared" si="11"/>
        <v xml:space="preserve">["SUMMARY"] = { ["EN"] = "Defeat 50 Crazed Hate-mongers in Skirmishes"; }; </v>
      </c>
      <c r="AL14" t="str">
        <f t="shared" si="12"/>
        <v/>
      </c>
      <c r="AM14" t="str">
        <f t="shared" si="13"/>
        <v>};</v>
      </c>
    </row>
    <row r="15" spans="1:39" x14ac:dyDescent="0.25">
      <c r="A15">
        <v>1879161144</v>
      </c>
      <c r="B15">
        <v>14</v>
      </c>
      <c r="C15" t="s">
        <v>315</v>
      </c>
      <c r="D15" t="s">
        <v>31</v>
      </c>
      <c r="I15" t="s">
        <v>79</v>
      </c>
      <c r="J15" t="s">
        <v>316</v>
      </c>
      <c r="K15" t="s">
        <v>514</v>
      </c>
      <c r="L15">
        <v>1</v>
      </c>
      <c r="M15">
        <v>20</v>
      </c>
      <c r="P15" t="str">
        <f t="shared" si="14"/>
        <v xml:space="preserve"> [14] = {["ID"] = 1879161144; }; -- Crazed Hate-monger Slayer</v>
      </c>
      <c r="Q15" s="1" t="str">
        <f t="shared" si="15"/>
        <v xml:space="preserve"> [14] = {["ID"] = 1879161144; ["SAVE_INDEX"] = 14; ["TYPE"] = 4; ["VXP"] = 0; ["LP"] = 0; ["REP"] = 0; ["FACTION"] = 1; ["TIER"] = 1; ["MIN_LVL"] = "20"; ["NAME"] = { ["EN"] = "Crazed Hate-monger Slayer"; }; ["LORE"] = { ["EN"] = "Defeat many crazed hate-mongers in Skirmishes. This deed will only be advanced by Lieutenants that do not appear grey to your character, they must be around the same level as you are."; }; ["SUMMARY"] = { ["EN"] = "Defeat 5 Crazed Hate-mongers in Skirmishes"; }; };</v>
      </c>
      <c r="R15">
        <f t="shared" si="0"/>
        <v>14</v>
      </c>
      <c r="S15" t="str">
        <f t="shared" si="16"/>
        <v xml:space="preserve"> [14] = {</v>
      </c>
      <c r="T15" t="str">
        <f t="shared" si="1"/>
        <v xml:space="preserve">["ID"] = 1879161144; </v>
      </c>
      <c r="U15" s="1" t="str">
        <f t="shared" si="2"/>
        <v xml:space="preserve">["SAVE_INDEX"] = 14; </v>
      </c>
      <c r="V15">
        <f>VLOOKUP(D15,Type!A$2:B$18,2,FALSE)</f>
        <v>4</v>
      </c>
      <c r="W15" t="str">
        <f t="shared" si="17"/>
        <v xml:space="preserve">["TYPE"] = 4; </v>
      </c>
      <c r="X15" t="str">
        <f t="shared" si="3"/>
        <v>0</v>
      </c>
      <c r="Y15" t="str">
        <f t="shared" si="18"/>
        <v xml:space="preserve">["VXP"] = 0; </v>
      </c>
      <c r="Z15" t="str">
        <f t="shared" si="4"/>
        <v>0</v>
      </c>
      <c r="AA15" t="str">
        <f t="shared" si="19"/>
        <v xml:space="preserve">["LP"] = 0; </v>
      </c>
      <c r="AB15" t="str">
        <f t="shared" si="5"/>
        <v>0</v>
      </c>
      <c r="AC15" t="str">
        <f t="shared" si="20"/>
        <v xml:space="preserve">["REP"] = 0; </v>
      </c>
      <c r="AD15">
        <f>VLOOKUP(I15,Faction!A$2:B$77,2,FALSE)</f>
        <v>1</v>
      </c>
      <c r="AE15" t="str">
        <f t="shared" si="21"/>
        <v xml:space="preserve">["FACTION"] = 1; </v>
      </c>
      <c r="AF15" t="str">
        <f t="shared" si="6"/>
        <v xml:space="preserve">["TIER"] = 1; </v>
      </c>
      <c r="AG15" t="str">
        <f t="shared" si="7"/>
        <v xml:space="preserve">["MIN_LVL"] = "20"; </v>
      </c>
      <c r="AH15" t="str">
        <f t="shared" si="8"/>
        <v/>
      </c>
      <c r="AI15" t="str">
        <f t="shared" si="9"/>
        <v xml:space="preserve">["NAME"] = { ["EN"] = "Crazed Hate-monger Slayer"; }; </v>
      </c>
      <c r="AJ15" t="str">
        <f t="shared" si="10"/>
        <v xml:space="preserve">["LORE"] = { ["EN"] = "Defeat many crazed hate-mongers in Skirmishes. This deed will only be advanced by Lieutenants that do not appear grey to your character, they must be around the same level as you are."; }; </v>
      </c>
      <c r="AK15" t="str">
        <f t="shared" si="11"/>
        <v xml:space="preserve">["SUMMARY"] = { ["EN"] = "Defeat 5 Crazed Hate-mongers in Skirmishes"; }; </v>
      </c>
      <c r="AL15" t="str">
        <f t="shared" si="12"/>
        <v/>
      </c>
      <c r="AM15" t="str">
        <f t="shared" si="13"/>
        <v>};</v>
      </c>
    </row>
    <row r="16" spans="1:39" x14ac:dyDescent="0.25">
      <c r="A16">
        <v>1879161063</v>
      </c>
      <c r="B16">
        <v>15</v>
      </c>
      <c r="C16" t="s">
        <v>321</v>
      </c>
      <c r="D16" t="s">
        <v>31</v>
      </c>
      <c r="I16" t="s">
        <v>79</v>
      </c>
      <c r="J16" t="s">
        <v>322</v>
      </c>
      <c r="K16" t="s">
        <v>508</v>
      </c>
      <c r="L16">
        <v>0</v>
      </c>
      <c r="M16">
        <v>20</v>
      </c>
      <c r="P16" t="str">
        <f t="shared" si="14"/>
        <v xml:space="preserve"> [15] = {["ID"] = 1879161063; }; -- Daunting Spirit-sapper Slayer (Advanced)</v>
      </c>
      <c r="Q16" s="1" t="str">
        <f t="shared" si="15"/>
        <v xml:space="preserve"> [15] = {["ID"] = 1879161063; ["SAVE_INDEX"] = 15; ["TYPE"] = 4; ["VXP"] = 0; ["LP"] = 0; ["REP"] = 0; ["FACTION"] = 1; ["TIER"] = 0; ["MIN_LVL"] = "20"; ["NAME"] = { ["EN"] = "Daunting Spirit-sapper Slayer (Advanced)"; }; ["LORE"] = { ["EN"] = "Defeat many Spirit-sappers in Skirmishes. This deed will only be advanced by Lieutenants that do not appear grey to your character, they must be around the same level as you are."; }; ["SUMMARY"] = { ["EN"] = "Defeat 50 Daunting Spirit-sappers in Skirmishes"; }; };</v>
      </c>
      <c r="R16">
        <f t="shared" si="0"/>
        <v>15</v>
      </c>
      <c r="S16" t="str">
        <f t="shared" si="16"/>
        <v xml:space="preserve"> [15] = {</v>
      </c>
      <c r="T16" t="str">
        <f t="shared" si="1"/>
        <v xml:space="preserve">["ID"] = 1879161063; </v>
      </c>
      <c r="U16" s="1" t="str">
        <f t="shared" si="2"/>
        <v xml:space="preserve">["SAVE_INDEX"] = 15; </v>
      </c>
      <c r="V16">
        <f>VLOOKUP(D16,Type!A$2:B$18,2,FALSE)</f>
        <v>4</v>
      </c>
      <c r="W16" t="str">
        <f t="shared" si="17"/>
        <v xml:space="preserve">["TYPE"] = 4; </v>
      </c>
      <c r="X16" t="str">
        <f t="shared" si="3"/>
        <v>0</v>
      </c>
      <c r="Y16" t="str">
        <f t="shared" si="18"/>
        <v xml:space="preserve">["VXP"] = 0; </v>
      </c>
      <c r="Z16" t="str">
        <f t="shared" si="4"/>
        <v>0</v>
      </c>
      <c r="AA16" t="str">
        <f t="shared" si="19"/>
        <v xml:space="preserve">["LP"] = 0; </v>
      </c>
      <c r="AB16" t="str">
        <f t="shared" si="5"/>
        <v>0</v>
      </c>
      <c r="AC16" t="str">
        <f t="shared" si="20"/>
        <v xml:space="preserve">["REP"] = 0; </v>
      </c>
      <c r="AD16">
        <f>VLOOKUP(I16,Faction!A$2:B$77,2,FALSE)</f>
        <v>1</v>
      </c>
      <c r="AE16" t="str">
        <f t="shared" si="21"/>
        <v xml:space="preserve">["FACTION"] = 1; </v>
      </c>
      <c r="AF16" t="str">
        <f t="shared" si="6"/>
        <v xml:space="preserve">["TIER"] = 0; </v>
      </c>
      <c r="AG16" t="str">
        <f t="shared" si="7"/>
        <v xml:space="preserve">["MIN_LVL"] = "20"; </v>
      </c>
      <c r="AH16" t="str">
        <f t="shared" si="8"/>
        <v/>
      </c>
      <c r="AI16" t="str">
        <f t="shared" si="9"/>
        <v xml:space="preserve">["NAME"] = { ["EN"] = "Daunting Spirit-sapper Slayer (Advanced)"; }; </v>
      </c>
      <c r="AJ16" t="str">
        <f t="shared" si="10"/>
        <v xml:space="preserve">["LORE"] = { ["EN"] = "Defeat many Spirit-sappers in Skirmishes. This deed will only be advanced by Lieutenants that do not appear grey to your character, they must be around the same level as you are."; }; </v>
      </c>
      <c r="AK16" t="str">
        <f t="shared" si="11"/>
        <v xml:space="preserve">["SUMMARY"] = { ["EN"] = "Defeat 50 Daunting Spirit-sappers in Skirmishes"; }; </v>
      </c>
      <c r="AL16" t="str">
        <f t="shared" si="12"/>
        <v/>
      </c>
      <c r="AM16" t="str">
        <f t="shared" si="13"/>
        <v>};</v>
      </c>
    </row>
    <row r="17" spans="1:39" x14ac:dyDescent="0.25">
      <c r="A17">
        <v>1879161110</v>
      </c>
      <c r="B17">
        <v>16</v>
      </c>
      <c r="C17" t="s">
        <v>319</v>
      </c>
      <c r="D17" t="s">
        <v>31</v>
      </c>
      <c r="I17" t="s">
        <v>79</v>
      </c>
      <c r="J17" t="s">
        <v>320</v>
      </c>
      <c r="K17" t="s">
        <v>508</v>
      </c>
      <c r="L17">
        <v>1</v>
      </c>
      <c r="M17">
        <v>20</v>
      </c>
      <c r="P17" t="str">
        <f t="shared" si="14"/>
        <v xml:space="preserve"> [16] = {["ID"] = 1879161110; }; -- Daunting Spirit-sapper Slayer</v>
      </c>
      <c r="Q17" s="1" t="str">
        <f t="shared" si="15"/>
        <v xml:space="preserve"> [16] = {["ID"] = 1879161110; ["SAVE_INDEX"] = 16; ["TYPE"] = 4; ["VXP"] = 0; ["LP"] = 0; ["REP"] = 0; ["FACTION"] = 1; ["TIER"] = 1; ["MIN_LVL"] = "20"; ["NAME"] = { ["EN"] = "Daunting Spirit-sapper Slayer"; }; ["LORE"] = { ["EN"] = "Defeat many Spirit-sappers in Skirmishes. This deed will only be advanced by Lieutenants that do not appear grey to your character, they must be around the same level as you are."; }; ["SUMMARY"] = { ["EN"] = "Defeat 5 Daunting Spirit-sappers in Skirmishes"; }; };</v>
      </c>
      <c r="R17">
        <f t="shared" si="0"/>
        <v>16</v>
      </c>
      <c r="S17" t="str">
        <f t="shared" si="16"/>
        <v xml:space="preserve"> [16] = {</v>
      </c>
      <c r="T17" t="str">
        <f t="shared" si="1"/>
        <v xml:space="preserve">["ID"] = 1879161110; </v>
      </c>
      <c r="U17" s="1" t="str">
        <f t="shared" si="2"/>
        <v xml:space="preserve">["SAVE_INDEX"] = 16; </v>
      </c>
      <c r="V17">
        <f>VLOOKUP(D17,Type!A$2:B$18,2,FALSE)</f>
        <v>4</v>
      </c>
      <c r="W17" t="str">
        <f t="shared" si="17"/>
        <v xml:space="preserve">["TYPE"] = 4; </v>
      </c>
      <c r="X17" t="str">
        <f t="shared" si="3"/>
        <v>0</v>
      </c>
      <c r="Y17" t="str">
        <f t="shared" si="18"/>
        <v xml:space="preserve">["VXP"] = 0; </v>
      </c>
      <c r="Z17" t="str">
        <f t="shared" si="4"/>
        <v>0</v>
      </c>
      <c r="AA17" t="str">
        <f t="shared" si="19"/>
        <v xml:space="preserve">["LP"] = 0; </v>
      </c>
      <c r="AB17" t="str">
        <f t="shared" si="5"/>
        <v>0</v>
      </c>
      <c r="AC17" t="str">
        <f t="shared" si="20"/>
        <v xml:space="preserve">["REP"] = 0; </v>
      </c>
      <c r="AD17">
        <f>VLOOKUP(I17,Faction!A$2:B$77,2,FALSE)</f>
        <v>1</v>
      </c>
      <c r="AE17" t="str">
        <f t="shared" si="21"/>
        <v xml:space="preserve">["FACTION"] = 1; </v>
      </c>
      <c r="AF17" t="str">
        <f t="shared" si="6"/>
        <v xml:space="preserve">["TIER"] = 1; </v>
      </c>
      <c r="AG17" t="str">
        <f t="shared" si="7"/>
        <v xml:space="preserve">["MIN_LVL"] = "20"; </v>
      </c>
      <c r="AH17" t="str">
        <f t="shared" si="8"/>
        <v/>
      </c>
      <c r="AI17" t="str">
        <f t="shared" si="9"/>
        <v xml:space="preserve">["NAME"] = { ["EN"] = "Daunting Spirit-sapper Slayer"; }; </v>
      </c>
      <c r="AJ17" t="str">
        <f t="shared" si="10"/>
        <v xml:space="preserve">["LORE"] = { ["EN"] = "Defeat many Spirit-sappers in Skirmishes. This deed will only be advanced by Lieutenants that do not appear grey to your character, they must be around the same level as you are."; }; </v>
      </c>
      <c r="AK17" t="str">
        <f t="shared" si="11"/>
        <v xml:space="preserve">["SUMMARY"] = { ["EN"] = "Defeat 5 Daunting Spirit-sappers in Skirmishes"; }; </v>
      </c>
      <c r="AL17" t="str">
        <f t="shared" si="12"/>
        <v/>
      </c>
      <c r="AM17" t="str">
        <f t="shared" si="13"/>
        <v>};</v>
      </c>
    </row>
    <row r="18" spans="1:39" x14ac:dyDescent="0.25">
      <c r="A18">
        <v>1879161146</v>
      </c>
      <c r="B18">
        <v>17</v>
      </c>
      <c r="C18" t="s">
        <v>325</v>
      </c>
      <c r="D18" t="s">
        <v>31</v>
      </c>
      <c r="I18" t="s">
        <v>79</v>
      </c>
      <c r="J18" t="s">
        <v>326</v>
      </c>
      <c r="K18" t="s">
        <v>483</v>
      </c>
      <c r="L18">
        <v>0</v>
      </c>
      <c r="M18">
        <v>20</v>
      </c>
      <c r="P18" t="str">
        <f t="shared" si="14"/>
        <v xml:space="preserve"> [17] = {["ID"] = 1879161146; }; -- Daywalker-berserker Slayer (Advanced)</v>
      </c>
      <c r="Q18" s="1" t="str">
        <f t="shared" si="15"/>
        <v xml:space="preserve"> [17] = {["ID"] = 1879161146; ["SAVE_INDEX"] = 17; ["TYPE"] = 4; ["VXP"] = 0; ["LP"] = 0; ["REP"] = 0; ["FACTION"] = 1; ["TIER"] = 0; ["MIN_LVL"] = "20"; ["NAME"] = { ["EN"] = "Daywalker-berserker Slayer (Advanced)"; }; ["LORE"] = { ["EN"] = "Defeat many Daywalker-berserkers in Skirmishes. This deed will only be advanced by Lieutenants that do not appear grey to your character, they must be around the same level as you are."; }; ["SUMMARY"] = { ["EN"] = "Defeat 50 Daywalker-berserkers in Skirmishes"; }; };</v>
      </c>
      <c r="R18">
        <f t="shared" si="0"/>
        <v>17</v>
      </c>
      <c r="S18" t="str">
        <f t="shared" si="16"/>
        <v xml:space="preserve"> [17] = {</v>
      </c>
      <c r="T18" t="str">
        <f t="shared" si="1"/>
        <v xml:space="preserve">["ID"] = 1879161146; </v>
      </c>
      <c r="U18" s="1" t="str">
        <f t="shared" si="2"/>
        <v xml:space="preserve">["SAVE_INDEX"] = 17; </v>
      </c>
      <c r="V18">
        <f>VLOOKUP(D18,Type!A$2:B$18,2,FALSE)</f>
        <v>4</v>
      </c>
      <c r="W18" t="str">
        <f t="shared" si="17"/>
        <v xml:space="preserve">["TYPE"] = 4; </v>
      </c>
      <c r="X18" t="str">
        <f t="shared" si="3"/>
        <v>0</v>
      </c>
      <c r="Y18" t="str">
        <f t="shared" si="18"/>
        <v xml:space="preserve">["VXP"] = 0; </v>
      </c>
      <c r="Z18" t="str">
        <f t="shared" si="4"/>
        <v>0</v>
      </c>
      <c r="AA18" t="str">
        <f t="shared" si="19"/>
        <v xml:space="preserve">["LP"] = 0; </v>
      </c>
      <c r="AB18" t="str">
        <f t="shared" si="5"/>
        <v>0</v>
      </c>
      <c r="AC18" t="str">
        <f t="shared" si="20"/>
        <v xml:space="preserve">["REP"] = 0; </v>
      </c>
      <c r="AD18">
        <f>VLOOKUP(I18,Faction!A$2:B$77,2,FALSE)</f>
        <v>1</v>
      </c>
      <c r="AE18" t="str">
        <f t="shared" si="21"/>
        <v xml:space="preserve">["FACTION"] = 1; </v>
      </c>
      <c r="AF18" t="str">
        <f t="shared" si="6"/>
        <v xml:space="preserve">["TIER"] = 0; </v>
      </c>
      <c r="AG18" t="str">
        <f t="shared" si="7"/>
        <v xml:space="preserve">["MIN_LVL"] = "20"; </v>
      </c>
      <c r="AH18" t="str">
        <f t="shared" si="8"/>
        <v/>
      </c>
      <c r="AI18" t="str">
        <f t="shared" si="9"/>
        <v xml:space="preserve">["NAME"] = { ["EN"] = "Daywalker-berserker Slayer (Advanced)"; }; </v>
      </c>
      <c r="AJ18" t="str">
        <f t="shared" si="10"/>
        <v xml:space="preserve">["LORE"] = { ["EN"] = "Defeat many Daywalker-berserkers in Skirmishes. This deed will only be advanced by Lieutenants that do not appear grey to your character, they must be around the same level as you are."; }; </v>
      </c>
      <c r="AK18" t="str">
        <f t="shared" si="11"/>
        <v xml:space="preserve">["SUMMARY"] = { ["EN"] = "Defeat 50 Daywalker-berserkers in Skirmishes"; }; </v>
      </c>
      <c r="AL18" t="str">
        <f t="shared" si="12"/>
        <v/>
      </c>
      <c r="AM18" t="str">
        <f t="shared" si="13"/>
        <v>};</v>
      </c>
    </row>
    <row r="19" spans="1:39" x14ac:dyDescent="0.25">
      <c r="A19">
        <v>1879161114</v>
      </c>
      <c r="B19">
        <v>18</v>
      </c>
      <c r="C19" t="s">
        <v>323</v>
      </c>
      <c r="D19" t="s">
        <v>31</v>
      </c>
      <c r="I19" t="s">
        <v>79</v>
      </c>
      <c r="J19" t="s">
        <v>324</v>
      </c>
      <c r="K19" t="s">
        <v>483</v>
      </c>
      <c r="L19">
        <v>1</v>
      </c>
      <c r="M19">
        <v>20</v>
      </c>
      <c r="P19" t="str">
        <f t="shared" si="14"/>
        <v xml:space="preserve"> [18] = {["ID"] = 1879161114; }; -- Daywalker-berserker Slayer</v>
      </c>
      <c r="Q19" s="1" t="str">
        <f t="shared" si="15"/>
        <v xml:space="preserve"> [18] = {["ID"] = 1879161114; ["SAVE_INDEX"] = 18; ["TYPE"] = 4; ["VXP"] = 0; ["LP"] = 0; ["REP"] = 0; ["FACTION"] = 1; ["TIER"] = 1; ["MIN_LVL"] = "20"; ["NAME"] = { ["EN"] = "Daywalker-berserker Slayer"; }; ["LORE"] = { ["EN"] = "Defeat many Daywalker-berserkers in Skirmishes. This deed will only be advanced by Lieutenants that do not appear grey to your character, they must be around the same level as you are."; }; ["SUMMARY"] = { ["EN"] = "Defeat 5 Daywalker-berserkers in Skirmishes"; }; };</v>
      </c>
      <c r="R19">
        <f t="shared" si="0"/>
        <v>18</v>
      </c>
      <c r="S19" t="str">
        <f t="shared" si="16"/>
        <v xml:space="preserve"> [18] = {</v>
      </c>
      <c r="T19" t="str">
        <f t="shared" si="1"/>
        <v xml:space="preserve">["ID"] = 1879161114; </v>
      </c>
      <c r="U19" s="1" t="str">
        <f t="shared" si="2"/>
        <v xml:space="preserve">["SAVE_INDEX"] = 18; </v>
      </c>
      <c r="V19">
        <f>VLOOKUP(D19,Type!A$2:B$18,2,FALSE)</f>
        <v>4</v>
      </c>
      <c r="W19" t="str">
        <f t="shared" si="17"/>
        <v xml:space="preserve">["TYPE"] = 4; </v>
      </c>
      <c r="X19" t="str">
        <f t="shared" si="3"/>
        <v>0</v>
      </c>
      <c r="Y19" t="str">
        <f t="shared" si="18"/>
        <v xml:space="preserve">["VXP"] = 0; </v>
      </c>
      <c r="Z19" t="str">
        <f t="shared" si="4"/>
        <v>0</v>
      </c>
      <c r="AA19" t="str">
        <f t="shared" si="19"/>
        <v xml:space="preserve">["LP"] = 0; </v>
      </c>
      <c r="AB19" t="str">
        <f t="shared" si="5"/>
        <v>0</v>
      </c>
      <c r="AC19" t="str">
        <f t="shared" si="20"/>
        <v xml:space="preserve">["REP"] = 0; </v>
      </c>
      <c r="AD19">
        <f>VLOOKUP(I19,Faction!A$2:B$77,2,FALSE)</f>
        <v>1</v>
      </c>
      <c r="AE19" t="str">
        <f t="shared" si="21"/>
        <v xml:space="preserve">["FACTION"] = 1; </v>
      </c>
      <c r="AF19" t="str">
        <f t="shared" si="6"/>
        <v xml:space="preserve">["TIER"] = 1; </v>
      </c>
      <c r="AG19" t="str">
        <f t="shared" si="7"/>
        <v xml:space="preserve">["MIN_LVL"] = "20"; </v>
      </c>
      <c r="AH19" t="str">
        <f t="shared" si="8"/>
        <v/>
      </c>
      <c r="AI19" t="str">
        <f t="shared" si="9"/>
        <v xml:space="preserve">["NAME"] = { ["EN"] = "Daywalker-berserker Slayer"; }; </v>
      </c>
      <c r="AJ19" t="str">
        <f t="shared" si="10"/>
        <v xml:space="preserve">["LORE"] = { ["EN"] = "Defeat many Daywalker-berserkers in Skirmishes. This deed will only be advanced by Lieutenants that do not appear grey to your character, they must be around the same level as you are."; }; </v>
      </c>
      <c r="AK19" t="str">
        <f t="shared" si="11"/>
        <v xml:space="preserve">["SUMMARY"] = { ["EN"] = "Defeat 5 Daywalker-berserkers in Skirmishes"; }; </v>
      </c>
      <c r="AL19" t="str">
        <f t="shared" si="12"/>
        <v/>
      </c>
      <c r="AM19" t="str">
        <f t="shared" si="13"/>
        <v>};</v>
      </c>
    </row>
    <row r="20" spans="1:39" x14ac:dyDescent="0.25">
      <c r="A20">
        <v>1879161093</v>
      </c>
      <c r="B20">
        <v>19</v>
      </c>
      <c r="C20" t="s">
        <v>329</v>
      </c>
      <c r="D20" t="s">
        <v>31</v>
      </c>
      <c r="I20" t="s">
        <v>79</v>
      </c>
      <c r="J20" t="s">
        <v>330</v>
      </c>
      <c r="K20" t="s">
        <v>484</v>
      </c>
      <c r="L20">
        <v>0</v>
      </c>
      <c r="M20">
        <v>20</v>
      </c>
      <c r="P20" t="str">
        <f t="shared" si="14"/>
        <v xml:space="preserve"> [19] = {["ID"] = 1879161093; }; -- Death-monger Slayer (Advanced)</v>
      </c>
      <c r="Q20" s="1" t="str">
        <f t="shared" si="15"/>
        <v xml:space="preserve"> [19] = {["ID"] = 1879161093; ["SAVE_INDEX"] = 19; ["TYPE"] = 4; ["VXP"] = 0; ["LP"] = 0; ["REP"] = 0; ["FACTION"] = 1; ["TIER"] = 0; ["MIN_LVL"] = "20"; ["NAME"] = { ["EN"] = "Death-monger Slayer (Advanced)"; }; ["LORE"] = { ["EN"] = "Defeat many Death-mongers in Skirmishes. This deed will only be advanced by Lieutenants that do not appear grey to your character, they must be around the same level as you are."; }; ["SUMMARY"] = { ["EN"] = "Defeat 50 Death-mongers in Skirmishes"; }; };</v>
      </c>
      <c r="R20">
        <f t="shared" si="0"/>
        <v>19</v>
      </c>
      <c r="S20" t="str">
        <f t="shared" si="16"/>
        <v xml:space="preserve"> [19] = {</v>
      </c>
      <c r="T20" t="str">
        <f t="shared" si="1"/>
        <v xml:space="preserve">["ID"] = 1879161093; </v>
      </c>
      <c r="U20" s="1" t="str">
        <f t="shared" si="2"/>
        <v xml:space="preserve">["SAVE_INDEX"] = 19; </v>
      </c>
      <c r="V20">
        <f>VLOOKUP(D20,Type!A$2:B$18,2,FALSE)</f>
        <v>4</v>
      </c>
      <c r="W20" t="str">
        <f t="shared" si="17"/>
        <v xml:space="preserve">["TYPE"] = 4; </v>
      </c>
      <c r="X20" t="str">
        <f t="shared" si="3"/>
        <v>0</v>
      </c>
      <c r="Y20" t="str">
        <f t="shared" si="18"/>
        <v xml:space="preserve">["VXP"] = 0; </v>
      </c>
      <c r="Z20" t="str">
        <f t="shared" si="4"/>
        <v>0</v>
      </c>
      <c r="AA20" t="str">
        <f t="shared" si="19"/>
        <v xml:space="preserve">["LP"] = 0; </v>
      </c>
      <c r="AB20" t="str">
        <f t="shared" si="5"/>
        <v>0</v>
      </c>
      <c r="AC20" t="str">
        <f t="shared" si="20"/>
        <v xml:space="preserve">["REP"] = 0; </v>
      </c>
      <c r="AD20">
        <f>VLOOKUP(I20,Faction!A$2:B$77,2,FALSE)</f>
        <v>1</v>
      </c>
      <c r="AE20" t="str">
        <f t="shared" si="21"/>
        <v xml:space="preserve">["FACTION"] = 1; </v>
      </c>
      <c r="AF20" t="str">
        <f t="shared" si="6"/>
        <v xml:space="preserve">["TIER"] = 0; </v>
      </c>
      <c r="AG20" t="str">
        <f t="shared" si="7"/>
        <v xml:space="preserve">["MIN_LVL"] = "20"; </v>
      </c>
      <c r="AH20" t="str">
        <f t="shared" si="8"/>
        <v/>
      </c>
      <c r="AI20" t="str">
        <f t="shared" si="9"/>
        <v xml:space="preserve">["NAME"] = { ["EN"] = "Death-monger Slayer (Advanced)"; }; </v>
      </c>
      <c r="AJ20" t="str">
        <f t="shared" si="10"/>
        <v xml:space="preserve">["LORE"] = { ["EN"] = "Defeat many Death-mongers in Skirmishes. This deed will only be advanced by Lieutenants that do not appear grey to your character, they must be around the same level as you are."; }; </v>
      </c>
      <c r="AK20" t="str">
        <f t="shared" si="11"/>
        <v xml:space="preserve">["SUMMARY"] = { ["EN"] = "Defeat 50 Death-mongers in Skirmishes"; }; </v>
      </c>
      <c r="AL20" t="str">
        <f t="shared" si="12"/>
        <v/>
      </c>
      <c r="AM20" t="str">
        <f t="shared" si="13"/>
        <v>};</v>
      </c>
    </row>
    <row r="21" spans="1:39" x14ac:dyDescent="0.25">
      <c r="A21">
        <v>1879161125</v>
      </c>
      <c r="B21">
        <v>20</v>
      </c>
      <c r="C21" t="s">
        <v>327</v>
      </c>
      <c r="D21" t="s">
        <v>31</v>
      </c>
      <c r="I21" t="s">
        <v>79</v>
      </c>
      <c r="J21" t="s">
        <v>328</v>
      </c>
      <c r="K21" t="s">
        <v>484</v>
      </c>
      <c r="L21">
        <v>1</v>
      </c>
      <c r="M21">
        <v>20</v>
      </c>
      <c r="P21" t="str">
        <f t="shared" si="14"/>
        <v xml:space="preserve"> [20] = {["ID"] = 1879161125; }; -- Death-monger Slayer</v>
      </c>
      <c r="Q21" s="1" t="str">
        <f t="shared" si="15"/>
        <v xml:space="preserve"> [20] = {["ID"] = 1879161125; ["SAVE_INDEX"] = 20; ["TYPE"] = 4; ["VXP"] = 0; ["LP"] = 0; ["REP"] = 0; ["FACTION"] = 1; ["TIER"] = 1; ["MIN_LVL"] = "20"; ["NAME"] = { ["EN"] = "Death-monger Slayer"; }; ["LORE"] = { ["EN"] = "Defeat many Death-mongers in Skirmishes. This deed will only be advanced by Lieutenants that do not appear grey to your character, they must be around the same level as you are."; }; ["SUMMARY"] = { ["EN"] = "Defeat 5 Death-mongers in Skirmishes"; }; };</v>
      </c>
      <c r="R21">
        <f t="shared" si="0"/>
        <v>20</v>
      </c>
      <c r="S21" t="str">
        <f t="shared" si="16"/>
        <v xml:space="preserve"> [20] = {</v>
      </c>
      <c r="T21" t="str">
        <f t="shared" si="1"/>
        <v xml:space="preserve">["ID"] = 1879161125; </v>
      </c>
      <c r="U21" s="1" t="str">
        <f t="shared" si="2"/>
        <v xml:space="preserve">["SAVE_INDEX"] = 20; </v>
      </c>
      <c r="V21">
        <f>VLOOKUP(D21,Type!A$2:B$18,2,FALSE)</f>
        <v>4</v>
      </c>
      <c r="W21" t="str">
        <f t="shared" si="17"/>
        <v xml:space="preserve">["TYPE"] = 4; </v>
      </c>
      <c r="X21" t="str">
        <f t="shared" si="3"/>
        <v>0</v>
      </c>
      <c r="Y21" t="str">
        <f t="shared" si="18"/>
        <v xml:space="preserve">["VXP"] = 0; </v>
      </c>
      <c r="Z21" t="str">
        <f t="shared" si="4"/>
        <v>0</v>
      </c>
      <c r="AA21" t="str">
        <f t="shared" si="19"/>
        <v xml:space="preserve">["LP"] = 0; </v>
      </c>
      <c r="AB21" t="str">
        <f t="shared" si="5"/>
        <v>0</v>
      </c>
      <c r="AC21" t="str">
        <f t="shared" si="20"/>
        <v xml:space="preserve">["REP"] = 0; </v>
      </c>
      <c r="AD21">
        <f>VLOOKUP(I21,Faction!A$2:B$77,2,FALSE)</f>
        <v>1</v>
      </c>
      <c r="AE21" t="str">
        <f t="shared" si="21"/>
        <v xml:space="preserve">["FACTION"] = 1; </v>
      </c>
      <c r="AF21" t="str">
        <f t="shared" si="6"/>
        <v xml:space="preserve">["TIER"] = 1; </v>
      </c>
      <c r="AG21" t="str">
        <f t="shared" si="7"/>
        <v xml:space="preserve">["MIN_LVL"] = "20"; </v>
      </c>
      <c r="AH21" t="str">
        <f t="shared" si="8"/>
        <v/>
      </c>
      <c r="AI21" t="str">
        <f t="shared" si="9"/>
        <v xml:space="preserve">["NAME"] = { ["EN"] = "Death-monger Slayer"; }; </v>
      </c>
      <c r="AJ21" t="str">
        <f t="shared" si="10"/>
        <v xml:space="preserve">["LORE"] = { ["EN"] = "Defeat many Death-mongers in Skirmishes. This deed will only be advanced by Lieutenants that do not appear grey to your character, they must be around the same level as you are."; }; </v>
      </c>
      <c r="AK21" t="str">
        <f t="shared" si="11"/>
        <v xml:space="preserve">["SUMMARY"] = { ["EN"] = "Defeat 5 Death-mongers in Skirmishes"; }; </v>
      </c>
      <c r="AL21" t="str">
        <f t="shared" si="12"/>
        <v/>
      </c>
      <c r="AM21" t="str">
        <f t="shared" si="13"/>
        <v>};</v>
      </c>
    </row>
    <row r="22" spans="1:39" x14ac:dyDescent="0.25">
      <c r="A22">
        <v>1879176139</v>
      </c>
      <c r="B22">
        <v>21</v>
      </c>
      <c r="C22" t="s">
        <v>333</v>
      </c>
      <c r="D22" t="s">
        <v>31</v>
      </c>
      <c r="I22" t="s">
        <v>79</v>
      </c>
      <c r="J22" t="s">
        <v>334</v>
      </c>
      <c r="K22" t="s">
        <v>522</v>
      </c>
      <c r="L22">
        <v>0</v>
      </c>
      <c r="M22">
        <v>20</v>
      </c>
      <c r="P22" t="str">
        <f t="shared" si="14"/>
        <v xml:space="preserve"> [21] = {["ID"] = 1879176139; }; -- Dourhand Keg-master Slayer (Advanced)</v>
      </c>
      <c r="Q22" s="1" t="str">
        <f t="shared" si="15"/>
        <v xml:space="preserve"> [21] = {["ID"] = 1879176139; ["SAVE_INDEX"] = 21; ["TYPE"] = 4; ["VXP"] = 0; ["LP"] = 0; ["REP"] = 0; ["FACTION"] = 1; ["TIER"] = 0; ["MIN_LVL"] = "20"; ["NAME"] = { ["EN"] = "Dourhand Keg-master Slayer (Advanced)"; }; ["LORE"] = { ["EN"] = "Defeat many more Dourhand Keg-masters in Skirmishes. This deed will only be advanced by Lieutenants that do not appear grey to your character, they must be around the same level as you are."; }; ["SUMMARY"] = { ["EN"] = "Defeat 50 Dourhand Keg-masters in Skirmishes"; }; };</v>
      </c>
      <c r="R22">
        <f t="shared" si="0"/>
        <v>21</v>
      </c>
      <c r="S22" t="str">
        <f t="shared" si="16"/>
        <v xml:space="preserve"> [21] = {</v>
      </c>
      <c r="T22" t="str">
        <f t="shared" si="1"/>
        <v xml:space="preserve">["ID"] = 1879176139; </v>
      </c>
      <c r="U22" s="1" t="str">
        <f t="shared" si="2"/>
        <v xml:space="preserve">["SAVE_INDEX"] = 21; </v>
      </c>
      <c r="V22">
        <f>VLOOKUP(D22,Type!A$2:B$18,2,FALSE)</f>
        <v>4</v>
      </c>
      <c r="W22" t="str">
        <f t="shared" si="17"/>
        <v xml:space="preserve">["TYPE"] = 4; </v>
      </c>
      <c r="X22" t="str">
        <f t="shared" si="3"/>
        <v>0</v>
      </c>
      <c r="Y22" t="str">
        <f t="shared" si="18"/>
        <v xml:space="preserve">["VXP"] = 0; </v>
      </c>
      <c r="Z22" t="str">
        <f t="shared" si="4"/>
        <v>0</v>
      </c>
      <c r="AA22" t="str">
        <f t="shared" si="19"/>
        <v xml:space="preserve">["LP"] = 0; </v>
      </c>
      <c r="AB22" t="str">
        <f t="shared" si="5"/>
        <v>0</v>
      </c>
      <c r="AC22" t="str">
        <f t="shared" si="20"/>
        <v xml:space="preserve">["REP"] = 0; </v>
      </c>
      <c r="AD22">
        <f>VLOOKUP(I22,Faction!A$2:B$77,2,FALSE)</f>
        <v>1</v>
      </c>
      <c r="AE22" t="str">
        <f t="shared" si="21"/>
        <v xml:space="preserve">["FACTION"] = 1; </v>
      </c>
      <c r="AF22" t="str">
        <f t="shared" si="6"/>
        <v xml:space="preserve">["TIER"] = 0; </v>
      </c>
      <c r="AG22" t="str">
        <f t="shared" si="7"/>
        <v xml:space="preserve">["MIN_LVL"] = "20"; </v>
      </c>
      <c r="AH22" t="str">
        <f t="shared" si="8"/>
        <v/>
      </c>
      <c r="AI22" t="str">
        <f t="shared" si="9"/>
        <v xml:space="preserve">["NAME"] = { ["EN"] = "Dourhand Keg-master Slayer (Advanced)"; }; </v>
      </c>
      <c r="AJ22" t="str">
        <f t="shared" si="10"/>
        <v xml:space="preserve">["LORE"] = { ["EN"] = "Defeat many more Dourhand Keg-masters in Skirmishes. This deed will only be advanced by Lieutenants that do not appear grey to your character, they must be around the same level as you are."; }; </v>
      </c>
      <c r="AK22" t="str">
        <f t="shared" si="11"/>
        <v xml:space="preserve">["SUMMARY"] = { ["EN"] = "Defeat 50 Dourhand Keg-masters in Skirmishes"; }; </v>
      </c>
      <c r="AL22" t="str">
        <f t="shared" si="12"/>
        <v/>
      </c>
      <c r="AM22" t="str">
        <f t="shared" si="13"/>
        <v>};</v>
      </c>
    </row>
    <row r="23" spans="1:39" x14ac:dyDescent="0.25">
      <c r="A23">
        <v>1879176150</v>
      </c>
      <c r="B23">
        <v>22</v>
      </c>
      <c r="C23" t="s">
        <v>331</v>
      </c>
      <c r="D23" t="s">
        <v>31</v>
      </c>
      <c r="I23" t="s">
        <v>79</v>
      </c>
      <c r="J23" t="s">
        <v>332</v>
      </c>
      <c r="K23" t="s">
        <v>485</v>
      </c>
      <c r="L23">
        <v>1</v>
      </c>
      <c r="M23">
        <v>20</v>
      </c>
      <c r="P23" t="str">
        <f t="shared" si="14"/>
        <v xml:space="preserve"> [22] = {["ID"] = 1879176150; }; -- Dourhand Keg-master Slayer</v>
      </c>
      <c r="Q23" s="1" t="str">
        <f t="shared" si="15"/>
        <v xml:space="preserve"> [22] = {["ID"] = 1879176150; ["SAVE_INDEX"] = 22; ["TYPE"] = 4; ["VXP"] = 0; ["LP"] = 0; ["REP"] = 0; ["FACTION"] = 1; ["TIER"] = 1; ["MIN_LVL"] = "20"; ["NAME"] = { ["EN"] = "Dourhand Keg-master Slayer"; }; ["LORE"] = { ["EN"] = "Defeat many Dourhand Keg-masters in Skirmishes. This deed will only be advanced by Lieutenants that do not appear grey to your character, they must be around the same level as you are."; }; ["SUMMARY"] = { ["EN"] = "Defeat 5 Dourhand Keg-masters in Skirmishes"; }; };</v>
      </c>
      <c r="R23">
        <f t="shared" si="0"/>
        <v>22</v>
      </c>
      <c r="S23" t="str">
        <f t="shared" si="16"/>
        <v xml:space="preserve"> [22] = {</v>
      </c>
      <c r="T23" t="str">
        <f t="shared" si="1"/>
        <v xml:space="preserve">["ID"] = 1879176150; </v>
      </c>
      <c r="U23" s="1" t="str">
        <f t="shared" si="2"/>
        <v xml:space="preserve">["SAVE_INDEX"] = 22; </v>
      </c>
      <c r="V23">
        <f>VLOOKUP(D23,Type!A$2:B$18,2,FALSE)</f>
        <v>4</v>
      </c>
      <c r="W23" t="str">
        <f t="shared" si="17"/>
        <v xml:space="preserve">["TYPE"] = 4; </v>
      </c>
      <c r="X23" t="str">
        <f t="shared" si="3"/>
        <v>0</v>
      </c>
      <c r="Y23" t="str">
        <f t="shared" si="18"/>
        <v xml:space="preserve">["VXP"] = 0; </v>
      </c>
      <c r="Z23" t="str">
        <f t="shared" si="4"/>
        <v>0</v>
      </c>
      <c r="AA23" t="str">
        <f t="shared" si="19"/>
        <v xml:space="preserve">["LP"] = 0; </v>
      </c>
      <c r="AB23" t="str">
        <f t="shared" si="5"/>
        <v>0</v>
      </c>
      <c r="AC23" t="str">
        <f t="shared" si="20"/>
        <v xml:space="preserve">["REP"] = 0; </v>
      </c>
      <c r="AD23">
        <f>VLOOKUP(I23,Faction!A$2:B$77,2,FALSE)</f>
        <v>1</v>
      </c>
      <c r="AE23" t="str">
        <f t="shared" si="21"/>
        <v xml:space="preserve">["FACTION"] = 1; </v>
      </c>
      <c r="AF23" t="str">
        <f t="shared" si="6"/>
        <v xml:space="preserve">["TIER"] = 1; </v>
      </c>
      <c r="AG23" t="str">
        <f t="shared" si="7"/>
        <v xml:space="preserve">["MIN_LVL"] = "20"; </v>
      </c>
      <c r="AH23" t="str">
        <f t="shared" si="8"/>
        <v/>
      </c>
      <c r="AI23" t="str">
        <f t="shared" si="9"/>
        <v xml:space="preserve">["NAME"] = { ["EN"] = "Dourhand Keg-master Slayer"; }; </v>
      </c>
      <c r="AJ23" t="str">
        <f t="shared" si="10"/>
        <v xml:space="preserve">["LORE"] = { ["EN"] = "Defeat many Dourhand Keg-masters in Skirmishes. This deed will only be advanced by Lieutenants that do not appear grey to your character, they must be around the same level as you are."; }; </v>
      </c>
      <c r="AK23" t="str">
        <f t="shared" si="11"/>
        <v xml:space="preserve">["SUMMARY"] = { ["EN"] = "Defeat 5 Dourhand Keg-masters in Skirmishes"; }; </v>
      </c>
      <c r="AL23" t="str">
        <f t="shared" si="12"/>
        <v/>
      </c>
      <c r="AM23" t="str">
        <f t="shared" si="13"/>
        <v>};</v>
      </c>
    </row>
    <row r="24" spans="1:39" x14ac:dyDescent="0.25">
      <c r="A24">
        <v>1879176136</v>
      </c>
      <c r="B24">
        <v>23</v>
      </c>
      <c r="C24" t="s">
        <v>337</v>
      </c>
      <c r="D24" t="s">
        <v>31</v>
      </c>
      <c r="I24" t="s">
        <v>79</v>
      </c>
      <c r="J24" t="s">
        <v>338</v>
      </c>
      <c r="K24" t="s">
        <v>486</v>
      </c>
      <c r="L24">
        <v>0</v>
      </c>
      <c r="M24">
        <v>20</v>
      </c>
      <c r="P24" t="str">
        <f t="shared" si="14"/>
        <v xml:space="preserve"> [23] = {["ID"] = 1879176136; }; -- Dourhand Storm-keeper Slayer (Advanced)</v>
      </c>
      <c r="Q24" s="1" t="str">
        <f t="shared" si="15"/>
        <v xml:space="preserve"> [23] = {["ID"] = 1879176136; ["SAVE_INDEX"] = 23; ["TYPE"] = 4; ["VXP"] = 0; ["LP"] = 0; ["REP"] = 0; ["FACTION"] = 1; ["TIER"] = 0; ["MIN_LVL"] = "20"; ["NAME"] = { ["EN"] = "Dourhand Storm-keeper Slayer (Advanced)"; }; ["LORE"] = { ["EN"] = "Defeat many Dourhand Storm-keepers in Skirmishes. This deed will only be advanced by Lieutenants that do not appear grey to your character, they must be around the same level as you are."; }; ["SUMMARY"] = { ["EN"] = "Defeat 50 Dourhand Storm-keepers in Skirmishes"; }; };</v>
      </c>
      <c r="R24">
        <f t="shared" si="0"/>
        <v>23</v>
      </c>
      <c r="S24" t="str">
        <f t="shared" si="16"/>
        <v xml:space="preserve"> [23] = {</v>
      </c>
      <c r="T24" t="str">
        <f t="shared" si="1"/>
        <v xml:space="preserve">["ID"] = 1879176136; </v>
      </c>
      <c r="U24" s="1" t="str">
        <f t="shared" si="2"/>
        <v xml:space="preserve">["SAVE_INDEX"] = 23; </v>
      </c>
      <c r="V24">
        <f>VLOOKUP(D24,Type!A$2:B$18,2,FALSE)</f>
        <v>4</v>
      </c>
      <c r="W24" t="str">
        <f t="shared" si="17"/>
        <v xml:space="preserve">["TYPE"] = 4; </v>
      </c>
      <c r="X24" t="str">
        <f t="shared" si="3"/>
        <v>0</v>
      </c>
      <c r="Y24" t="str">
        <f t="shared" si="18"/>
        <v xml:space="preserve">["VXP"] = 0; </v>
      </c>
      <c r="Z24" t="str">
        <f t="shared" si="4"/>
        <v>0</v>
      </c>
      <c r="AA24" t="str">
        <f t="shared" si="19"/>
        <v xml:space="preserve">["LP"] = 0; </v>
      </c>
      <c r="AB24" t="str">
        <f t="shared" si="5"/>
        <v>0</v>
      </c>
      <c r="AC24" t="str">
        <f t="shared" si="20"/>
        <v xml:space="preserve">["REP"] = 0; </v>
      </c>
      <c r="AD24">
        <f>VLOOKUP(I24,Faction!A$2:B$77,2,FALSE)</f>
        <v>1</v>
      </c>
      <c r="AE24" t="str">
        <f t="shared" si="21"/>
        <v xml:space="preserve">["FACTION"] = 1; </v>
      </c>
      <c r="AF24" t="str">
        <f t="shared" si="6"/>
        <v xml:space="preserve">["TIER"] = 0; </v>
      </c>
      <c r="AG24" t="str">
        <f t="shared" si="7"/>
        <v xml:space="preserve">["MIN_LVL"] = "20"; </v>
      </c>
      <c r="AH24" t="str">
        <f t="shared" si="8"/>
        <v/>
      </c>
      <c r="AI24" t="str">
        <f t="shared" si="9"/>
        <v xml:space="preserve">["NAME"] = { ["EN"] = "Dourhand Storm-keeper Slayer (Advanced)"; }; </v>
      </c>
      <c r="AJ24" t="str">
        <f t="shared" si="10"/>
        <v xml:space="preserve">["LORE"] = { ["EN"] = "Defeat many Dourhand Storm-keepers in Skirmishes. This deed will only be advanced by Lieutenants that do not appear grey to your character, they must be around the same level as you are."; }; </v>
      </c>
      <c r="AK24" t="str">
        <f t="shared" si="11"/>
        <v xml:space="preserve">["SUMMARY"] = { ["EN"] = "Defeat 50 Dourhand Storm-keepers in Skirmishes"; }; </v>
      </c>
      <c r="AL24" t="str">
        <f t="shared" si="12"/>
        <v/>
      </c>
      <c r="AM24" t="str">
        <f t="shared" si="13"/>
        <v>};</v>
      </c>
    </row>
    <row r="25" spans="1:39" x14ac:dyDescent="0.25">
      <c r="A25">
        <v>1879176134</v>
      </c>
      <c r="B25">
        <v>24</v>
      </c>
      <c r="C25" t="s">
        <v>335</v>
      </c>
      <c r="D25" t="s">
        <v>31</v>
      </c>
      <c r="I25" t="s">
        <v>79</v>
      </c>
      <c r="J25" t="s">
        <v>336</v>
      </c>
      <c r="K25" t="s">
        <v>486</v>
      </c>
      <c r="L25">
        <v>1</v>
      </c>
      <c r="M25">
        <v>20</v>
      </c>
      <c r="P25" t="str">
        <f t="shared" si="14"/>
        <v xml:space="preserve"> [24] = {["ID"] = 1879176134; }; -- Dourhand Storm-keeper Slayer</v>
      </c>
      <c r="Q25" s="1" t="str">
        <f t="shared" si="15"/>
        <v xml:space="preserve"> [24] = {["ID"] = 1879176134; ["SAVE_INDEX"] = 24; ["TYPE"] = 4; ["VXP"] = 0; ["LP"] = 0; ["REP"] = 0; ["FACTION"] = 1; ["TIER"] = 1; ["MIN_LVL"] = "20"; ["NAME"] = { ["EN"] = "Dourhand Storm-keeper Slayer"; }; ["LORE"] = { ["EN"] = "Defeat many Dourhand Storm-keepers in Skirmishes. This deed will only be advanced by Lieutenants that do not appear grey to your character, they must be around the same level as you are."; }; ["SUMMARY"] = { ["EN"] = "Defeat 5 Dourhand Storm-keepers in Skirmishes"; }; };</v>
      </c>
      <c r="R25">
        <f t="shared" si="0"/>
        <v>24</v>
      </c>
      <c r="S25" t="str">
        <f t="shared" si="16"/>
        <v xml:space="preserve"> [24] = {</v>
      </c>
      <c r="T25" t="str">
        <f t="shared" si="1"/>
        <v xml:space="preserve">["ID"] = 1879176134; </v>
      </c>
      <c r="U25" s="1" t="str">
        <f t="shared" si="2"/>
        <v xml:space="preserve">["SAVE_INDEX"] = 24; </v>
      </c>
      <c r="V25">
        <f>VLOOKUP(D25,Type!A$2:B$18,2,FALSE)</f>
        <v>4</v>
      </c>
      <c r="W25" t="str">
        <f t="shared" si="17"/>
        <v xml:space="preserve">["TYPE"] = 4; </v>
      </c>
      <c r="X25" t="str">
        <f t="shared" si="3"/>
        <v>0</v>
      </c>
      <c r="Y25" t="str">
        <f t="shared" si="18"/>
        <v xml:space="preserve">["VXP"] = 0; </v>
      </c>
      <c r="Z25" t="str">
        <f t="shared" si="4"/>
        <v>0</v>
      </c>
      <c r="AA25" t="str">
        <f t="shared" si="19"/>
        <v xml:space="preserve">["LP"] = 0; </v>
      </c>
      <c r="AB25" t="str">
        <f t="shared" si="5"/>
        <v>0</v>
      </c>
      <c r="AC25" t="str">
        <f t="shared" si="20"/>
        <v xml:space="preserve">["REP"] = 0; </v>
      </c>
      <c r="AD25">
        <f>VLOOKUP(I25,Faction!A$2:B$77,2,FALSE)</f>
        <v>1</v>
      </c>
      <c r="AE25" t="str">
        <f t="shared" si="21"/>
        <v xml:space="preserve">["FACTION"] = 1; </v>
      </c>
      <c r="AF25" t="str">
        <f t="shared" si="6"/>
        <v xml:space="preserve">["TIER"] = 1; </v>
      </c>
      <c r="AG25" t="str">
        <f t="shared" si="7"/>
        <v xml:space="preserve">["MIN_LVL"] = "20"; </v>
      </c>
      <c r="AH25" t="str">
        <f t="shared" si="8"/>
        <v/>
      </c>
      <c r="AI25" t="str">
        <f t="shared" si="9"/>
        <v xml:space="preserve">["NAME"] = { ["EN"] = "Dourhand Storm-keeper Slayer"; }; </v>
      </c>
      <c r="AJ25" t="str">
        <f t="shared" si="10"/>
        <v xml:space="preserve">["LORE"] = { ["EN"] = "Defeat many Dourhand Storm-keepers in Skirmishes. This deed will only be advanced by Lieutenants that do not appear grey to your character, they must be around the same level as you are."; }; </v>
      </c>
      <c r="AK25" t="str">
        <f t="shared" si="11"/>
        <v xml:space="preserve">["SUMMARY"] = { ["EN"] = "Defeat 5 Dourhand Storm-keepers in Skirmishes"; }; </v>
      </c>
      <c r="AL25" t="str">
        <f t="shared" si="12"/>
        <v/>
      </c>
      <c r="AM25" t="str">
        <f t="shared" si="13"/>
        <v>};</v>
      </c>
    </row>
    <row r="26" spans="1:39" x14ac:dyDescent="0.25">
      <c r="A26">
        <v>1879161068</v>
      </c>
      <c r="B26">
        <v>25</v>
      </c>
      <c r="C26" t="s">
        <v>341</v>
      </c>
      <c r="D26" t="s">
        <v>31</v>
      </c>
      <c r="I26" t="s">
        <v>79</v>
      </c>
      <c r="J26" t="s">
        <v>342</v>
      </c>
      <c r="K26" t="s">
        <v>487</v>
      </c>
      <c r="L26">
        <v>0</v>
      </c>
      <c r="M26">
        <v>20</v>
      </c>
      <c r="P26" t="str">
        <f t="shared" si="14"/>
        <v xml:space="preserve"> [25] = {["ID"] = 1879161068; }; -- Dreadwing-marauder Slayer (Advanced)</v>
      </c>
      <c r="Q26" s="1" t="str">
        <f t="shared" si="15"/>
        <v xml:space="preserve"> [25] = {["ID"] = 1879161068; ["SAVE_INDEX"] = 25; ["TYPE"] = 4; ["VXP"] = 0; ["LP"] = 0; ["REP"] = 0; ["FACTION"] = 1; ["TIER"] = 0; ["MIN_LVL"] = "20"; ["NAME"] = { ["EN"] = "Dreadwing-marauder Slayer (Advanced)"; }; ["LORE"] = { ["EN"] = "Defeat many Dreadwing-marauders in Skirmishes. This deed will only be advanced by Lieutenants that do not appear grey to your character, they must be around the same level as you are."; }; ["SUMMARY"] = { ["EN"] = "Defeat 50 Dreadwing-marauders in Skirmishes"; }; };</v>
      </c>
      <c r="R26">
        <f t="shared" si="0"/>
        <v>25</v>
      </c>
      <c r="S26" t="str">
        <f t="shared" si="16"/>
        <v xml:space="preserve"> [25] = {</v>
      </c>
      <c r="T26" t="str">
        <f t="shared" si="1"/>
        <v xml:space="preserve">["ID"] = 1879161068; </v>
      </c>
      <c r="U26" s="1" t="str">
        <f t="shared" si="2"/>
        <v xml:space="preserve">["SAVE_INDEX"] = 25; </v>
      </c>
      <c r="V26">
        <f>VLOOKUP(D26,Type!A$2:B$18,2,FALSE)</f>
        <v>4</v>
      </c>
      <c r="W26" t="str">
        <f t="shared" si="17"/>
        <v xml:space="preserve">["TYPE"] = 4; </v>
      </c>
      <c r="X26" t="str">
        <f t="shared" si="3"/>
        <v>0</v>
      </c>
      <c r="Y26" t="str">
        <f t="shared" si="18"/>
        <v xml:space="preserve">["VXP"] = 0; </v>
      </c>
      <c r="Z26" t="str">
        <f t="shared" si="4"/>
        <v>0</v>
      </c>
      <c r="AA26" t="str">
        <f t="shared" si="19"/>
        <v xml:space="preserve">["LP"] = 0; </v>
      </c>
      <c r="AB26" t="str">
        <f t="shared" si="5"/>
        <v>0</v>
      </c>
      <c r="AC26" t="str">
        <f t="shared" si="20"/>
        <v xml:space="preserve">["REP"] = 0; </v>
      </c>
      <c r="AD26">
        <f>VLOOKUP(I26,Faction!A$2:B$77,2,FALSE)</f>
        <v>1</v>
      </c>
      <c r="AE26" t="str">
        <f t="shared" si="21"/>
        <v xml:space="preserve">["FACTION"] = 1; </v>
      </c>
      <c r="AF26" t="str">
        <f t="shared" si="6"/>
        <v xml:space="preserve">["TIER"] = 0; </v>
      </c>
      <c r="AG26" t="str">
        <f t="shared" si="7"/>
        <v xml:space="preserve">["MIN_LVL"] = "20"; </v>
      </c>
      <c r="AH26" t="str">
        <f t="shared" si="8"/>
        <v/>
      </c>
      <c r="AI26" t="str">
        <f t="shared" si="9"/>
        <v xml:space="preserve">["NAME"] = { ["EN"] = "Dreadwing-marauder Slayer (Advanced)"; }; </v>
      </c>
      <c r="AJ26" t="str">
        <f t="shared" si="10"/>
        <v xml:space="preserve">["LORE"] = { ["EN"] = "Defeat many Dreadwing-marauders in Skirmishes. This deed will only be advanced by Lieutenants that do not appear grey to your character, they must be around the same level as you are."; }; </v>
      </c>
      <c r="AK26" t="str">
        <f t="shared" si="11"/>
        <v xml:space="preserve">["SUMMARY"] = { ["EN"] = "Defeat 50 Dreadwing-marauders in Skirmishes"; }; </v>
      </c>
      <c r="AL26" t="str">
        <f t="shared" si="12"/>
        <v/>
      </c>
      <c r="AM26" t="str">
        <f t="shared" si="13"/>
        <v>};</v>
      </c>
    </row>
    <row r="27" spans="1:39" x14ac:dyDescent="0.25">
      <c r="A27">
        <v>1879161041</v>
      </c>
      <c r="B27">
        <v>26</v>
      </c>
      <c r="C27" t="s">
        <v>339</v>
      </c>
      <c r="D27" t="s">
        <v>31</v>
      </c>
      <c r="I27" t="s">
        <v>79</v>
      </c>
      <c r="J27" t="s">
        <v>340</v>
      </c>
      <c r="K27" t="s">
        <v>487</v>
      </c>
      <c r="L27">
        <v>1</v>
      </c>
      <c r="M27">
        <v>20</v>
      </c>
      <c r="P27" t="str">
        <f t="shared" si="14"/>
        <v xml:space="preserve"> [26] = {["ID"] = 1879161041; }; -- Dreadwing-marauder Slayer</v>
      </c>
      <c r="Q27" s="1" t="str">
        <f t="shared" si="15"/>
        <v xml:space="preserve"> [26] = {["ID"] = 1879161041; ["SAVE_INDEX"] = 26; ["TYPE"] = 4; ["VXP"] = 0; ["LP"] = 0; ["REP"] = 0; ["FACTION"] = 1; ["TIER"] = 1; ["MIN_LVL"] = "20"; ["NAME"] = { ["EN"] = "Dreadwing-marauder Slayer"; }; ["LORE"] = { ["EN"] = "Defeat many Dreadwing-marauders in Skirmishes. This deed will only be advanced by Lieutenants that do not appear grey to your character, they must be around the same level as you are."; }; ["SUMMARY"] = { ["EN"] = "Defeat 5 Dreadwing-marauders in Skirmishes"; }; };</v>
      </c>
      <c r="R27">
        <f t="shared" si="0"/>
        <v>26</v>
      </c>
      <c r="S27" t="str">
        <f t="shared" si="16"/>
        <v xml:space="preserve"> [26] = {</v>
      </c>
      <c r="T27" t="str">
        <f t="shared" si="1"/>
        <v xml:space="preserve">["ID"] = 1879161041; </v>
      </c>
      <c r="U27" s="1" t="str">
        <f t="shared" si="2"/>
        <v xml:space="preserve">["SAVE_INDEX"] = 26; </v>
      </c>
      <c r="V27">
        <f>VLOOKUP(D27,Type!A$2:B$18,2,FALSE)</f>
        <v>4</v>
      </c>
      <c r="W27" t="str">
        <f t="shared" si="17"/>
        <v xml:space="preserve">["TYPE"] = 4; </v>
      </c>
      <c r="X27" t="str">
        <f t="shared" si="3"/>
        <v>0</v>
      </c>
      <c r="Y27" t="str">
        <f t="shared" si="18"/>
        <v xml:space="preserve">["VXP"] = 0; </v>
      </c>
      <c r="Z27" t="str">
        <f t="shared" si="4"/>
        <v>0</v>
      </c>
      <c r="AA27" t="str">
        <f t="shared" si="19"/>
        <v xml:space="preserve">["LP"] = 0; </v>
      </c>
      <c r="AB27" t="str">
        <f t="shared" si="5"/>
        <v>0</v>
      </c>
      <c r="AC27" t="str">
        <f t="shared" si="20"/>
        <v xml:space="preserve">["REP"] = 0; </v>
      </c>
      <c r="AD27">
        <f>VLOOKUP(I27,Faction!A$2:B$77,2,FALSE)</f>
        <v>1</v>
      </c>
      <c r="AE27" t="str">
        <f t="shared" si="21"/>
        <v xml:space="preserve">["FACTION"] = 1; </v>
      </c>
      <c r="AF27" t="str">
        <f t="shared" si="6"/>
        <v xml:space="preserve">["TIER"] = 1; </v>
      </c>
      <c r="AG27" t="str">
        <f t="shared" si="7"/>
        <v xml:space="preserve">["MIN_LVL"] = "20"; </v>
      </c>
      <c r="AH27" t="str">
        <f t="shared" si="8"/>
        <v/>
      </c>
      <c r="AI27" t="str">
        <f t="shared" si="9"/>
        <v xml:space="preserve">["NAME"] = { ["EN"] = "Dreadwing-marauder Slayer"; }; </v>
      </c>
      <c r="AJ27" t="str">
        <f t="shared" si="10"/>
        <v xml:space="preserve">["LORE"] = { ["EN"] = "Defeat many Dreadwing-marauders in Skirmishes. This deed will only be advanced by Lieutenants that do not appear grey to your character, they must be around the same level as you are."; }; </v>
      </c>
      <c r="AK27" t="str">
        <f t="shared" si="11"/>
        <v xml:space="preserve">["SUMMARY"] = { ["EN"] = "Defeat 5 Dreadwing-marauders in Skirmishes"; }; </v>
      </c>
      <c r="AL27" t="str">
        <f t="shared" si="12"/>
        <v/>
      </c>
      <c r="AM27" t="str">
        <f t="shared" si="13"/>
        <v>};</v>
      </c>
    </row>
    <row r="28" spans="1:39" x14ac:dyDescent="0.25">
      <c r="A28">
        <v>1879161183</v>
      </c>
      <c r="B28">
        <v>27</v>
      </c>
      <c r="C28" t="s">
        <v>345</v>
      </c>
      <c r="D28" t="s">
        <v>31</v>
      </c>
      <c r="I28" t="s">
        <v>79</v>
      </c>
      <c r="J28" t="s">
        <v>346</v>
      </c>
      <c r="K28" t="s">
        <v>518</v>
      </c>
      <c r="L28">
        <v>0</v>
      </c>
      <c r="M28">
        <v>20</v>
      </c>
      <c r="P28" t="str">
        <f t="shared" si="14"/>
        <v xml:space="preserve"> [27] = {["ID"] = 1879161183; }; -- Echo of Death Slayer (Advanced)</v>
      </c>
      <c r="Q28" s="1" t="str">
        <f t="shared" si="15"/>
        <v xml:space="preserve"> [27] = {["ID"] = 1879161183; ["SAVE_INDEX"] = 27; ["TYPE"] = 4; ["VXP"] = 0; ["LP"] = 0; ["REP"] = 0; ["FACTION"] = 1; ["TIER"] = 0; ["MIN_LVL"] = "20"; ["NAME"] = { ["EN"] = "Echo of Death Slayer (Advanced)"; }; ["LORE"] = { ["EN"] = "Defeat many Echoes of death in Skirmishes. This deed will only be advanced by Lieutenants that do not appear grey to your character, they must be around the same level as you are."; }; ["SUMMARY"] = { ["EN"] = "Defeat 50 Echoes of Death in Skirmishes"; }; };</v>
      </c>
      <c r="R28">
        <f t="shared" si="0"/>
        <v>27</v>
      </c>
      <c r="S28" t="str">
        <f t="shared" si="16"/>
        <v xml:space="preserve"> [27] = {</v>
      </c>
      <c r="T28" t="str">
        <f t="shared" si="1"/>
        <v xml:space="preserve">["ID"] = 1879161183; </v>
      </c>
      <c r="U28" s="1" t="str">
        <f t="shared" si="2"/>
        <v xml:space="preserve">["SAVE_INDEX"] = 27; </v>
      </c>
      <c r="V28">
        <f>VLOOKUP(D28,Type!A$2:B$18,2,FALSE)</f>
        <v>4</v>
      </c>
      <c r="W28" t="str">
        <f t="shared" si="17"/>
        <v xml:space="preserve">["TYPE"] = 4; </v>
      </c>
      <c r="X28" t="str">
        <f t="shared" si="3"/>
        <v>0</v>
      </c>
      <c r="Y28" t="str">
        <f t="shared" si="18"/>
        <v xml:space="preserve">["VXP"] = 0; </v>
      </c>
      <c r="Z28" t="str">
        <f t="shared" si="4"/>
        <v>0</v>
      </c>
      <c r="AA28" t="str">
        <f t="shared" si="19"/>
        <v xml:space="preserve">["LP"] = 0; </v>
      </c>
      <c r="AB28" t="str">
        <f t="shared" si="5"/>
        <v>0</v>
      </c>
      <c r="AC28" t="str">
        <f t="shared" si="20"/>
        <v xml:space="preserve">["REP"] = 0; </v>
      </c>
      <c r="AD28">
        <f>VLOOKUP(I28,Faction!A$2:B$77,2,FALSE)</f>
        <v>1</v>
      </c>
      <c r="AE28" t="str">
        <f t="shared" si="21"/>
        <v xml:space="preserve">["FACTION"] = 1; </v>
      </c>
      <c r="AF28" t="str">
        <f t="shared" si="6"/>
        <v xml:space="preserve">["TIER"] = 0; </v>
      </c>
      <c r="AG28" t="str">
        <f t="shared" si="7"/>
        <v xml:space="preserve">["MIN_LVL"] = "20"; </v>
      </c>
      <c r="AH28" t="str">
        <f t="shared" si="8"/>
        <v/>
      </c>
      <c r="AI28" t="str">
        <f t="shared" si="9"/>
        <v xml:space="preserve">["NAME"] = { ["EN"] = "Echo of Death Slayer (Advanced)"; }; </v>
      </c>
      <c r="AJ28" t="str">
        <f t="shared" si="10"/>
        <v xml:space="preserve">["LORE"] = { ["EN"] = "Defeat many Echoes of death in Skirmishes. This deed will only be advanced by Lieutenants that do not appear grey to your character, they must be around the same level as you are."; }; </v>
      </c>
      <c r="AK28" t="str">
        <f t="shared" si="11"/>
        <v xml:space="preserve">["SUMMARY"] = { ["EN"] = "Defeat 50 Echoes of Death in Skirmishes"; }; </v>
      </c>
      <c r="AL28" t="str">
        <f t="shared" si="12"/>
        <v/>
      </c>
      <c r="AM28" t="str">
        <f t="shared" si="13"/>
        <v>};</v>
      </c>
    </row>
    <row r="29" spans="1:39" x14ac:dyDescent="0.25">
      <c r="A29">
        <v>1879161061</v>
      </c>
      <c r="B29">
        <v>28</v>
      </c>
      <c r="C29" t="s">
        <v>343</v>
      </c>
      <c r="D29" t="s">
        <v>31</v>
      </c>
      <c r="I29" t="s">
        <v>79</v>
      </c>
      <c r="J29" t="s">
        <v>344</v>
      </c>
      <c r="K29" t="s">
        <v>488</v>
      </c>
      <c r="L29">
        <v>1</v>
      </c>
      <c r="M29">
        <v>20</v>
      </c>
      <c r="P29" t="str">
        <f t="shared" si="14"/>
        <v xml:space="preserve"> [28] = {["ID"] = 1879161061; }; -- Echo of Death Slayer</v>
      </c>
      <c r="Q29" s="1" t="str">
        <f t="shared" si="15"/>
        <v xml:space="preserve"> [28] = {["ID"] = 1879161061; ["SAVE_INDEX"] = 28; ["TYPE"] = 4; ["VXP"] = 0; ["LP"] = 0; ["REP"] = 0; ["FACTION"] = 1; ["TIER"] = 1; ["MIN_LVL"] = "20"; ["NAME"] = { ["EN"] = "Echo of Death Slayer"; }; ["LORE"] = { ["EN"] = "Defeat many Echoes of Death in Skirmishes. This deed will only be advanced by Lieutenants that do not appear grey to your character, they must be around the same level as you are."; }; ["SUMMARY"] = { ["EN"] = "Defeat 5 Echoes of Death in Skirmishes"; }; };</v>
      </c>
      <c r="R29">
        <f t="shared" si="0"/>
        <v>28</v>
      </c>
      <c r="S29" t="str">
        <f t="shared" si="16"/>
        <v xml:space="preserve"> [28] = {</v>
      </c>
      <c r="T29" t="str">
        <f t="shared" si="1"/>
        <v xml:space="preserve">["ID"] = 1879161061; </v>
      </c>
      <c r="U29" s="1" t="str">
        <f t="shared" si="2"/>
        <v xml:space="preserve">["SAVE_INDEX"] = 28; </v>
      </c>
      <c r="V29">
        <f>VLOOKUP(D29,Type!A$2:B$18,2,FALSE)</f>
        <v>4</v>
      </c>
      <c r="W29" t="str">
        <f t="shared" si="17"/>
        <v xml:space="preserve">["TYPE"] = 4; </v>
      </c>
      <c r="X29" t="str">
        <f t="shared" si="3"/>
        <v>0</v>
      </c>
      <c r="Y29" t="str">
        <f t="shared" si="18"/>
        <v xml:space="preserve">["VXP"] = 0; </v>
      </c>
      <c r="Z29" t="str">
        <f t="shared" si="4"/>
        <v>0</v>
      </c>
      <c r="AA29" t="str">
        <f t="shared" si="19"/>
        <v xml:space="preserve">["LP"] = 0; </v>
      </c>
      <c r="AB29" t="str">
        <f t="shared" si="5"/>
        <v>0</v>
      </c>
      <c r="AC29" t="str">
        <f t="shared" si="20"/>
        <v xml:space="preserve">["REP"] = 0; </v>
      </c>
      <c r="AD29">
        <f>VLOOKUP(I29,Faction!A$2:B$77,2,FALSE)</f>
        <v>1</v>
      </c>
      <c r="AE29" t="str">
        <f t="shared" si="21"/>
        <v xml:space="preserve">["FACTION"] = 1; </v>
      </c>
      <c r="AF29" t="str">
        <f t="shared" si="6"/>
        <v xml:space="preserve">["TIER"] = 1; </v>
      </c>
      <c r="AG29" t="str">
        <f t="shared" si="7"/>
        <v xml:space="preserve">["MIN_LVL"] = "20"; </v>
      </c>
      <c r="AH29" t="str">
        <f t="shared" si="8"/>
        <v/>
      </c>
      <c r="AI29" t="str">
        <f t="shared" si="9"/>
        <v xml:space="preserve">["NAME"] = { ["EN"] = "Echo of Death Slayer"; }; </v>
      </c>
      <c r="AJ29" t="str">
        <f t="shared" si="10"/>
        <v xml:space="preserve">["LORE"] = { ["EN"] = "Defeat many Echoes of Death in Skirmishes. This deed will only be advanced by Lieutenants that do not appear grey to your character, they must be around the same level as you are."; }; </v>
      </c>
      <c r="AK29" t="str">
        <f t="shared" si="11"/>
        <v xml:space="preserve">["SUMMARY"] = { ["EN"] = "Defeat 5 Echoes of Death in Skirmishes"; }; </v>
      </c>
      <c r="AL29" t="str">
        <f t="shared" si="12"/>
        <v/>
      </c>
      <c r="AM29" t="str">
        <f t="shared" si="13"/>
        <v>};</v>
      </c>
    </row>
    <row r="30" spans="1:39" x14ac:dyDescent="0.25">
      <c r="A30">
        <v>1879161106</v>
      </c>
      <c r="B30">
        <v>29</v>
      </c>
      <c r="C30" t="s">
        <v>349</v>
      </c>
      <c r="D30" t="s">
        <v>31</v>
      </c>
      <c r="I30" t="s">
        <v>79</v>
      </c>
      <c r="J30" t="s">
        <v>350</v>
      </c>
      <c r="K30" t="s">
        <v>489</v>
      </c>
      <c r="L30">
        <v>0</v>
      </c>
      <c r="M30">
        <v>20</v>
      </c>
      <c r="P30" t="str">
        <f t="shared" si="14"/>
        <v xml:space="preserve"> [29] = {["ID"] = 1879161106; }; -- Emissary of War Slayer (Advanced)</v>
      </c>
      <c r="Q30" s="1" t="str">
        <f t="shared" si="15"/>
        <v xml:space="preserve"> [29] = {["ID"] = 1879161106; ["SAVE_INDEX"] = 29; ["TYPE"] = 4; ["VXP"] = 0; ["LP"] = 0; ["REP"] = 0; ["FACTION"] = 1; ["TIER"] = 0; ["MIN_LVL"] = "20"; ["NAME"] = { ["EN"] = "Emissary of War Slayer (Advanced)"; }; ["LORE"] = { ["EN"] = "Defeat many Emissaries of War in Skirmishes. This deed will only be advanced by Lieutenants that do not appear grey to your character, they must be around the same level as you are."; }; ["SUMMARY"] = { ["EN"] = "Defeat 50 Emissaries of War in Skirmishes"; }; };</v>
      </c>
      <c r="R30">
        <f t="shared" si="0"/>
        <v>29</v>
      </c>
      <c r="S30" t="str">
        <f t="shared" si="16"/>
        <v xml:space="preserve"> [29] = {</v>
      </c>
      <c r="T30" t="str">
        <f t="shared" si="1"/>
        <v xml:space="preserve">["ID"] = 1879161106; </v>
      </c>
      <c r="U30" s="1" t="str">
        <f t="shared" si="2"/>
        <v xml:space="preserve">["SAVE_INDEX"] = 29; </v>
      </c>
      <c r="V30">
        <f>VLOOKUP(D30,Type!A$2:B$18,2,FALSE)</f>
        <v>4</v>
      </c>
      <c r="W30" t="str">
        <f t="shared" si="17"/>
        <v xml:space="preserve">["TYPE"] = 4; </v>
      </c>
      <c r="X30" t="str">
        <f t="shared" si="3"/>
        <v>0</v>
      </c>
      <c r="Y30" t="str">
        <f t="shared" si="18"/>
        <v xml:space="preserve">["VXP"] = 0; </v>
      </c>
      <c r="Z30" t="str">
        <f t="shared" si="4"/>
        <v>0</v>
      </c>
      <c r="AA30" t="str">
        <f t="shared" si="19"/>
        <v xml:space="preserve">["LP"] = 0; </v>
      </c>
      <c r="AB30" t="str">
        <f t="shared" si="5"/>
        <v>0</v>
      </c>
      <c r="AC30" t="str">
        <f t="shared" si="20"/>
        <v xml:space="preserve">["REP"] = 0; </v>
      </c>
      <c r="AD30">
        <f>VLOOKUP(I30,Faction!A$2:B$77,2,FALSE)</f>
        <v>1</v>
      </c>
      <c r="AE30" t="str">
        <f t="shared" si="21"/>
        <v xml:space="preserve">["FACTION"] = 1; </v>
      </c>
      <c r="AF30" t="str">
        <f t="shared" si="6"/>
        <v xml:space="preserve">["TIER"] = 0; </v>
      </c>
      <c r="AG30" t="str">
        <f t="shared" si="7"/>
        <v xml:space="preserve">["MIN_LVL"] = "20"; </v>
      </c>
      <c r="AH30" t="str">
        <f t="shared" si="8"/>
        <v/>
      </c>
      <c r="AI30" t="str">
        <f t="shared" si="9"/>
        <v xml:space="preserve">["NAME"] = { ["EN"] = "Emissary of War Slayer (Advanced)"; }; </v>
      </c>
      <c r="AJ30" t="str">
        <f t="shared" si="10"/>
        <v xml:space="preserve">["LORE"] = { ["EN"] = "Defeat many Emissaries of War in Skirmishes. This deed will only be advanced by Lieutenants that do not appear grey to your character, they must be around the same level as you are."; }; </v>
      </c>
      <c r="AK30" t="str">
        <f t="shared" si="11"/>
        <v xml:space="preserve">["SUMMARY"] = { ["EN"] = "Defeat 50 Emissaries of War in Skirmishes"; }; </v>
      </c>
      <c r="AL30" t="str">
        <f t="shared" si="12"/>
        <v/>
      </c>
      <c r="AM30" t="str">
        <f t="shared" si="13"/>
        <v>};</v>
      </c>
    </row>
    <row r="31" spans="1:39" x14ac:dyDescent="0.25">
      <c r="A31">
        <v>1879161101</v>
      </c>
      <c r="B31">
        <v>30</v>
      </c>
      <c r="C31" t="s">
        <v>347</v>
      </c>
      <c r="D31" t="s">
        <v>31</v>
      </c>
      <c r="I31" t="s">
        <v>79</v>
      </c>
      <c r="J31" t="s">
        <v>348</v>
      </c>
      <c r="K31" t="s">
        <v>489</v>
      </c>
      <c r="L31">
        <v>1</v>
      </c>
      <c r="M31">
        <v>20</v>
      </c>
      <c r="P31" t="str">
        <f t="shared" si="14"/>
        <v xml:space="preserve"> [30] = {["ID"] = 1879161101; }; -- Emissary of War Slayer</v>
      </c>
      <c r="Q31" s="1" t="str">
        <f t="shared" si="15"/>
        <v xml:space="preserve"> [30] = {["ID"] = 1879161101; ["SAVE_INDEX"] = 30; ["TYPE"] = 4; ["VXP"] = 0; ["LP"] = 0; ["REP"] = 0; ["FACTION"] = 1; ["TIER"] = 1; ["MIN_LVL"] = "20"; ["NAME"] = { ["EN"] = "Emissary of War Slayer"; }; ["LORE"] = { ["EN"] = "Defeat many Emissaries of War in Skirmishes. This deed will only be advanced by Lieutenants that do not appear grey to your character, they must be around the same level as you are."; }; ["SUMMARY"] = { ["EN"] = "Defeat 5 Emissaries of War in Skirmishes"; }; };</v>
      </c>
      <c r="R31">
        <f t="shared" si="0"/>
        <v>30</v>
      </c>
      <c r="S31" t="str">
        <f t="shared" si="16"/>
        <v xml:space="preserve"> [30] = {</v>
      </c>
      <c r="T31" t="str">
        <f t="shared" si="1"/>
        <v xml:space="preserve">["ID"] = 1879161101; </v>
      </c>
      <c r="U31" s="1" t="str">
        <f t="shared" si="2"/>
        <v xml:space="preserve">["SAVE_INDEX"] = 30; </v>
      </c>
      <c r="V31">
        <f>VLOOKUP(D31,Type!A$2:B$18,2,FALSE)</f>
        <v>4</v>
      </c>
      <c r="W31" t="str">
        <f t="shared" si="17"/>
        <v xml:space="preserve">["TYPE"] = 4; </v>
      </c>
      <c r="X31" t="str">
        <f t="shared" si="3"/>
        <v>0</v>
      </c>
      <c r="Y31" t="str">
        <f t="shared" si="18"/>
        <v xml:space="preserve">["VXP"] = 0; </v>
      </c>
      <c r="Z31" t="str">
        <f t="shared" si="4"/>
        <v>0</v>
      </c>
      <c r="AA31" t="str">
        <f t="shared" si="19"/>
        <v xml:space="preserve">["LP"] = 0; </v>
      </c>
      <c r="AB31" t="str">
        <f t="shared" si="5"/>
        <v>0</v>
      </c>
      <c r="AC31" t="str">
        <f t="shared" si="20"/>
        <v xml:space="preserve">["REP"] = 0; </v>
      </c>
      <c r="AD31">
        <f>VLOOKUP(I31,Faction!A$2:B$77,2,FALSE)</f>
        <v>1</v>
      </c>
      <c r="AE31" t="str">
        <f t="shared" si="21"/>
        <v xml:space="preserve">["FACTION"] = 1; </v>
      </c>
      <c r="AF31" t="str">
        <f t="shared" si="6"/>
        <v xml:space="preserve">["TIER"] = 1; </v>
      </c>
      <c r="AG31" t="str">
        <f t="shared" si="7"/>
        <v xml:space="preserve">["MIN_LVL"] = "20"; </v>
      </c>
      <c r="AH31" t="str">
        <f t="shared" si="8"/>
        <v/>
      </c>
      <c r="AI31" t="str">
        <f t="shared" si="9"/>
        <v xml:space="preserve">["NAME"] = { ["EN"] = "Emissary of War Slayer"; }; </v>
      </c>
      <c r="AJ31" t="str">
        <f t="shared" si="10"/>
        <v xml:space="preserve">["LORE"] = { ["EN"] = "Defeat many Emissaries of War in Skirmishes. This deed will only be advanced by Lieutenants that do not appear grey to your character, they must be around the same level as you are."; }; </v>
      </c>
      <c r="AK31" t="str">
        <f t="shared" si="11"/>
        <v xml:space="preserve">["SUMMARY"] = { ["EN"] = "Defeat 5 Emissaries of War in Skirmishes"; }; </v>
      </c>
      <c r="AL31" t="str">
        <f t="shared" si="12"/>
        <v/>
      </c>
      <c r="AM31" t="str">
        <f t="shared" si="13"/>
        <v>};</v>
      </c>
    </row>
    <row r="32" spans="1:39" x14ac:dyDescent="0.25">
      <c r="A32">
        <v>1879161143</v>
      </c>
      <c r="B32">
        <v>31</v>
      </c>
      <c r="C32" t="s">
        <v>379</v>
      </c>
      <c r="D32" t="s">
        <v>31</v>
      </c>
      <c r="I32" t="s">
        <v>79</v>
      </c>
      <c r="J32" t="s">
        <v>351</v>
      </c>
      <c r="K32" t="s">
        <v>513</v>
      </c>
      <c r="L32">
        <v>0</v>
      </c>
      <c r="M32">
        <v>20</v>
      </c>
      <c r="P32" t="str">
        <f t="shared" si="14"/>
        <v xml:space="preserve"> [31] = {["ID"] = 1879161143; }; -- Enraged Snapper Slayer (Advanced)</v>
      </c>
      <c r="Q32" s="1" t="str">
        <f t="shared" si="15"/>
        <v xml:space="preserve"> [31] = {["ID"] = 1879161143; ["SAVE_INDEX"] = 31; ["TYPE"] = 4; ["VXP"] = 0; ["LP"] = 0; ["REP"] = 0; ["FACTION"] = 1; ["TIER"] = 0; ["MIN_LVL"] = "20"; ["NAME"] = { ["EN"] = "Enraged Snapper Slayer (Advanced)"; }; ["LORE"] = { ["EN"] = "Defeat many enraged snappers in Skirmishes. This deed will only be advanced by Lieutenants that do not appear grey to your character, they must be around the same level as you are."; }; ["SUMMARY"] = { ["EN"] = "Defeat 50 enraged snappers in Skirmishes"; }; };</v>
      </c>
      <c r="R32">
        <f t="shared" si="0"/>
        <v>31</v>
      </c>
      <c r="S32" t="str">
        <f t="shared" si="16"/>
        <v xml:space="preserve"> [31] = {</v>
      </c>
      <c r="T32" t="str">
        <f t="shared" si="1"/>
        <v xml:space="preserve">["ID"] = 1879161143; </v>
      </c>
      <c r="U32" s="1" t="str">
        <f t="shared" si="2"/>
        <v xml:space="preserve">["SAVE_INDEX"] = 31; </v>
      </c>
      <c r="V32">
        <f>VLOOKUP(D32,Type!A$2:B$18,2,FALSE)</f>
        <v>4</v>
      </c>
      <c r="W32" t="str">
        <f t="shared" si="17"/>
        <v xml:space="preserve">["TYPE"] = 4; </v>
      </c>
      <c r="X32" t="str">
        <f t="shared" si="3"/>
        <v>0</v>
      </c>
      <c r="Y32" t="str">
        <f t="shared" si="18"/>
        <v xml:space="preserve">["VXP"] = 0; </v>
      </c>
      <c r="Z32" t="str">
        <f t="shared" si="4"/>
        <v>0</v>
      </c>
      <c r="AA32" t="str">
        <f t="shared" si="19"/>
        <v xml:space="preserve">["LP"] = 0; </v>
      </c>
      <c r="AB32" t="str">
        <f t="shared" si="5"/>
        <v>0</v>
      </c>
      <c r="AC32" t="str">
        <f t="shared" si="20"/>
        <v xml:space="preserve">["REP"] = 0; </v>
      </c>
      <c r="AD32">
        <f>VLOOKUP(I32,Faction!A$2:B$77,2,FALSE)</f>
        <v>1</v>
      </c>
      <c r="AE32" t="str">
        <f t="shared" si="21"/>
        <v xml:space="preserve">["FACTION"] = 1; </v>
      </c>
      <c r="AF32" t="str">
        <f t="shared" si="6"/>
        <v xml:space="preserve">["TIER"] = 0; </v>
      </c>
      <c r="AG32" t="str">
        <f t="shared" si="7"/>
        <v xml:space="preserve">["MIN_LVL"] = "20"; </v>
      </c>
      <c r="AH32" t="str">
        <f t="shared" si="8"/>
        <v/>
      </c>
      <c r="AI32" t="str">
        <f t="shared" si="9"/>
        <v xml:space="preserve">["NAME"] = { ["EN"] = "Enraged Snapper Slayer (Advanced)"; }; </v>
      </c>
      <c r="AJ32" t="str">
        <f t="shared" si="10"/>
        <v xml:space="preserve">["LORE"] = { ["EN"] = "Defeat many enraged snappers in Skirmishes. This deed will only be advanced by Lieutenants that do not appear grey to your character, they must be around the same level as you are."; }; </v>
      </c>
      <c r="AK32" t="str">
        <f t="shared" si="11"/>
        <v xml:space="preserve">["SUMMARY"] = { ["EN"] = "Defeat 50 enraged snappers in Skirmishes"; }; </v>
      </c>
      <c r="AL32" t="str">
        <f t="shared" si="12"/>
        <v/>
      </c>
      <c r="AM32" t="str">
        <f t="shared" si="13"/>
        <v>};</v>
      </c>
    </row>
    <row r="33" spans="1:39" x14ac:dyDescent="0.25">
      <c r="A33">
        <v>1879161138</v>
      </c>
      <c r="B33">
        <v>32</v>
      </c>
      <c r="C33" t="s">
        <v>378</v>
      </c>
      <c r="D33" t="s">
        <v>31</v>
      </c>
      <c r="I33" t="s">
        <v>79</v>
      </c>
      <c r="J33" t="s">
        <v>551</v>
      </c>
      <c r="K33" t="s">
        <v>513</v>
      </c>
      <c r="L33">
        <v>1</v>
      </c>
      <c r="M33">
        <v>20</v>
      </c>
      <c r="P33" t="str">
        <f t="shared" si="14"/>
        <v xml:space="preserve"> [32] = {["ID"] = 1879161138; }; -- Enraged Snapper Slayer</v>
      </c>
      <c r="Q33" s="1" t="str">
        <f t="shared" si="15"/>
        <v xml:space="preserve"> [32] = {["ID"] = 1879161138; ["SAVE_INDEX"] = 32; ["TYPE"] = 4; ["VXP"] = 0; ["LP"] = 0; ["REP"] = 0; ["FACTION"] = 1; ["TIER"] = 1; ["MIN_LVL"] = "20"; ["NAME"] = { ["EN"] = "Enraged Snapper Slayer"; }; ["LORE"] = { ["EN"] = "Defeat many enraged snappers in Skirmishes. This deed will only be advanced by Lieutenants that do not appear grey to your character, they must be around the same level as you are."; }; ["SUMMARY"] = { ["EN"] = "Defeat 5 enraged snappers in Skirmishes"; }; };</v>
      </c>
      <c r="R33">
        <f t="shared" si="0"/>
        <v>32</v>
      </c>
      <c r="S33" t="str">
        <f t="shared" si="16"/>
        <v xml:space="preserve"> [32] = {</v>
      </c>
      <c r="T33" t="str">
        <f t="shared" si="1"/>
        <v xml:space="preserve">["ID"] = 1879161138; </v>
      </c>
      <c r="U33" s="1" t="str">
        <f t="shared" si="2"/>
        <v xml:space="preserve">["SAVE_INDEX"] = 32; </v>
      </c>
      <c r="V33">
        <f>VLOOKUP(D33,Type!A$2:B$18,2,FALSE)</f>
        <v>4</v>
      </c>
      <c r="W33" t="str">
        <f t="shared" si="17"/>
        <v xml:space="preserve">["TYPE"] = 4; </v>
      </c>
      <c r="X33" t="str">
        <f t="shared" si="3"/>
        <v>0</v>
      </c>
      <c r="Y33" t="str">
        <f t="shared" si="18"/>
        <v xml:space="preserve">["VXP"] = 0; </v>
      </c>
      <c r="Z33" t="str">
        <f t="shared" si="4"/>
        <v>0</v>
      </c>
      <c r="AA33" t="str">
        <f t="shared" si="19"/>
        <v xml:space="preserve">["LP"] = 0; </v>
      </c>
      <c r="AB33" t="str">
        <f t="shared" si="5"/>
        <v>0</v>
      </c>
      <c r="AC33" t="str">
        <f t="shared" si="20"/>
        <v xml:space="preserve">["REP"] = 0; </v>
      </c>
      <c r="AD33">
        <f>VLOOKUP(I33,Faction!A$2:B$77,2,FALSE)</f>
        <v>1</v>
      </c>
      <c r="AE33" t="str">
        <f t="shared" si="21"/>
        <v xml:space="preserve">["FACTION"] = 1; </v>
      </c>
      <c r="AF33" t="str">
        <f t="shared" si="6"/>
        <v xml:space="preserve">["TIER"] = 1; </v>
      </c>
      <c r="AG33" t="str">
        <f t="shared" si="7"/>
        <v xml:space="preserve">["MIN_LVL"] = "20"; </v>
      </c>
      <c r="AH33" t="str">
        <f t="shared" si="8"/>
        <v/>
      </c>
      <c r="AI33" t="str">
        <f t="shared" si="9"/>
        <v xml:space="preserve">["NAME"] = { ["EN"] = "Enraged Snapper Slayer"; }; </v>
      </c>
      <c r="AJ33" t="str">
        <f t="shared" si="10"/>
        <v xml:space="preserve">["LORE"] = { ["EN"] = "Defeat many enraged snappers in Skirmishes. This deed will only be advanced by Lieutenants that do not appear grey to your character, they must be around the same level as you are."; }; </v>
      </c>
      <c r="AK33" t="str">
        <f t="shared" si="11"/>
        <v xml:space="preserve">["SUMMARY"] = { ["EN"] = "Defeat 5 enraged snappers in Skirmishes"; }; </v>
      </c>
      <c r="AL33" t="str">
        <f t="shared" si="12"/>
        <v/>
      </c>
      <c r="AM33" t="str">
        <f t="shared" si="13"/>
        <v>};</v>
      </c>
    </row>
    <row r="34" spans="1:39" x14ac:dyDescent="0.25">
      <c r="A34">
        <v>1879161056</v>
      </c>
      <c r="B34">
        <v>33</v>
      </c>
      <c r="C34" t="s">
        <v>381</v>
      </c>
      <c r="D34" t="s">
        <v>31</v>
      </c>
      <c r="I34" t="s">
        <v>79</v>
      </c>
      <c r="J34" t="s">
        <v>352</v>
      </c>
      <c r="K34" t="s">
        <v>490</v>
      </c>
      <c r="L34">
        <v>0</v>
      </c>
      <c r="M34">
        <v>20</v>
      </c>
      <c r="P34" t="str">
        <f t="shared" si="14"/>
        <v xml:space="preserve"> [33] = {["ID"] = 1879161056; }; -- Enraged Stonecrusher Slayer (Advanced)</v>
      </c>
      <c r="Q34" s="1" t="str">
        <f t="shared" si="15"/>
        <v xml:space="preserve"> [33] = {["ID"] = 1879161056; ["SAVE_INDEX"] = 33; ["TYPE"] = 4; ["VXP"] = 0; ["LP"] = 0; ["REP"] = 0; ["FACTION"] = 1; ["TIER"] = 0; ["MIN_LVL"] = "20"; ["NAME"] = { ["EN"] = "Enraged Stonecrusher Slayer (Advanced)"; }; ["LORE"] = { ["EN"] = "Defeat many enraged Stonecrushers in Skirmishes. This deed will only be advanced by Lieutenants that do not appear grey to your character, they must be around the same level as you are."; }; ["SUMMARY"] = { ["EN"] = "Defeat 50 enraged Stonecrushers in Skirmishes"; }; };</v>
      </c>
      <c r="R34">
        <f t="shared" si="0"/>
        <v>33</v>
      </c>
      <c r="S34" t="str">
        <f t="shared" si="16"/>
        <v xml:space="preserve"> [33] = {</v>
      </c>
      <c r="T34" t="str">
        <f t="shared" ref="T34:T65" si="22">IF(LEN(A34)&gt;0,CONCATENATE("[""ID""] = ",A34,"; "),"                     ")</f>
        <v xml:space="preserve">["ID"] = 1879161056; </v>
      </c>
      <c r="U34" s="1" t="str">
        <f t="shared" ref="U34:U65" si="23">IF(LEN(B34)&gt;0,CONCATENATE("[""SAVE_INDEX""] = ",REPT(" ",2-LEN(B34)),B34,"; "),"")</f>
        <v xml:space="preserve">["SAVE_INDEX"] = 33; </v>
      </c>
      <c r="V34">
        <f>VLOOKUP(D34,Type!A$2:B$18,2,FALSE)</f>
        <v>4</v>
      </c>
      <c r="W34" t="str">
        <f t="shared" si="17"/>
        <v xml:space="preserve">["TYPE"] = 4; </v>
      </c>
      <c r="X34" t="str">
        <f t="shared" ref="X34:X65" si="24">TEXT(E34,0)</f>
        <v>0</v>
      </c>
      <c r="Y34" t="str">
        <f t="shared" si="18"/>
        <v xml:space="preserve">["VXP"] = 0; </v>
      </c>
      <c r="Z34" t="str">
        <f t="shared" ref="Z34:Z65" si="25">TEXT(G34,0)</f>
        <v>0</v>
      </c>
      <c r="AA34" t="str">
        <f t="shared" si="19"/>
        <v xml:space="preserve">["LP"] = 0; </v>
      </c>
      <c r="AB34" t="str">
        <f t="shared" ref="AB34:AB65" si="26">TEXT(H34,0)</f>
        <v>0</v>
      </c>
      <c r="AC34" t="str">
        <f t="shared" si="20"/>
        <v xml:space="preserve">["REP"] = 0; </v>
      </c>
      <c r="AD34">
        <f>VLOOKUP(I34,Faction!A$2:B$77,2,FALSE)</f>
        <v>1</v>
      </c>
      <c r="AE34" t="str">
        <f t="shared" si="21"/>
        <v xml:space="preserve">["FACTION"] = 1; </v>
      </c>
      <c r="AF34" t="str">
        <f t="shared" ref="AF34:AF66" si="27">CONCATENATE("[""TIER""] = ",TEXT(L34,"0"),"; ")</f>
        <v xml:space="preserve">["TIER"] = 0; </v>
      </c>
      <c r="AG34" t="str">
        <f t="shared" ref="AG34:AG66" si="28">IF(LEN(M34)&gt;0,CONCATENATE("[""MIN_LVL""] = ",REPT(" ",2-LEN(M34)),"""",M34,"""; "),"")</f>
        <v xml:space="preserve">["MIN_LVL"] = "20"; </v>
      </c>
      <c r="AH34" t="str">
        <f t="shared" ref="AH34:AH66" si="29">IF(LEN(N34)&gt;0,CONCATENATE("[""MIN_LVL""] = ",REPT(" ",3-LEN(N34)),"""",N34,"""; "),"")</f>
        <v/>
      </c>
      <c r="AI34" t="str">
        <f t="shared" ref="AI34:AI66" si="30">CONCATENATE("[""NAME""] = { [""EN""] = """,C34,"""; }; ")</f>
        <v xml:space="preserve">["NAME"] = { ["EN"] = "Enraged Stonecrusher Slayer (Advanced)"; }; </v>
      </c>
      <c r="AJ34" t="str">
        <f t="shared" ref="AJ34:AJ66" si="31">IF(LEN(K34)&gt;0,CONCATENATE("[""LORE""] = { [""EN""] = """,K34,"""; }; "),"")</f>
        <v xml:space="preserve">["LORE"] = { ["EN"] = "Defeat many enraged Stonecrushers in Skirmishes. This deed will only be advanced by Lieutenants that do not appear grey to your character, they must be around the same level as you are."; }; </v>
      </c>
      <c r="AK34" t="str">
        <f t="shared" ref="AK34:AK66" si="32">IF(LEN(J34)&gt;0,CONCATENATE("[""SUMMARY""] = { [""EN""] = """,J34,"""; }; "),"")</f>
        <v xml:space="preserve">["SUMMARY"] = { ["EN"] = "Defeat 50 enraged Stonecrushers in Skirmishes"; }; </v>
      </c>
      <c r="AL34" t="str">
        <f t="shared" ref="AL34:AL66" si="33">IF(LEN(F34)&gt;0,CONCATENATE("[""TITLE""] = { [""EN""] = """,F34,"""; }; "),"")</f>
        <v/>
      </c>
      <c r="AM34" t="str">
        <f t="shared" si="13"/>
        <v>};</v>
      </c>
    </row>
    <row r="35" spans="1:39" x14ac:dyDescent="0.25">
      <c r="A35">
        <v>1879161132</v>
      </c>
      <c r="B35">
        <v>34</v>
      </c>
      <c r="C35" t="s">
        <v>380</v>
      </c>
      <c r="D35" t="s">
        <v>31</v>
      </c>
      <c r="I35" t="s">
        <v>79</v>
      </c>
      <c r="J35" t="s">
        <v>552</v>
      </c>
      <c r="K35" t="s">
        <v>490</v>
      </c>
      <c r="L35">
        <v>1</v>
      </c>
      <c r="M35">
        <v>20</v>
      </c>
      <c r="P35" t="str">
        <f t="shared" si="14"/>
        <v xml:space="preserve"> [34] = {["ID"] = 1879161132; }; -- Enraged Stonecrusher Slayer</v>
      </c>
      <c r="Q35" s="1" t="str">
        <f t="shared" si="15"/>
        <v xml:space="preserve"> [34] = {["ID"] = 1879161132; ["SAVE_INDEX"] = 34; ["TYPE"] = 4; ["VXP"] = 0; ["LP"] = 0; ["REP"] = 0; ["FACTION"] = 1; ["TIER"] = 1; ["MIN_LVL"] = "20"; ["NAME"] = { ["EN"] = "Enraged Stonecrusher Slayer"; }; ["LORE"] = { ["EN"] = "Defeat many enraged Stonecrushers in Skirmishes. This deed will only be advanced by Lieutenants that do not appear grey to your character, they must be around the same level as you are."; }; ["SUMMARY"] = { ["EN"] = "Defeat 5 enraged Stonecrushers in Skirmishes"; }; };</v>
      </c>
      <c r="R35">
        <f t="shared" si="0"/>
        <v>34</v>
      </c>
      <c r="S35" t="str">
        <f t="shared" si="16"/>
        <v xml:space="preserve"> [34] = {</v>
      </c>
      <c r="T35" t="str">
        <f t="shared" si="22"/>
        <v xml:space="preserve">["ID"] = 1879161132; </v>
      </c>
      <c r="U35" s="1" t="str">
        <f t="shared" si="23"/>
        <v xml:space="preserve">["SAVE_INDEX"] = 34; </v>
      </c>
      <c r="V35">
        <f>VLOOKUP(D35,Type!A$2:B$18,2,FALSE)</f>
        <v>4</v>
      </c>
      <c r="W35" t="str">
        <f t="shared" si="17"/>
        <v xml:space="preserve">["TYPE"] = 4; </v>
      </c>
      <c r="X35" t="str">
        <f t="shared" si="24"/>
        <v>0</v>
      </c>
      <c r="Y35" t="str">
        <f t="shared" si="18"/>
        <v xml:space="preserve">["VXP"] = 0; </v>
      </c>
      <c r="Z35" t="str">
        <f t="shared" si="25"/>
        <v>0</v>
      </c>
      <c r="AA35" t="str">
        <f t="shared" si="19"/>
        <v xml:space="preserve">["LP"] = 0; </v>
      </c>
      <c r="AB35" t="str">
        <f t="shared" si="26"/>
        <v>0</v>
      </c>
      <c r="AC35" t="str">
        <f t="shared" si="20"/>
        <v xml:space="preserve">["REP"] = 0; </v>
      </c>
      <c r="AD35">
        <f>VLOOKUP(I35,Faction!A$2:B$77,2,FALSE)</f>
        <v>1</v>
      </c>
      <c r="AE35" t="str">
        <f t="shared" si="21"/>
        <v xml:space="preserve">["FACTION"] = 1; </v>
      </c>
      <c r="AF35" t="str">
        <f t="shared" si="27"/>
        <v xml:space="preserve">["TIER"] = 1; </v>
      </c>
      <c r="AG35" t="str">
        <f t="shared" si="28"/>
        <v xml:space="preserve">["MIN_LVL"] = "20"; </v>
      </c>
      <c r="AH35" t="str">
        <f t="shared" si="29"/>
        <v/>
      </c>
      <c r="AI35" t="str">
        <f t="shared" si="30"/>
        <v xml:space="preserve">["NAME"] = { ["EN"] = "Enraged Stonecrusher Slayer"; }; </v>
      </c>
      <c r="AJ35" t="str">
        <f t="shared" si="31"/>
        <v xml:space="preserve">["LORE"] = { ["EN"] = "Defeat many enraged Stonecrushers in Skirmishes. This deed will only be advanced by Lieutenants that do not appear grey to your character, they must be around the same level as you are."; }; </v>
      </c>
      <c r="AK35" t="str">
        <f t="shared" si="32"/>
        <v xml:space="preserve">["SUMMARY"] = { ["EN"] = "Defeat 5 enraged Stonecrushers in Skirmishes"; }; </v>
      </c>
      <c r="AL35" t="str">
        <f t="shared" si="33"/>
        <v/>
      </c>
      <c r="AM35" t="str">
        <f t="shared" si="13"/>
        <v>};</v>
      </c>
    </row>
    <row r="36" spans="1:39" x14ac:dyDescent="0.25">
      <c r="A36">
        <v>1879161083</v>
      </c>
      <c r="B36">
        <v>35</v>
      </c>
      <c r="C36" t="s">
        <v>383</v>
      </c>
      <c r="D36" t="s">
        <v>31</v>
      </c>
      <c r="I36" t="s">
        <v>79</v>
      </c>
      <c r="J36" t="s">
        <v>353</v>
      </c>
      <c r="K36" t="s">
        <v>510</v>
      </c>
      <c r="L36">
        <v>0</v>
      </c>
      <c r="M36">
        <v>20</v>
      </c>
      <c r="P36" t="str">
        <f t="shared" si="14"/>
        <v xml:space="preserve"> [35] = {["ID"] = 1879161083; }; -- Fellbane Archer Slayer (Advanced)</v>
      </c>
      <c r="Q36" s="1" t="str">
        <f t="shared" si="15"/>
        <v xml:space="preserve"> [35] = {["ID"] = 1879161083; ["SAVE_INDEX"] = 35; ["TYPE"] = 4; ["VXP"] = 0; ["LP"] = 0; ["REP"] = 0; ["FACTION"] = 1; ["TIER"] = 0; ["MIN_LVL"] = "20"; ["NAME"] = { ["EN"] = "Fellbane Archer Slayer (Advanced)"; }; ["LORE"] = { ["EN"] = "Defeat many Fellbane archers in Skirmishes. This deed will only be advanced by Lieutenants that do not appear grey to your character, they must be around the same level as you are."; }; ["SUMMARY"] = { ["EN"] = "Defeat 50 Fellbane archers in Skirmishes"; }; };</v>
      </c>
      <c r="R36">
        <f t="shared" si="0"/>
        <v>35</v>
      </c>
      <c r="S36" t="str">
        <f t="shared" si="16"/>
        <v xml:space="preserve"> [35] = {</v>
      </c>
      <c r="T36" t="str">
        <f t="shared" si="22"/>
        <v xml:space="preserve">["ID"] = 1879161083; </v>
      </c>
      <c r="U36" s="1" t="str">
        <f t="shared" si="23"/>
        <v xml:space="preserve">["SAVE_INDEX"] = 35; </v>
      </c>
      <c r="V36">
        <f>VLOOKUP(D36,Type!A$2:B$18,2,FALSE)</f>
        <v>4</v>
      </c>
      <c r="W36" t="str">
        <f t="shared" si="17"/>
        <v xml:space="preserve">["TYPE"] = 4; </v>
      </c>
      <c r="X36" t="str">
        <f t="shared" si="24"/>
        <v>0</v>
      </c>
      <c r="Y36" t="str">
        <f t="shared" si="18"/>
        <v xml:space="preserve">["VXP"] = 0; </v>
      </c>
      <c r="Z36" t="str">
        <f t="shared" si="25"/>
        <v>0</v>
      </c>
      <c r="AA36" t="str">
        <f t="shared" si="19"/>
        <v xml:space="preserve">["LP"] = 0; </v>
      </c>
      <c r="AB36" t="str">
        <f t="shared" si="26"/>
        <v>0</v>
      </c>
      <c r="AC36" t="str">
        <f t="shared" si="20"/>
        <v xml:space="preserve">["REP"] = 0; </v>
      </c>
      <c r="AD36">
        <f>VLOOKUP(I36,Faction!A$2:B$77,2,FALSE)</f>
        <v>1</v>
      </c>
      <c r="AE36" t="str">
        <f t="shared" si="21"/>
        <v xml:space="preserve">["FACTION"] = 1; </v>
      </c>
      <c r="AF36" t="str">
        <f t="shared" si="27"/>
        <v xml:space="preserve">["TIER"] = 0; </v>
      </c>
      <c r="AG36" t="str">
        <f t="shared" si="28"/>
        <v xml:space="preserve">["MIN_LVL"] = "20"; </v>
      </c>
      <c r="AH36" t="str">
        <f t="shared" si="29"/>
        <v/>
      </c>
      <c r="AI36" t="str">
        <f t="shared" si="30"/>
        <v xml:space="preserve">["NAME"] = { ["EN"] = "Fellbane Archer Slayer (Advanced)"; }; </v>
      </c>
      <c r="AJ36" t="str">
        <f t="shared" si="31"/>
        <v xml:space="preserve">["LORE"] = { ["EN"] = "Defeat many Fellbane archers in Skirmishes. This deed will only be advanced by Lieutenants that do not appear grey to your character, they must be around the same level as you are."; }; </v>
      </c>
      <c r="AK36" t="str">
        <f t="shared" si="32"/>
        <v xml:space="preserve">["SUMMARY"] = { ["EN"] = "Defeat 50 Fellbane archers in Skirmishes"; }; </v>
      </c>
      <c r="AL36" t="str">
        <f t="shared" si="33"/>
        <v/>
      </c>
      <c r="AM36" t="str">
        <f t="shared" si="13"/>
        <v>};</v>
      </c>
    </row>
    <row r="37" spans="1:39" x14ac:dyDescent="0.25">
      <c r="A37">
        <v>1879161088</v>
      </c>
      <c r="B37">
        <v>36</v>
      </c>
      <c r="C37" t="s">
        <v>382</v>
      </c>
      <c r="D37" t="s">
        <v>31</v>
      </c>
      <c r="I37" t="s">
        <v>79</v>
      </c>
      <c r="J37" t="s">
        <v>553</v>
      </c>
      <c r="K37" t="s">
        <v>510</v>
      </c>
      <c r="L37">
        <v>1</v>
      </c>
      <c r="M37">
        <v>20</v>
      </c>
      <c r="P37" t="str">
        <f t="shared" si="14"/>
        <v xml:space="preserve"> [36] = {["ID"] = 1879161088; }; -- Fellbane Archer Slayer</v>
      </c>
      <c r="Q37" s="1" t="str">
        <f t="shared" si="15"/>
        <v xml:space="preserve"> [36] = {["ID"] = 1879161088; ["SAVE_INDEX"] = 36; ["TYPE"] = 4; ["VXP"] = 0; ["LP"] = 0; ["REP"] = 0; ["FACTION"] = 1; ["TIER"] = 1; ["MIN_LVL"] = "20"; ["NAME"] = { ["EN"] = "Fellbane Archer Slayer"; }; ["LORE"] = { ["EN"] = "Defeat many Fellbane archers in Skirmishes. This deed will only be advanced by Lieutenants that do not appear grey to your character, they must be around the same level as you are."; }; ["SUMMARY"] = { ["EN"] = "Defeat 5 Fellbane archers in Skirmishes"; }; };</v>
      </c>
      <c r="R37">
        <f t="shared" si="0"/>
        <v>36</v>
      </c>
      <c r="S37" t="str">
        <f t="shared" si="16"/>
        <v xml:space="preserve"> [36] = {</v>
      </c>
      <c r="T37" t="str">
        <f t="shared" si="22"/>
        <v xml:space="preserve">["ID"] = 1879161088; </v>
      </c>
      <c r="U37" s="1" t="str">
        <f t="shared" si="23"/>
        <v xml:space="preserve">["SAVE_INDEX"] = 36; </v>
      </c>
      <c r="V37">
        <f>VLOOKUP(D37,Type!A$2:B$18,2,FALSE)</f>
        <v>4</v>
      </c>
      <c r="W37" t="str">
        <f t="shared" si="17"/>
        <v xml:space="preserve">["TYPE"] = 4; </v>
      </c>
      <c r="X37" t="str">
        <f t="shared" si="24"/>
        <v>0</v>
      </c>
      <c r="Y37" t="str">
        <f t="shared" si="18"/>
        <v xml:space="preserve">["VXP"] = 0; </v>
      </c>
      <c r="Z37" t="str">
        <f t="shared" si="25"/>
        <v>0</v>
      </c>
      <c r="AA37" t="str">
        <f t="shared" si="19"/>
        <v xml:space="preserve">["LP"] = 0; </v>
      </c>
      <c r="AB37" t="str">
        <f t="shared" si="26"/>
        <v>0</v>
      </c>
      <c r="AC37" t="str">
        <f t="shared" si="20"/>
        <v xml:space="preserve">["REP"] = 0; </v>
      </c>
      <c r="AD37">
        <f>VLOOKUP(I37,Faction!A$2:B$77,2,FALSE)</f>
        <v>1</v>
      </c>
      <c r="AE37" t="str">
        <f t="shared" si="21"/>
        <v xml:space="preserve">["FACTION"] = 1; </v>
      </c>
      <c r="AF37" t="str">
        <f t="shared" si="27"/>
        <v xml:space="preserve">["TIER"] = 1; </v>
      </c>
      <c r="AG37" t="str">
        <f t="shared" si="28"/>
        <v xml:space="preserve">["MIN_LVL"] = "20"; </v>
      </c>
      <c r="AH37" t="str">
        <f t="shared" si="29"/>
        <v/>
      </c>
      <c r="AI37" t="str">
        <f t="shared" si="30"/>
        <v xml:space="preserve">["NAME"] = { ["EN"] = "Fellbane Archer Slayer"; }; </v>
      </c>
      <c r="AJ37" t="str">
        <f t="shared" si="31"/>
        <v xml:space="preserve">["LORE"] = { ["EN"] = "Defeat many Fellbane archers in Skirmishes. This deed will only be advanced by Lieutenants that do not appear grey to your character, they must be around the same level as you are."; }; </v>
      </c>
      <c r="AK37" t="str">
        <f t="shared" si="32"/>
        <v xml:space="preserve">["SUMMARY"] = { ["EN"] = "Defeat 5 Fellbane archers in Skirmishes"; }; </v>
      </c>
      <c r="AL37" t="str">
        <f t="shared" si="33"/>
        <v/>
      </c>
      <c r="AM37" t="str">
        <f t="shared" si="13"/>
        <v>};</v>
      </c>
    </row>
    <row r="38" spans="1:39" x14ac:dyDescent="0.25">
      <c r="A38">
        <v>1879161136</v>
      </c>
      <c r="B38">
        <v>37</v>
      </c>
      <c r="C38" t="s">
        <v>385</v>
      </c>
      <c r="D38" t="s">
        <v>31</v>
      </c>
      <c r="I38" t="s">
        <v>79</v>
      </c>
      <c r="J38" t="s">
        <v>354</v>
      </c>
      <c r="K38" t="s">
        <v>491</v>
      </c>
      <c r="L38">
        <v>0</v>
      </c>
      <c r="M38">
        <v>20</v>
      </c>
      <c r="P38" t="str">
        <f t="shared" si="14"/>
        <v xml:space="preserve"> [37] = {["ID"] = 1879161136; }; -- Flesh-gorger Slayer (Advanced)</v>
      </c>
      <c r="Q38" s="1" t="str">
        <f t="shared" si="15"/>
        <v xml:space="preserve"> [37] = {["ID"] = 1879161136; ["SAVE_INDEX"] = 37; ["TYPE"] = 4; ["VXP"] = 0; ["LP"] = 0; ["REP"] = 0; ["FACTION"] = 1; ["TIER"] = 0; ["MIN_LVL"] = "20"; ["NAME"] = { ["EN"] = "Flesh-gorger Slayer (Advanced)"; }; ["LORE"] = { ["EN"] = "Defeat many flesh-gorgers in Skirmishes. This deed will only be advanced by Lieutenants that do not appear grey to your character, they must be around the same level as you are."; }; ["SUMMARY"] = { ["EN"] = "Defeat 50 flesh-gorgers in Skirmishes"; }; };</v>
      </c>
      <c r="R38">
        <f t="shared" si="0"/>
        <v>37</v>
      </c>
      <c r="S38" t="str">
        <f t="shared" si="16"/>
        <v xml:space="preserve"> [37] = {</v>
      </c>
      <c r="T38" t="str">
        <f t="shared" si="22"/>
        <v xml:space="preserve">["ID"] = 1879161136; </v>
      </c>
      <c r="U38" s="1" t="str">
        <f t="shared" si="23"/>
        <v xml:space="preserve">["SAVE_INDEX"] = 37; </v>
      </c>
      <c r="V38">
        <f>VLOOKUP(D38,Type!A$2:B$18,2,FALSE)</f>
        <v>4</v>
      </c>
      <c r="W38" t="str">
        <f t="shared" si="17"/>
        <v xml:space="preserve">["TYPE"] = 4; </v>
      </c>
      <c r="X38" t="str">
        <f t="shared" si="24"/>
        <v>0</v>
      </c>
      <c r="Y38" t="str">
        <f t="shared" si="18"/>
        <v xml:space="preserve">["VXP"] = 0; </v>
      </c>
      <c r="Z38" t="str">
        <f t="shared" si="25"/>
        <v>0</v>
      </c>
      <c r="AA38" t="str">
        <f t="shared" si="19"/>
        <v xml:space="preserve">["LP"] = 0; </v>
      </c>
      <c r="AB38" t="str">
        <f t="shared" si="26"/>
        <v>0</v>
      </c>
      <c r="AC38" t="str">
        <f t="shared" si="20"/>
        <v xml:space="preserve">["REP"] = 0; </v>
      </c>
      <c r="AD38">
        <f>VLOOKUP(I38,Faction!A$2:B$77,2,FALSE)</f>
        <v>1</v>
      </c>
      <c r="AE38" t="str">
        <f t="shared" si="21"/>
        <v xml:space="preserve">["FACTION"] = 1; </v>
      </c>
      <c r="AF38" t="str">
        <f t="shared" si="27"/>
        <v xml:space="preserve">["TIER"] = 0; </v>
      </c>
      <c r="AG38" t="str">
        <f t="shared" si="28"/>
        <v xml:space="preserve">["MIN_LVL"] = "20"; </v>
      </c>
      <c r="AH38" t="str">
        <f t="shared" si="29"/>
        <v/>
      </c>
      <c r="AI38" t="str">
        <f t="shared" si="30"/>
        <v xml:space="preserve">["NAME"] = { ["EN"] = "Flesh-gorger Slayer (Advanced)"; }; </v>
      </c>
      <c r="AJ38" t="str">
        <f t="shared" si="31"/>
        <v xml:space="preserve">["LORE"] = { ["EN"] = "Defeat many flesh-gorgers in Skirmishes. This deed will only be advanced by Lieutenants that do not appear grey to your character, they must be around the same level as you are."; }; </v>
      </c>
      <c r="AK38" t="str">
        <f t="shared" si="32"/>
        <v xml:space="preserve">["SUMMARY"] = { ["EN"] = "Defeat 50 flesh-gorgers in Skirmishes"; }; </v>
      </c>
      <c r="AL38" t="str">
        <f t="shared" si="33"/>
        <v/>
      </c>
      <c r="AM38" t="str">
        <f t="shared" si="13"/>
        <v>};</v>
      </c>
    </row>
    <row r="39" spans="1:39" x14ac:dyDescent="0.25">
      <c r="A39">
        <v>1879161166</v>
      </c>
      <c r="B39">
        <v>38</v>
      </c>
      <c r="C39" t="s">
        <v>384</v>
      </c>
      <c r="D39" t="s">
        <v>31</v>
      </c>
      <c r="I39" t="s">
        <v>79</v>
      </c>
      <c r="J39" t="s">
        <v>554</v>
      </c>
      <c r="K39" t="s">
        <v>491</v>
      </c>
      <c r="L39">
        <v>1</v>
      </c>
      <c r="M39">
        <v>20</v>
      </c>
      <c r="P39" t="str">
        <f t="shared" si="14"/>
        <v xml:space="preserve"> [38] = {["ID"] = 1879161166; }; -- Flesh-gorger Slayer</v>
      </c>
      <c r="Q39" s="1" t="str">
        <f t="shared" si="15"/>
        <v xml:space="preserve"> [38] = {["ID"] = 1879161166; ["SAVE_INDEX"] = 38; ["TYPE"] = 4; ["VXP"] = 0; ["LP"] = 0; ["REP"] = 0; ["FACTION"] = 1; ["TIER"] = 1; ["MIN_LVL"] = "20"; ["NAME"] = { ["EN"] = "Flesh-gorger Slayer"; }; ["LORE"] = { ["EN"] = "Defeat many flesh-gorgers in Skirmishes. This deed will only be advanced by Lieutenants that do not appear grey to your character, they must be around the same level as you are."; }; ["SUMMARY"] = { ["EN"] = "Defeat 5 flesh-gorgers in Skirmishes"; }; };</v>
      </c>
      <c r="R39">
        <f t="shared" si="0"/>
        <v>38</v>
      </c>
      <c r="S39" t="str">
        <f t="shared" si="16"/>
        <v xml:space="preserve"> [38] = {</v>
      </c>
      <c r="T39" t="str">
        <f t="shared" si="22"/>
        <v xml:space="preserve">["ID"] = 1879161166; </v>
      </c>
      <c r="U39" s="1" t="str">
        <f t="shared" si="23"/>
        <v xml:space="preserve">["SAVE_INDEX"] = 38; </v>
      </c>
      <c r="V39">
        <f>VLOOKUP(D39,Type!A$2:B$18,2,FALSE)</f>
        <v>4</v>
      </c>
      <c r="W39" t="str">
        <f t="shared" si="17"/>
        <v xml:space="preserve">["TYPE"] = 4; </v>
      </c>
      <c r="X39" t="str">
        <f t="shared" si="24"/>
        <v>0</v>
      </c>
      <c r="Y39" t="str">
        <f t="shared" si="18"/>
        <v xml:space="preserve">["VXP"] = 0; </v>
      </c>
      <c r="Z39" t="str">
        <f t="shared" si="25"/>
        <v>0</v>
      </c>
      <c r="AA39" t="str">
        <f t="shared" si="19"/>
        <v xml:space="preserve">["LP"] = 0; </v>
      </c>
      <c r="AB39" t="str">
        <f t="shared" si="26"/>
        <v>0</v>
      </c>
      <c r="AC39" t="str">
        <f t="shared" si="20"/>
        <v xml:space="preserve">["REP"] = 0; </v>
      </c>
      <c r="AD39">
        <f>VLOOKUP(I39,Faction!A$2:B$77,2,FALSE)</f>
        <v>1</v>
      </c>
      <c r="AE39" t="str">
        <f t="shared" si="21"/>
        <v xml:space="preserve">["FACTION"] = 1; </v>
      </c>
      <c r="AF39" t="str">
        <f t="shared" si="27"/>
        <v xml:space="preserve">["TIER"] = 1; </v>
      </c>
      <c r="AG39" t="str">
        <f t="shared" si="28"/>
        <v xml:space="preserve">["MIN_LVL"] = "20"; </v>
      </c>
      <c r="AH39" t="str">
        <f t="shared" si="29"/>
        <v/>
      </c>
      <c r="AI39" t="str">
        <f t="shared" si="30"/>
        <v xml:space="preserve">["NAME"] = { ["EN"] = "Flesh-gorger Slayer"; }; </v>
      </c>
      <c r="AJ39" t="str">
        <f t="shared" si="31"/>
        <v xml:space="preserve">["LORE"] = { ["EN"] = "Defeat many flesh-gorgers in Skirmishes. This deed will only be advanced by Lieutenants that do not appear grey to your character, they must be around the same level as you are."; }; </v>
      </c>
      <c r="AK39" t="str">
        <f t="shared" si="32"/>
        <v xml:space="preserve">["SUMMARY"] = { ["EN"] = "Defeat 5 flesh-gorgers in Skirmishes"; }; </v>
      </c>
      <c r="AL39" t="str">
        <f t="shared" si="33"/>
        <v/>
      </c>
      <c r="AM39" t="str">
        <f t="shared" si="13"/>
        <v>};</v>
      </c>
    </row>
    <row r="40" spans="1:39" x14ac:dyDescent="0.25">
      <c r="A40">
        <v>1879161037</v>
      </c>
      <c r="B40">
        <v>39</v>
      </c>
      <c r="C40" t="s">
        <v>387</v>
      </c>
      <c r="D40" t="s">
        <v>31</v>
      </c>
      <c r="I40" t="s">
        <v>79</v>
      </c>
      <c r="J40" t="s">
        <v>355</v>
      </c>
      <c r="K40" t="s">
        <v>492</v>
      </c>
      <c r="L40">
        <v>0</v>
      </c>
      <c r="M40">
        <v>20</v>
      </c>
      <c r="P40" t="str">
        <f t="shared" si="14"/>
        <v xml:space="preserve"> [39] = {["ID"] = 1879161037; }; -- Forest-born Reaver Slayer (Advanced)</v>
      </c>
      <c r="Q40" s="1" t="str">
        <f t="shared" si="15"/>
        <v xml:space="preserve"> [39] = {["ID"] = 1879161037; ["SAVE_INDEX"] = 39; ["TYPE"] = 4; ["VXP"] = 0; ["LP"] = 0; ["REP"] = 0; ["FACTION"] = 1; ["TIER"] = 0; ["MIN_LVL"] = "20"; ["NAME"] = { ["EN"] = "Forest-born Reaver Slayer (Advanced)"; }; ["LORE"] = { ["EN"] = "Defeat many Forest-born Reavers in Skirmishes. This deed will only be advanced by Lieutenants that do not appear grey to your character, they must be around the same level as you are."; }; ["SUMMARY"] = { ["EN"] = "Defeat 50 Forest-born Reavers in Skirmishes"; }; };</v>
      </c>
      <c r="R40">
        <f t="shared" si="0"/>
        <v>39</v>
      </c>
      <c r="S40" t="str">
        <f t="shared" si="16"/>
        <v xml:space="preserve"> [39] = {</v>
      </c>
      <c r="T40" t="str">
        <f t="shared" si="22"/>
        <v xml:space="preserve">["ID"] = 1879161037; </v>
      </c>
      <c r="U40" s="1" t="str">
        <f t="shared" si="23"/>
        <v xml:space="preserve">["SAVE_INDEX"] = 39; </v>
      </c>
      <c r="V40">
        <f>VLOOKUP(D40,Type!A$2:B$18,2,FALSE)</f>
        <v>4</v>
      </c>
      <c r="W40" t="str">
        <f t="shared" si="17"/>
        <v xml:space="preserve">["TYPE"] = 4; </v>
      </c>
      <c r="X40" t="str">
        <f t="shared" si="24"/>
        <v>0</v>
      </c>
      <c r="Y40" t="str">
        <f t="shared" si="18"/>
        <v xml:space="preserve">["VXP"] = 0; </v>
      </c>
      <c r="Z40" t="str">
        <f t="shared" si="25"/>
        <v>0</v>
      </c>
      <c r="AA40" t="str">
        <f t="shared" si="19"/>
        <v xml:space="preserve">["LP"] = 0; </v>
      </c>
      <c r="AB40" t="str">
        <f t="shared" si="26"/>
        <v>0</v>
      </c>
      <c r="AC40" t="str">
        <f t="shared" si="20"/>
        <v xml:space="preserve">["REP"] = 0; </v>
      </c>
      <c r="AD40">
        <f>VLOOKUP(I40,Faction!A$2:B$77,2,FALSE)</f>
        <v>1</v>
      </c>
      <c r="AE40" t="str">
        <f t="shared" si="21"/>
        <v xml:space="preserve">["FACTION"] = 1; </v>
      </c>
      <c r="AF40" t="str">
        <f t="shared" si="27"/>
        <v xml:space="preserve">["TIER"] = 0; </v>
      </c>
      <c r="AG40" t="str">
        <f t="shared" si="28"/>
        <v xml:space="preserve">["MIN_LVL"] = "20"; </v>
      </c>
      <c r="AH40" t="str">
        <f t="shared" si="29"/>
        <v/>
      </c>
      <c r="AI40" t="str">
        <f t="shared" si="30"/>
        <v xml:space="preserve">["NAME"] = { ["EN"] = "Forest-born Reaver Slayer (Advanced)"; }; </v>
      </c>
      <c r="AJ40" t="str">
        <f t="shared" si="31"/>
        <v xml:space="preserve">["LORE"] = { ["EN"] = "Defeat many Forest-born Reavers in Skirmishes. This deed will only be advanced by Lieutenants that do not appear grey to your character, they must be around the same level as you are."; }; </v>
      </c>
      <c r="AK40" t="str">
        <f t="shared" si="32"/>
        <v xml:space="preserve">["SUMMARY"] = { ["EN"] = "Defeat 50 Forest-born Reavers in Skirmishes"; }; </v>
      </c>
      <c r="AL40" t="str">
        <f t="shared" si="33"/>
        <v/>
      </c>
      <c r="AM40" t="str">
        <f t="shared" si="13"/>
        <v>};</v>
      </c>
    </row>
    <row r="41" spans="1:39" x14ac:dyDescent="0.25">
      <c r="A41">
        <v>1879161139</v>
      </c>
      <c r="B41">
        <v>40</v>
      </c>
      <c r="C41" t="s">
        <v>386</v>
      </c>
      <c r="D41" t="s">
        <v>31</v>
      </c>
      <c r="I41" t="s">
        <v>79</v>
      </c>
      <c r="J41" t="s">
        <v>555</v>
      </c>
      <c r="K41" t="s">
        <v>492</v>
      </c>
      <c r="L41">
        <v>1</v>
      </c>
      <c r="M41">
        <v>20</v>
      </c>
      <c r="P41" t="str">
        <f t="shared" si="14"/>
        <v xml:space="preserve"> [40] = {["ID"] = 1879161139; }; -- Forest-born Reaver Slayer</v>
      </c>
      <c r="Q41" s="1" t="str">
        <f t="shared" si="15"/>
        <v xml:space="preserve"> [40] = {["ID"] = 1879161139; ["SAVE_INDEX"] = 40; ["TYPE"] = 4; ["VXP"] = 0; ["LP"] = 0; ["REP"] = 0; ["FACTION"] = 1; ["TIER"] = 1; ["MIN_LVL"] = "20"; ["NAME"] = { ["EN"] = "Forest-born Reaver Slayer"; }; ["LORE"] = { ["EN"] = "Defeat many Forest-born Reavers in Skirmishes. This deed will only be advanced by Lieutenants that do not appear grey to your character, they must be around the same level as you are."; }; ["SUMMARY"] = { ["EN"] = "Defeat 5 Forest-born Reavers in Skirmishes"; }; };</v>
      </c>
      <c r="R41">
        <f t="shared" si="0"/>
        <v>40</v>
      </c>
      <c r="S41" t="str">
        <f t="shared" si="16"/>
        <v xml:space="preserve"> [40] = {</v>
      </c>
      <c r="T41" t="str">
        <f t="shared" si="22"/>
        <v xml:space="preserve">["ID"] = 1879161139; </v>
      </c>
      <c r="U41" s="1" t="str">
        <f t="shared" si="23"/>
        <v xml:space="preserve">["SAVE_INDEX"] = 40; </v>
      </c>
      <c r="V41">
        <f>VLOOKUP(D41,Type!A$2:B$18,2,FALSE)</f>
        <v>4</v>
      </c>
      <c r="W41" t="str">
        <f t="shared" si="17"/>
        <v xml:space="preserve">["TYPE"] = 4; </v>
      </c>
      <c r="X41" t="str">
        <f t="shared" si="24"/>
        <v>0</v>
      </c>
      <c r="Y41" t="str">
        <f t="shared" si="18"/>
        <v xml:space="preserve">["VXP"] = 0; </v>
      </c>
      <c r="Z41" t="str">
        <f t="shared" si="25"/>
        <v>0</v>
      </c>
      <c r="AA41" t="str">
        <f t="shared" si="19"/>
        <v xml:space="preserve">["LP"] = 0; </v>
      </c>
      <c r="AB41" t="str">
        <f t="shared" si="26"/>
        <v>0</v>
      </c>
      <c r="AC41" t="str">
        <f t="shared" si="20"/>
        <v xml:space="preserve">["REP"] = 0; </v>
      </c>
      <c r="AD41">
        <f>VLOOKUP(I41,Faction!A$2:B$77,2,FALSE)</f>
        <v>1</v>
      </c>
      <c r="AE41" t="str">
        <f t="shared" si="21"/>
        <v xml:space="preserve">["FACTION"] = 1; </v>
      </c>
      <c r="AF41" t="str">
        <f t="shared" si="27"/>
        <v xml:space="preserve">["TIER"] = 1; </v>
      </c>
      <c r="AG41" t="str">
        <f t="shared" si="28"/>
        <v xml:space="preserve">["MIN_LVL"] = "20"; </v>
      </c>
      <c r="AH41" t="str">
        <f t="shared" si="29"/>
        <v/>
      </c>
      <c r="AI41" t="str">
        <f t="shared" si="30"/>
        <v xml:space="preserve">["NAME"] = { ["EN"] = "Forest-born Reaver Slayer"; }; </v>
      </c>
      <c r="AJ41" t="str">
        <f t="shared" si="31"/>
        <v xml:space="preserve">["LORE"] = { ["EN"] = "Defeat many Forest-born Reavers in Skirmishes. This deed will only be advanced by Lieutenants that do not appear grey to your character, they must be around the same level as you are."; }; </v>
      </c>
      <c r="AK41" t="str">
        <f t="shared" si="32"/>
        <v xml:space="preserve">["SUMMARY"] = { ["EN"] = "Defeat 5 Forest-born Reavers in Skirmishes"; }; </v>
      </c>
      <c r="AL41" t="str">
        <f t="shared" si="33"/>
        <v/>
      </c>
      <c r="AM41" t="str">
        <f t="shared" si="13"/>
        <v>};</v>
      </c>
    </row>
    <row r="42" spans="1:39" x14ac:dyDescent="0.25">
      <c r="A42">
        <v>1879161193</v>
      </c>
      <c r="B42">
        <v>41</v>
      </c>
      <c r="C42" t="s">
        <v>389</v>
      </c>
      <c r="D42" t="s">
        <v>31</v>
      </c>
      <c r="I42" t="s">
        <v>79</v>
      </c>
      <c r="J42" t="s">
        <v>356</v>
      </c>
      <c r="K42" t="s">
        <v>511</v>
      </c>
      <c r="L42">
        <v>0</v>
      </c>
      <c r="M42">
        <v>20</v>
      </c>
      <c r="P42" t="str">
        <f t="shared" si="14"/>
        <v xml:space="preserve"> [41] = {["ID"] = 1879161193; }; -- Frigid Squall Slayer (Advanced)</v>
      </c>
      <c r="Q42" s="1" t="str">
        <f t="shared" si="15"/>
        <v xml:space="preserve"> [41] = {["ID"] = 1879161193; ["SAVE_INDEX"] = 41; ["TYPE"] = 4; ["VXP"] = 0; ["LP"] = 0; ["REP"] = 0; ["FACTION"] = 1; ["TIER"] = 0; ["MIN_LVL"] = "20"; ["NAME"] = { ["EN"] = "Frigid Squall Slayer (Advanced)"; }; ["LORE"] = { ["EN"] = "Defeat many frigid squalls in Skirmishes. This deed will only be advanced by Lieutenants that do not appear grey to your character, they must be around the same level as you are."; }; ["SUMMARY"] = { ["EN"] = "Defeat 50 frigid squalls in Skirmishes"; }; };</v>
      </c>
      <c r="R42">
        <f t="shared" si="0"/>
        <v>41</v>
      </c>
      <c r="S42" t="str">
        <f t="shared" si="16"/>
        <v xml:space="preserve"> [41] = {</v>
      </c>
      <c r="T42" t="str">
        <f t="shared" si="22"/>
        <v xml:space="preserve">["ID"] = 1879161193; </v>
      </c>
      <c r="U42" s="1" t="str">
        <f t="shared" si="23"/>
        <v xml:space="preserve">["SAVE_INDEX"] = 41; </v>
      </c>
      <c r="V42">
        <f>VLOOKUP(D42,Type!A$2:B$18,2,FALSE)</f>
        <v>4</v>
      </c>
      <c r="W42" t="str">
        <f t="shared" si="17"/>
        <v xml:space="preserve">["TYPE"] = 4; </v>
      </c>
      <c r="X42" t="str">
        <f t="shared" si="24"/>
        <v>0</v>
      </c>
      <c r="Y42" t="str">
        <f t="shared" si="18"/>
        <v xml:space="preserve">["VXP"] = 0; </v>
      </c>
      <c r="Z42" t="str">
        <f t="shared" si="25"/>
        <v>0</v>
      </c>
      <c r="AA42" t="str">
        <f t="shared" si="19"/>
        <v xml:space="preserve">["LP"] = 0; </v>
      </c>
      <c r="AB42" t="str">
        <f t="shared" si="26"/>
        <v>0</v>
      </c>
      <c r="AC42" t="str">
        <f t="shared" si="20"/>
        <v xml:space="preserve">["REP"] = 0; </v>
      </c>
      <c r="AD42">
        <f>VLOOKUP(I42,Faction!A$2:B$77,2,FALSE)</f>
        <v>1</v>
      </c>
      <c r="AE42" t="str">
        <f t="shared" si="21"/>
        <v xml:space="preserve">["FACTION"] = 1; </v>
      </c>
      <c r="AF42" t="str">
        <f t="shared" si="27"/>
        <v xml:space="preserve">["TIER"] = 0; </v>
      </c>
      <c r="AG42" t="str">
        <f t="shared" si="28"/>
        <v xml:space="preserve">["MIN_LVL"] = "20"; </v>
      </c>
      <c r="AH42" t="str">
        <f t="shared" si="29"/>
        <v/>
      </c>
      <c r="AI42" t="str">
        <f t="shared" si="30"/>
        <v xml:space="preserve">["NAME"] = { ["EN"] = "Frigid Squall Slayer (Advanced)"; }; </v>
      </c>
      <c r="AJ42" t="str">
        <f t="shared" si="31"/>
        <v xml:space="preserve">["LORE"] = { ["EN"] = "Defeat many frigid squalls in Skirmishes. This deed will only be advanced by Lieutenants that do not appear grey to your character, they must be around the same level as you are."; }; </v>
      </c>
      <c r="AK42" t="str">
        <f t="shared" si="32"/>
        <v xml:space="preserve">["SUMMARY"] = { ["EN"] = "Defeat 50 frigid squalls in Skirmishes"; }; </v>
      </c>
      <c r="AL42" t="str">
        <f t="shared" si="33"/>
        <v/>
      </c>
      <c r="AM42" t="str">
        <f t="shared" si="13"/>
        <v>};</v>
      </c>
    </row>
    <row r="43" spans="1:39" x14ac:dyDescent="0.25">
      <c r="A43">
        <v>1879161100</v>
      </c>
      <c r="B43">
        <v>42</v>
      </c>
      <c r="C43" t="s">
        <v>388</v>
      </c>
      <c r="D43" t="s">
        <v>31</v>
      </c>
      <c r="I43" t="s">
        <v>79</v>
      </c>
      <c r="J43" t="s">
        <v>556</v>
      </c>
      <c r="K43" t="s">
        <v>511</v>
      </c>
      <c r="L43">
        <v>1</v>
      </c>
      <c r="M43">
        <v>20</v>
      </c>
      <c r="P43" t="str">
        <f t="shared" si="14"/>
        <v xml:space="preserve"> [42] = {["ID"] = 1879161100; }; -- Frigid Squall Slayer</v>
      </c>
      <c r="Q43" s="1" t="str">
        <f t="shared" si="15"/>
        <v xml:space="preserve"> [42] = {["ID"] = 1879161100; ["SAVE_INDEX"] = 42; ["TYPE"] = 4; ["VXP"] = 0; ["LP"] = 0; ["REP"] = 0; ["FACTION"] = 1; ["TIER"] = 1; ["MIN_LVL"] = "20"; ["NAME"] = { ["EN"] = "Frigid Squall Slayer"; }; ["LORE"] = { ["EN"] = "Defeat many frigid squalls in Skirmishes. This deed will only be advanced by Lieutenants that do not appear grey to your character, they must be around the same level as you are."; }; ["SUMMARY"] = { ["EN"] = "Defeat 5 frigid squalls in Skirmishes"; }; };</v>
      </c>
      <c r="R43">
        <f t="shared" si="0"/>
        <v>42</v>
      </c>
      <c r="S43" t="str">
        <f t="shared" si="16"/>
        <v xml:space="preserve"> [42] = {</v>
      </c>
      <c r="T43" t="str">
        <f t="shared" si="22"/>
        <v xml:space="preserve">["ID"] = 1879161100; </v>
      </c>
      <c r="U43" s="1" t="str">
        <f t="shared" si="23"/>
        <v xml:space="preserve">["SAVE_INDEX"] = 42; </v>
      </c>
      <c r="V43">
        <f>VLOOKUP(D43,Type!A$2:B$18,2,FALSE)</f>
        <v>4</v>
      </c>
      <c r="W43" t="str">
        <f t="shared" si="17"/>
        <v xml:space="preserve">["TYPE"] = 4; </v>
      </c>
      <c r="X43" t="str">
        <f t="shared" si="24"/>
        <v>0</v>
      </c>
      <c r="Y43" t="str">
        <f t="shared" si="18"/>
        <v xml:space="preserve">["VXP"] = 0; </v>
      </c>
      <c r="Z43" t="str">
        <f t="shared" si="25"/>
        <v>0</v>
      </c>
      <c r="AA43" t="str">
        <f t="shared" si="19"/>
        <v xml:space="preserve">["LP"] = 0; </v>
      </c>
      <c r="AB43" t="str">
        <f t="shared" si="26"/>
        <v>0</v>
      </c>
      <c r="AC43" t="str">
        <f t="shared" si="20"/>
        <v xml:space="preserve">["REP"] = 0; </v>
      </c>
      <c r="AD43">
        <f>VLOOKUP(I43,Faction!A$2:B$77,2,FALSE)</f>
        <v>1</v>
      </c>
      <c r="AE43" t="str">
        <f t="shared" si="21"/>
        <v xml:space="preserve">["FACTION"] = 1; </v>
      </c>
      <c r="AF43" t="str">
        <f t="shared" si="27"/>
        <v xml:space="preserve">["TIER"] = 1; </v>
      </c>
      <c r="AG43" t="str">
        <f t="shared" si="28"/>
        <v xml:space="preserve">["MIN_LVL"] = "20"; </v>
      </c>
      <c r="AH43" t="str">
        <f t="shared" si="29"/>
        <v/>
      </c>
      <c r="AI43" t="str">
        <f t="shared" si="30"/>
        <v xml:space="preserve">["NAME"] = { ["EN"] = "Frigid Squall Slayer"; }; </v>
      </c>
      <c r="AJ43" t="str">
        <f t="shared" si="31"/>
        <v xml:space="preserve">["LORE"] = { ["EN"] = "Defeat many frigid squalls in Skirmishes. This deed will only be advanced by Lieutenants that do not appear grey to your character, they must be around the same level as you are."; }; </v>
      </c>
      <c r="AK43" t="str">
        <f t="shared" si="32"/>
        <v xml:space="preserve">["SUMMARY"] = { ["EN"] = "Defeat 5 frigid squalls in Skirmishes"; }; </v>
      </c>
      <c r="AL43" t="str">
        <f t="shared" si="33"/>
        <v/>
      </c>
      <c r="AM43" t="str">
        <f t="shared" si="13"/>
        <v>};</v>
      </c>
    </row>
    <row r="44" spans="1:39" x14ac:dyDescent="0.25">
      <c r="A44">
        <v>1879184310</v>
      </c>
      <c r="B44">
        <v>43</v>
      </c>
      <c r="C44" t="s">
        <v>391</v>
      </c>
      <c r="D44" t="s">
        <v>31</v>
      </c>
      <c r="I44" t="s">
        <v>79</v>
      </c>
      <c r="J44" t="s">
        <v>357</v>
      </c>
      <c r="K44" t="s">
        <v>525</v>
      </c>
      <c r="L44">
        <v>0</v>
      </c>
      <c r="M44">
        <v>20</v>
      </c>
      <c r="P44" t="str">
        <f t="shared" si="14"/>
        <v xml:space="preserve"> [43] = {["ID"] = 1879184310; }; -- Hawk-Eyed Harrier Slayer (Advanced)</v>
      </c>
      <c r="Q44" s="1" t="str">
        <f t="shared" si="15"/>
        <v xml:space="preserve"> [43] = {["ID"] = 1879184310; ["SAVE_INDEX"] = 43; ["TYPE"] = 4; ["VXP"] = 0; ["LP"] = 0; ["REP"] = 0; ["FACTION"] = 1; ["TIER"] = 0; ["MIN_LVL"] = "20"; ["NAME"] = { ["EN"] = "Hawk-Eyed Harrier Slayer (Advanced)"; }; ["LORE"] = { ["EN"] = "Defeat many hawk-eyed harriers in Skirmishes. This deed will only be advanced by Lieutenants that do not appear grey to your character, they must be around the same level as you are."; }; ["SUMMARY"] = { ["EN"] = "Defeat 50 hawk-eyed harriers in Skirmishes"; }; };</v>
      </c>
      <c r="R44">
        <f t="shared" si="0"/>
        <v>43</v>
      </c>
      <c r="S44" t="str">
        <f t="shared" si="16"/>
        <v xml:space="preserve"> [43] = {</v>
      </c>
      <c r="T44" t="str">
        <f t="shared" si="22"/>
        <v xml:space="preserve">["ID"] = 1879184310; </v>
      </c>
      <c r="U44" s="1" t="str">
        <f t="shared" si="23"/>
        <v xml:space="preserve">["SAVE_INDEX"] = 43; </v>
      </c>
      <c r="V44">
        <f>VLOOKUP(D44,Type!A$2:B$18,2,FALSE)</f>
        <v>4</v>
      </c>
      <c r="W44" t="str">
        <f t="shared" si="17"/>
        <v xml:space="preserve">["TYPE"] = 4; </v>
      </c>
      <c r="X44" t="str">
        <f t="shared" si="24"/>
        <v>0</v>
      </c>
      <c r="Y44" t="str">
        <f t="shared" si="18"/>
        <v xml:space="preserve">["VXP"] = 0; </v>
      </c>
      <c r="Z44" t="str">
        <f t="shared" si="25"/>
        <v>0</v>
      </c>
      <c r="AA44" t="str">
        <f t="shared" si="19"/>
        <v xml:space="preserve">["LP"] = 0; </v>
      </c>
      <c r="AB44" t="str">
        <f t="shared" si="26"/>
        <v>0</v>
      </c>
      <c r="AC44" t="str">
        <f t="shared" si="20"/>
        <v xml:space="preserve">["REP"] = 0; </v>
      </c>
      <c r="AD44">
        <f>VLOOKUP(I44,Faction!A$2:B$77,2,FALSE)</f>
        <v>1</v>
      </c>
      <c r="AE44" t="str">
        <f t="shared" si="21"/>
        <v xml:space="preserve">["FACTION"] = 1; </v>
      </c>
      <c r="AF44" t="str">
        <f t="shared" si="27"/>
        <v xml:space="preserve">["TIER"] = 0; </v>
      </c>
      <c r="AG44" t="str">
        <f t="shared" si="28"/>
        <v xml:space="preserve">["MIN_LVL"] = "20"; </v>
      </c>
      <c r="AH44" t="str">
        <f t="shared" si="29"/>
        <v/>
      </c>
      <c r="AI44" t="str">
        <f t="shared" si="30"/>
        <v xml:space="preserve">["NAME"] = { ["EN"] = "Hawk-Eyed Harrier Slayer (Advanced)"; }; </v>
      </c>
      <c r="AJ44" t="str">
        <f t="shared" si="31"/>
        <v xml:space="preserve">["LORE"] = { ["EN"] = "Defeat many hawk-eyed harriers in Skirmishes. This deed will only be advanced by Lieutenants that do not appear grey to your character, they must be around the same level as you are."; }; </v>
      </c>
      <c r="AK44" t="str">
        <f t="shared" si="32"/>
        <v xml:space="preserve">["SUMMARY"] = { ["EN"] = "Defeat 50 hawk-eyed harriers in Skirmishes"; }; </v>
      </c>
      <c r="AL44" t="str">
        <f t="shared" si="33"/>
        <v/>
      </c>
      <c r="AM44" t="str">
        <f t="shared" si="13"/>
        <v>};</v>
      </c>
    </row>
    <row r="45" spans="1:39" x14ac:dyDescent="0.25">
      <c r="A45">
        <v>1879184309</v>
      </c>
      <c r="B45">
        <v>44</v>
      </c>
      <c r="C45" t="s">
        <v>390</v>
      </c>
      <c r="D45" t="s">
        <v>31</v>
      </c>
      <c r="I45" t="s">
        <v>79</v>
      </c>
      <c r="J45" t="s">
        <v>557</v>
      </c>
      <c r="K45" t="s">
        <v>525</v>
      </c>
      <c r="L45">
        <v>1</v>
      </c>
      <c r="M45">
        <v>20</v>
      </c>
      <c r="P45" t="str">
        <f t="shared" si="14"/>
        <v xml:space="preserve"> [44] = {["ID"] = 1879184309; }; -- Hawk-Eyed Harrier Slayer</v>
      </c>
      <c r="Q45" s="1" t="str">
        <f t="shared" si="15"/>
        <v xml:space="preserve"> [44] = {["ID"] = 1879184309; ["SAVE_INDEX"] = 44; ["TYPE"] = 4; ["VXP"] = 0; ["LP"] = 0; ["REP"] = 0; ["FACTION"] = 1; ["TIER"] = 1; ["MIN_LVL"] = "20"; ["NAME"] = { ["EN"] = "Hawk-Eyed Harrier Slayer"; }; ["LORE"] = { ["EN"] = "Defeat many hawk-eyed harriers in Skirmishes. This deed will only be advanced by Lieutenants that do not appear grey to your character, they must be around the same level as you are."; }; ["SUMMARY"] = { ["EN"] = "Defeat 5 hawk-eyed harrier in Skirmishes"; }; };</v>
      </c>
      <c r="R45">
        <f t="shared" si="0"/>
        <v>44</v>
      </c>
      <c r="S45" t="str">
        <f t="shared" si="16"/>
        <v xml:space="preserve"> [44] = {</v>
      </c>
      <c r="T45" t="str">
        <f t="shared" si="22"/>
        <v xml:space="preserve">["ID"] = 1879184309; </v>
      </c>
      <c r="U45" s="1" t="str">
        <f t="shared" si="23"/>
        <v xml:space="preserve">["SAVE_INDEX"] = 44; </v>
      </c>
      <c r="V45">
        <f>VLOOKUP(D45,Type!A$2:B$18,2,FALSE)</f>
        <v>4</v>
      </c>
      <c r="W45" t="str">
        <f t="shared" si="17"/>
        <v xml:space="preserve">["TYPE"] = 4; </v>
      </c>
      <c r="X45" t="str">
        <f t="shared" si="24"/>
        <v>0</v>
      </c>
      <c r="Y45" t="str">
        <f t="shared" si="18"/>
        <v xml:space="preserve">["VXP"] = 0; </v>
      </c>
      <c r="Z45" t="str">
        <f t="shared" si="25"/>
        <v>0</v>
      </c>
      <c r="AA45" t="str">
        <f t="shared" si="19"/>
        <v xml:space="preserve">["LP"] = 0; </v>
      </c>
      <c r="AB45" t="str">
        <f t="shared" si="26"/>
        <v>0</v>
      </c>
      <c r="AC45" t="str">
        <f t="shared" si="20"/>
        <v xml:space="preserve">["REP"] = 0; </v>
      </c>
      <c r="AD45">
        <f>VLOOKUP(I45,Faction!A$2:B$77,2,FALSE)</f>
        <v>1</v>
      </c>
      <c r="AE45" t="str">
        <f t="shared" si="21"/>
        <v xml:space="preserve">["FACTION"] = 1; </v>
      </c>
      <c r="AF45" t="str">
        <f t="shared" si="27"/>
        <v xml:space="preserve">["TIER"] = 1; </v>
      </c>
      <c r="AG45" t="str">
        <f t="shared" si="28"/>
        <v xml:space="preserve">["MIN_LVL"] = "20"; </v>
      </c>
      <c r="AH45" t="str">
        <f t="shared" si="29"/>
        <v/>
      </c>
      <c r="AI45" t="str">
        <f t="shared" si="30"/>
        <v xml:space="preserve">["NAME"] = { ["EN"] = "Hawk-Eyed Harrier Slayer"; }; </v>
      </c>
      <c r="AJ45" t="str">
        <f t="shared" si="31"/>
        <v xml:space="preserve">["LORE"] = { ["EN"] = "Defeat many hawk-eyed harriers in Skirmishes. This deed will only be advanced by Lieutenants that do not appear grey to your character, they must be around the same level as you are."; }; </v>
      </c>
      <c r="AK45" t="str">
        <f t="shared" si="32"/>
        <v xml:space="preserve">["SUMMARY"] = { ["EN"] = "Defeat 5 hawk-eyed harrier in Skirmishes"; }; </v>
      </c>
      <c r="AL45" t="str">
        <f t="shared" si="33"/>
        <v/>
      </c>
      <c r="AM45" t="str">
        <f t="shared" si="13"/>
        <v>};</v>
      </c>
    </row>
    <row r="46" spans="1:39" x14ac:dyDescent="0.25">
      <c r="A46">
        <v>1879161058</v>
      </c>
      <c r="B46">
        <v>45</v>
      </c>
      <c r="C46" t="s">
        <v>393</v>
      </c>
      <c r="D46" t="s">
        <v>31</v>
      </c>
      <c r="I46" t="s">
        <v>79</v>
      </c>
      <c r="J46" t="s">
        <v>358</v>
      </c>
      <c r="K46" t="s">
        <v>493</v>
      </c>
      <c r="L46">
        <v>0</v>
      </c>
      <c r="M46">
        <v>20</v>
      </c>
      <c r="P46" t="str">
        <f t="shared" si="14"/>
        <v xml:space="preserve"> [45] = {["ID"] = 1879161058; }; -- Hulking Pounder Slayer (Advanced)</v>
      </c>
      <c r="Q46" s="1" t="str">
        <f t="shared" si="15"/>
        <v xml:space="preserve"> [45] = {["ID"] = 1879161058; ["SAVE_INDEX"] = 45; ["TYPE"] = 4; ["VXP"] = 0; ["LP"] = 0; ["REP"] = 0; ["FACTION"] = 1; ["TIER"] = 0; ["MIN_LVL"] = "20"; ["NAME"] = { ["EN"] = "Hulking Pounder Slayer (Advanced)"; }; ["LORE"] = { ["EN"] = "Defeat many Hulking Pounders in Skirmishes. This deed will only be advanced by Lieutenants that do not appear grey to your character, they must be around the same level as you are."; }; ["SUMMARY"] = { ["EN"] = "Defeat 50 Hulking Pounders in Skirmishes"; }; };</v>
      </c>
      <c r="R46">
        <f t="shared" si="0"/>
        <v>45</v>
      </c>
      <c r="S46" t="str">
        <f t="shared" si="16"/>
        <v xml:space="preserve"> [45] = {</v>
      </c>
      <c r="T46" t="str">
        <f t="shared" si="22"/>
        <v xml:space="preserve">["ID"] = 1879161058; </v>
      </c>
      <c r="U46" s="1" t="str">
        <f t="shared" si="23"/>
        <v xml:space="preserve">["SAVE_INDEX"] = 45; </v>
      </c>
      <c r="V46">
        <f>VLOOKUP(D46,Type!A$2:B$18,2,FALSE)</f>
        <v>4</v>
      </c>
      <c r="W46" t="str">
        <f t="shared" si="17"/>
        <v xml:space="preserve">["TYPE"] = 4; </v>
      </c>
      <c r="X46" t="str">
        <f t="shared" si="24"/>
        <v>0</v>
      </c>
      <c r="Y46" t="str">
        <f t="shared" si="18"/>
        <v xml:space="preserve">["VXP"] = 0; </v>
      </c>
      <c r="Z46" t="str">
        <f t="shared" si="25"/>
        <v>0</v>
      </c>
      <c r="AA46" t="str">
        <f t="shared" si="19"/>
        <v xml:space="preserve">["LP"] = 0; </v>
      </c>
      <c r="AB46" t="str">
        <f t="shared" si="26"/>
        <v>0</v>
      </c>
      <c r="AC46" t="str">
        <f t="shared" si="20"/>
        <v xml:space="preserve">["REP"] = 0; </v>
      </c>
      <c r="AD46">
        <f>VLOOKUP(I46,Faction!A$2:B$77,2,FALSE)</f>
        <v>1</v>
      </c>
      <c r="AE46" t="str">
        <f t="shared" si="21"/>
        <v xml:space="preserve">["FACTION"] = 1; </v>
      </c>
      <c r="AF46" t="str">
        <f t="shared" si="27"/>
        <v xml:space="preserve">["TIER"] = 0; </v>
      </c>
      <c r="AG46" t="str">
        <f t="shared" si="28"/>
        <v xml:space="preserve">["MIN_LVL"] = "20"; </v>
      </c>
      <c r="AH46" t="str">
        <f t="shared" si="29"/>
        <v/>
      </c>
      <c r="AI46" t="str">
        <f t="shared" si="30"/>
        <v xml:space="preserve">["NAME"] = { ["EN"] = "Hulking Pounder Slayer (Advanced)"; }; </v>
      </c>
      <c r="AJ46" t="str">
        <f t="shared" si="31"/>
        <v xml:space="preserve">["LORE"] = { ["EN"] = "Defeat many Hulking Pounders in Skirmishes. This deed will only be advanced by Lieutenants that do not appear grey to your character, they must be around the same level as you are."; }; </v>
      </c>
      <c r="AK46" t="str">
        <f t="shared" si="32"/>
        <v xml:space="preserve">["SUMMARY"] = { ["EN"] = "Defeat 50 Hulking Pounders in Skirmishes"; }; </v>
      </c>
      <c r="AL46" t="str">
        <f t="shared" si="33"/>
        <v/>
      </c>
      <c r="AM46" t="str">
        <f t="shared" si="13"/>
        <v>};</v>
      </c>
    </row>
    <row r="47" spans="1:39" x14ac:dyDescent="0.25">
      <c r="A47">
        <v>1879161150</v>
      </c>
      <c r="B47">
        <v>46</v>
      </c>
      <c r="C47" t="s">
        <v>392</v>
      </c>
      <c r="D47" t="s">
        <v>31</v>
      </c>
      <c r="I47" t="s">
        <v>79</v>
      </c>
      <c r="J47" t="s">
        <v>558</v>
      </c>
      <c r="K47" t="s">
        <v>493</v>
      </c>
      <c r="L47">
        <v>1</v>
      </c>
      <c r="M47">
        <v>20</v>
      </c>
      <c r="P47" t="str">
        <f t="shared" si="14"/>
        <v xml:space="preserve"> [46] = {["ID"] = 1879161150; }; -- Hulking Pounder Slayer</v>
      </c>
      <c r="Q47" s="1" t="str">
        <f t="shared" si="15"/>
        <v xml:space="preserve"> [46] = {["ID"] = 1879161150; ["SAVE_INDEX"] = 46; ["TYPE"] = 4; ["VXP"] = 0; ["LP"] = 0; ["REP"] = 0; ["FACTION"] = 1; ["TIER"] = 1; ["MIN_LVL"] = "20"; ["NAME"] = { ["EN"] = "Hulking Pounder Slayer"; }; ["LORE"] = { ["EN"] = "Defeat many Hulking Pounders in Skirmishes. This deed will only be advanced by Lieutenants that do not appear grey to your character, they must be around the same level as you are."; }; ["SUMMARY"] = { ["EN"] = "Defeat 5 Hulking Pounders in Skirmishes"; }; };</v>
      </c>
      <c r="R47">
        <f t="shared" si="0"/>
        <v>46</v>
      </c>
      <c r="S47" t="str">
        <f t="shared" si="16"/>
        <v xml:space="preserve"> [46] = {</v>
      </c>
      <c r="T47" t="str">
        <f t="shared" si="22"/>
        <v xml:space="preserve">["ID"] = 1879161150; </v>
      </c>
      <c r="U47" s="1" t="str">
        <f t="shared" si="23"/>
        <v xml:space="preserve">["SAVE_INDEX"] = 46; </v>
      </c>
      <c r="V47">
        <f>VLOOKUP(D47,Type!A$2:B$18,2,FALSE)</f>
        <v>4</v>
      </c>
      <c r="W47" t="str">
        <f t="shared" si="17"/>
        <v xml:space="preserve">["TYPE"] = 4; </v>
      </c>
      <c r="X47" t="str">
        <f t="shared" si="24"/>
        <v>0</v>
      </c>
      <c r="Y47" t="str">
        <f t="shared" si="18"/>
        <v xml:space="preserve">["VXP"] = 0; </v>
      </c>
      <c r="Z47" t="str">
        <f t="shared" si="25"/>
        <v>0</v>
      </c>
      <c r="AA47" t="str">
        <f t="shared" si="19"/>
        <v xml:space="preserve">["LP"] = 0; </v>
      </c>
      <c r="AB47" t="str">
        <f t="shared" si="26"/>
        <v>0</v>
      </c>
      <c r="AC47" t="str">
        <f t="shared" si="20"/>
        <v xml:space="preserve">["REP"] = 0; </v>
      </c>
      <c r="AD47">
        <f>VLOOKUP(I47,Faction!A$2:B$77,2,FALSE)</f>
        <v>1</v>
      </c>
      <c r="AE47" t="str">
        <f t="shared" si="21"/>
        <v xml:space="preserve">["FACTION"] = 1; </v>
      </c>
      <c r="AF47" t="str">
        <f t="shared" si="27"/>
        <v xml:space="preserve">["TIER"] = 1; </v>
      </c>
      <c r="AG47" t="str">
        <f t="shared" si="28"/>
        <v xml:space="preserve">["MIN_LVL"] = "20"; </v>
      </c>
      <c r="AH47" t="str">
        <f t="shared" si="29"/>
        <v/>
      </c>
      <c r="AI47" t="str">
        <f t="shared" si="30"/>
        <v xml:space="preserve">["NAME"] = { ["EN"] = "Hulking Pounder Slayer"; }; </v>
      </c>
      <c r="AJ47" t="str">
        <f t="shared" si="31"/>
        <v xml:space="preserve">["LORE"] = { ["EN"] = "Defeat many Hulking Pounders in Skirmishes. This deed will only be advanced by Lieutenants that do not appear grey to your character, they must be around the same level as you are."; }; </v>
      </c>
      <c r="AK47" t="str">
        <f t="shared" si="32"/>
        <v xml:space="preserve">["SUMMARY"] = { ["EN"] = "Defeat 5 Hulking Pounders in Skirmishes"; }; </v>
      </c>
      <c r="AL47" t="str">
        <f t="shared" si="33"/>
        <v/>
      </c>
      <c r="AM47" t="str">
        <f t="shared" si="13"/>
        <v>};</v>
      </c>
    </row>
    <row r="48" spans="1:39" x14ac:dyDescent="0.25">
      <c r="A48">
        <v>1879161121</v>
      </c>
      <c r="B48">
        <v>47</v>
      </c>
      <c r="C48" t="s">
        <v>395</v>
      </c>
      <c r="D48" t="s">
        <v>31</v>
      </c>
      <c r="I48" t="s">
        <v>79</v>
      </c>
      <c r="J48" t="s">
        <v>359</v>
      </c>
      <c r="K48" t="s">
        <v>509</v>
      </c>
      <c r="L48">
        <v>0</v>
      </c>
      <c r="M48">
        <v>20</v>
      </c>
      <c r="P48" t="str">
        <f t="shared" si="14"/>
        <v xml:space="preserve"> [47] = {["ID"] = 1879161121; }; -- Leadfoot Brute Slayer (Advanced)</v>
      </c>
      <c r="Q48" s="1" t="str">
        <f t="shared" si="15"/>
        <v xml:space="preserve"> [47] = {["ID"] = 1879161121; ["SAVE_INDEX"] = 47; ["TYPE"] = 4; ["VXP"] = 0; ["LP"] = 0; ["REP"] = 0; ["FACTION"] = 1; ["TIER"] = 0; ["MIN_LVL"] = "20"; ["NAME"] = { ["EN"] = "Leadfoot Brute Slayer (Advanced)"; }; ["LORE"] = { ["EN"] = "Defeat many Leadfoot brutes in Skirmishes. This deed will only be advanced by Lieutenants that do not appear grey to your character, they must be around the same level as you are."; }; ["SUMMARY"] = { ["EN"] = "Defeat 50 Leadfoot brutes in Skirmishes"; }; };</v>
      </c>
      <c r="R48">
        <f t="shared" si="0"/>
        <v>47</v>
      </c>
      <c r="S48" t="str">
        <f t="shared" si="16"/>
        <v xml:space="preserve"> [47] = {</v>
      </c>
      <c r="T48" t="str">
        <f t="shared" si="22"/>
        <v xml:space="preserve">["ID"] = 1879161121; </v>
      </c>
      <c r="U48" s="1" t="str">
        <f t="shared" si="23"/>
        <v xml:space="preserve">["SAVE_INDEX"] = 47; </v>
      </c>
      <c r="V48">
        <f>VLOOKUP(D48,Type!A$2:B$18,2,FALSE)</f>
        <v>4</v>
      </c>
      <c r="W48" t="str">
        <f t="shared" si="17"/>
        <v xml:space="preserve">["TYPE"] = 4; </v>
      </c>
      <c r="X48" t="str">
        <f t="shared" si="24"/>
        <v>0</v>
      </c>
      <c r="Y48" t="str">
        <f t="shared" si="18"/>
        <v xml:space="preserve">["VXP"] = 0; </v>
      </c>
      <c r="Z48" t="str">
        <f t="shared" si="25"/>
        <v>0</v>
      </c>
      <c r="AA48" t="str">
        <f t="shared" si="19"/>
        <v xml:space="preserve">["LP"] = 0; </v>
      </c>
      <c r="AB48" t="str">
        <f t="shared" si="26"/>
        <v>0</v>
      </c>
      <c r="AC48" t="str">
        <f t="shared" si="20"/>
        <v xml:space="preserve">["REP"] = 0; </v>
      </c>
      <c r="AD48">
        <f>VLOOKUP(I48,Faction!A$2:B$77,2,FALSE)</f>
        <v>1</v>
      </c>
      <c r="AE48" t="str">
        <f t="shared" si="21"/>
        <v xml:space="preserve">["FACTION"] = 1; </v>
      </c>
      <c r="AF48" t="str">
        <f t="shared" si="27"/>
        <v xml:space="preserve">["TIER"] = 0; </v>
      </c>
      <c r="AG48" t="str">
        <f t="shared" si="28"/>
        <v xml:space="preserve">["MIN_LVL"] = "20"; </v>
      </c>
      <c r="AH48" t="str">
        <f t="shared" si="29"/>
        <v/>
      </c>
      <c r="AI48" t="str">
        <f t="shared" si="30"/>
        <v xml:space="preserve">["NAME"] = { ["EN"] = "Leadfoot Brute Slayer (Advanced)"; }; </v>
      </c>
      <c r="AJ48" t="str">
        <f t="shared" si="31"/>
        <v xml:space="preserve">["LORE"] = { ["EN"] = "Defeat many Leadfoot brutes in Skirmishes. This deed will only be advanced by Lieutenants that do not appear grey to your character, they must be around the same level as you are."; }; </v>
      </c>
      <c r="AK48" t="str">
        <f t="shared" si="32"/>
        <v xml:space="preserve">["SUMMARY"] = { ["EN"] = "Defeat 50 Leadfoot brutes in Skirmishes"; }; </v>
      </c>
      <c r="AL48" t="str">
        <f t="shared" si="33"/>
        <v/>
      </c>
      <c r="AM48" t="str">
        <f t="shared" si="13"/>
        <v>};</v>
      </c>
    </row>
    <row r="49" spans="1:39" x14ac:dyDescent="0.25">
      <c r="A49">
        <v>1879161067</v>
      </c>
      <c r="B49">
        <v>48</v>
      </c>
      <c r="C49" t="s">
        <v>394</v>
      </c>
      <c r="D49" t="s">
        <v>31</v>
      </c>
      <c r="I49" t="s">
        <v>79</v>
      </c>
      <c r="J49" t="s">
        <v>559</v>
      </c>
      <c r="K49" t="s">
        <v>509</v>
      </c>
      <c r="L49">
        <v>1</v>
      </c>
      <c r="M49">
        <v>20</v>
      </c>
      <c r="P49" t="str">
        <f t="shared" si="14"/>
        <v xml:space="preserve"> [48] = {["ID"] = 1879161067; }; -- Leadfoot Brute Slayer</v>
      </c>
      <c r="Q49" s="1" t="str">
        <f t="shared" si="15"/>
        <v xml:space="preserve"> [48] = {["ID"] = 1879161067; ["SAVE_INDEX"] = 48; ["TYPE"] = 4; ["VXP"] = 0; ["LP"] = 0; ["REP"] = 0; ["FACTION"] = 1; ["TIER"] = 1; ["MIN_LVL"] = "20"; ["NAME"] = { ["EN"] = "Leadfoot Brute Slayer"; }; ["LORE"] = { ["EN"] = "Defeat many Leadfoot brutes in Skirmishes. This deed will only be advanced by Lieutenants that do not appear grey to your character, they must be around the same level as you are."; }; ["SUMMARY"] = { ["EN"] = "Defeat 5 Leadfoot brutes in Skirmishes"; }; };</v>
      </c>
      <c r="R49">
        <f t="shared" si="0"/>
        <v>48</v>
      </c>
      <c r="S49" t="str">
        <f t="shared" si="16"/>
        <v xml:space="preserve"> [48] = {</v>
      </c>
      <c r="T49" t="str">
        <f t="shared" si="22"/>
        <v xml:space="preserve">["ID"] = 1879161067; </v>
      </c>
      <c r="U49" s="1" t="str">
        <f t="shared" si="23"/>
        <v xml:space="preserve">["SAVE_INDEX"] = 48; </v>
      </c>
      <c r="V49">
        <f>VLOOKUP(D49,Type!A$2:B$18,2,FALSE)</f>
        <v>4</v>
      </c>
      <c r="W49" t="str">
        <f t="shared" si="17"/>
        <v xml:space="preserve">["TYPE"] = 4; </v>
      </c>
      <c r="X49" t="str">
        <f t="shared" si="24"/>
        <v>0</v>
      </c>
      <c r="Y49" t="str">
        <f t="shared" si="18"/>
        <v xml:space="preserve">["VXP"] = 0; </v>
      </c>
      <c r="Z49" t="str">
        <f t="shared" si="25"/>
        <v>0</v>
      </c>
      <c r="AA49" t="str">
        <f t="shared" si="19"/>
        <v xml:space="preserve">["LP"] = 0; </v>
      </c>
      <c r="AB49" t="str">
        <f t="shared" si="26"/>
        <v>0</v>
      </c>
      <c r="AC49" t="str">
        <f t="shared" si="20"/>
        <v xml:space="preserve">["REP"] = 0; </v>
      </c>
      <c r="AD49">
        <f>VLOOKUP(I49,Faction!A$2:B$77,2,FALSE)</f>
        <v>1</v>
      </c>
      <c r="AE49" t="str">
        <f t="shared" si="21"/>
        <v xml:space="preserve">["FACTION"] = 1; </v>
      </c>
      <c r="AF49" t="str">
        <f t="shared" si="27"/>
        <v xml:space="preserve">["TIER"] = 1; </v>
      </c>
      <c r="AG49" t="str">
        <f t="shared" si="28"/>
        <v xml:space="preserve">["MIN_LVL"] = "20"; </v>
      </c>
      <c r="AH49" t="str">
        <f t="shared" si="29"/>
        <v/>
      </c>
      <c r="AI49" t="str">
        <f t="shared" si="30"/>
        <v xml:space="preserve">["NAME"] = { ["EN"] = "Leadfoot Brute Slayer"; }; </v>
      </c>
      <c r="AJ49" t="str">
        <f t="shared" si="31"/>
        <v xml:space="preserve">["LORE"] = { ["EN"] = "Defeat many Leadfoot brutes in Skirmishes. This deed will only be advanced by Lieutenants that do not appear grey to your character, they must be around the same level as you are."; }; </v>
      </c>
      <c r="AK49" t="str">
        <f t="shared" si="32"/>
        <v xml:space="preserve">["SUMMARY"] = { ["EN"] = "Defeat 5 Leadfoot brutes in Skirmishes"; }; </v>
      </c>
      <c r="AL49" t="str">
        <f t="shared" si="33"/>
        <v/>
      </c>
      <c r="AM49" t="str">
        <f t="shared" si="13"/>
        <v>};</v>
      </c>
    </row>
    <row r="50" spans="1:39" x14ac:dyDescent="0.25">
      <c r="A50">
        <v>1879161152</v>
      </c>
      <c r="B50">
        <v>49</v>
      </c>
      <c r="C50" t="s">
        <v>397</v>
      </c>
      <c r="D50" t="s">
        <v>31</v>
      </c>
      <c r="I50" t="s">
        <v>79</v>
      </c>
      <c r="J50" t="s">
        <v>360</v>
      </c>
      <c r="K50" t="s">
        <v>494</v>
      </c>
      <c r="L50">
        <v>0</v>
      </c>
      <c r="M50">
        <v>20</v>
      </c>
      <c r="P50" t="str">
        <f t="shared" si="14"/>
        <v xml:space="preserve"> [49] = {["ID"] = 1879161152; }; -- Leech-warden Slayer (Advanced)</v>
      </c>
      <c r="Q50" s="1" t="str">
        <f t="shared" si="15"/>
        <v xml:space="preserve"> [49] = {["ID"] = 1879161152; ["SAVE_INDEX"] = 49; ["TYPE"] = 4; ["VXP"] = 0; ["LP"] = 0; ["REP"] = 0; ["FACTION"] = 1; ["TIER"] = 0; ["MIN_LVL"] = "20"; ["NAME"] = { ["EN"] = "Leech-warden Slayer (Advanced)"; }; ["LORE"] = { ["EN"] = "Defeat many Leech-wardens in Skirmishes. This deed will only be advanced by Lieutenants that do not appear grey to your character, they must be around the same level as you are."; }; ["SUMMARY"] = { ["EN"] = "Defeat 50 Leech-wardens in Skirmishes"; }; };</v>
      </c>
      <c r="R50">
        <f t="shared" si="0"/>
        <v>49</v>
      </c>
      <c r="S50" t="str">
        <f t="shared" si="16"/>
        <v xml:space="preserve"> [49] = {</v>
      </c>
      <c r="T50" t="str">
        <f t="shared" si="22"/>
        <v xml:space="preserve">["ID"] = 1879161152; </v>
      </c>
      <c r="U50" s="1" t="str">
        <f t="shared" si="23"/>
        <v xml:space="preserve">["SAVE_INDEX"] = 49; </v>
      </c>
      <c r="V50">
        <f>VLOOKUP(D50,Type!A$2:B$18,2,FALSE)</f>
        <v>4</v>
      </c>
      <c r="W50" t="str">
        <f t="shared" si="17"/>
        <v xml:space="preserve">["TYPE"] = 4; </v>
      </c>
      <c r="X50" t="str">
        <f t="shared" si="24"/>
        <v>0</v>
      </c>
      <c r="Y50" t="str">
        <f t="shared" si="18"/>
        <v xml:space="preserve">["VXP"] = 0; </v>
      </c>
      <c r="Z50" t="str">
        <f t="shared" si="25"/>
        <v>0</v>
      </c>
      <c r="AA50" t="str">
        <f t="shared" si="19"/>
        <v xml:space="preserve">["LP"] = 0; </v>
      </c>
      <c r="AB50" t="str">
        <f t="shared" si="26"/>
        <v>0</v>
      </c>
      <c r="AC50" t="str">
        <f t="shared" si="20"/>
        <v xml:space="preserve">["REP"] = 0; </v>
      </c>
      <c r="AD50">
        <f>VLOOKUP(I50,Faction!A$2:B$77,2,FALSE)</f>
        <v>1</v>
      </c>
      <c r="AE50" t="str">
        <f t="shared" si="21"/>
        <v xml:space="preserve">["FACTION"] = 1; </v>
      </c>
      <c r="AF50" t="str">
        <f t="shared" si="27"/>
        <v xml:space="preserve">["TIER"] = 0; </v>
      </c>
      <c r="AG50" t="str">
        <f t="shared" si="28"/>
        <v xml:space="preserve">["MIN_LVL"] = "20"; </v>
      </c>
      <c r="AH50" t="str">
        <f t="shared" si="29"/>
        <v/>
      </c>
      <c r="AI50" t="str">
        <f t="shared" si="30"/>
        <v xml:space="preserve">["NAME"] = { ["EN"] = "Leech-warden Slayer (Advanced)"; }; </v>
      </c>
      <c r="AJ50" t="str">
        <f t="shared" si="31"/>
        <v xml:space="preserve">["LORE"] = { ["EN"] = "Defeat many Leech-wardens in Skirmishes. This deed will only be advanced by Lieutenants that do not appear grey to your character, they must be around the same level as you are."; }; </v>
      </c>
      <c r="AK50" t="str">
        <f t="shared" si="32"/>
        <v xml:space="preserve">["SUMMARY"] = { ["EN"] = "Defeat 50 Leech-wardens in Skirmishes"; }; </v>
      </c>
      <c r="AL50" t="str">
        <f t="shared" si="33"/>
        <v/>
      </c>
      <c r="AM50" t="str">
        <f t="shared" si="13"/>
        <v>};</v>
      </c>
    </row>
    <row r="51" spans="1:39" x14ac:dyDescent="0.25">
      <c r="A51">
        <v>1879161135</v>
      </c>
      <c r="B51">
        <v>50</v>
      </c>
      <c r="C51" t="s">
        <v>396</v>
      </c>
      <c r="D51" t="s">
        <v>31</v>
      </c>
      <c r="I51" t="s">
        <v>79</v>
      </c>
      <c r="J51" t="s">
        <v>560</v>
      </c>
      <c r="K51" t="s">
        <v>494</v>
      </c>
      <c r="L51">
        <v>1</v>
      </c>
      <c r="M51">
        <v>20</v>
      </c>
      <c r="P51" t="str">
        <f t="shared" si="14"/>
        <v xml:space="preserve"> [50] = {["ID"] = 1879161135; }; -- Leech-warden Slayer</v>
      </c>
      <c r="Q51" s="1" t="str">
        <f t="shared" si="15"/>
        <v xml:space="preserve"> [50] = {["ID"] = 1879161135; ["SAVE_INDEX"] = 50; ["TYPE"] = 4; ["VXP"] = 0; ["LP"] = 0; ["REP"] = 0; ["FACTION"] = 1; ["TIER"] = 1; ["MIN_LVL"] = "20"; ["NAME"] = { ["EN"] = "Leech-warden Slayer"; }; ["LORE"] = { ["EN"] = "Defeat many Leech-wardens in Skirmishes. This deed will only be advanced by Lieutenants that do not appear grey to your character, they must be around the same level as you are."; }; ["SUMMARY"] = { ["EN"] = "Defeat 5 Leech-wardens in Skirmishes"; }; };</v>
      </c>
      <c r="R51">
        <f t="shared" si="0"/>
        <v>50</v>
      </c>
      <c r="S51" t="str">
        <f t="shared" si="16"/>
        <v xml:space="preserve"> [50] = {</v>
      </c>
      <c r="T51" t="str">
        <f t="shared" si="22"/>
        <v xml:space="preserve">["ID"] = 1879161135; </v>
      </c>
      <c r="U51" s="1" t="str">
        <f t="shared" si="23"/>
        <v xml:space="preserve">["SAVE_INDEX"] = 50; </v>
      </c>
      <c r="V51">
        <f>VLOOKUP(D51,Type!A$2:B$18,2,FALSE)</f>
        <v>4</v>
      </c>
      <c r="W51" t="str">
        <f t="shared" si="17"/>
        <v xml:space="preserve">["TYPE"] = 4; </v>
      </c>
      <c r="X51" t="str">
        <f t="shared" si="24"/>
        <v>0</v>
      </c>
      <c r="Y51" t="str">
        <f t="shared" si="18"/>
        <v xml:space="preserve">["VXP"] = 0; </v>
      </c>
      <c r="Z51" t="str">
        <f t="shared" si="25"/>
        <v>0</v>
      </c>
      <c r="AA51" t="str">
        <f t="shared" si="19"/>
        <v xml:space="preserve">["LP"] = 0; </v>
      </c>
      <c r="AB51" t="str">
        <f t="shared" si="26"/>
        <v>0</v>
      </c>
      <c r="AC51" t="str">
        <f t="shared" si="20"/>
        <v xml:space="preserve">["REP"] = 0; </v>
      </c>
      <c r="AD51">
        <f>VLOOKUP(I51,Faction!A$2:B$77,2,FALSE)</f>
        <v>1</v>
      </c>
      <c r="AE51" t="str">
        <f t="shared" si="21"/>
        <v xml:space="preserve">["FACTION"] = 1; </v>
      </c>
      <c r="AF51" t="str">
        <f t="shared" si="27"/>
        <v xml:space="preserve">["TIER"] = 1; </v>
      </c>
      <c r="AG51" t="str">
        <f t="shared" si="28"/>
        <v xml:space="preserve">["MIN_LVL"] = "20"; </v>
      </c>
      <c r="AH51" t="str">
        <f t="shared" si="29"/>
        <v/>
      </c>
      <c r="AI51" t="str">
        <f t="shared" si="30"/>
        <v xml:space="preserve">["NAME"] = { ["EN"] = "Leech-warden Slayer"; }; </v>
      </c>
      <c r="AJ51" t="str">
        <f t="shared" si="31"/>
        <v xml:space="preserve">["LORE"] = { ["EN"] = "Defeat many Leech-wardens in Skirmishes. This deed will only be advanced by Lieutenants that do not appear grey to your character, they must be around the same level as you are."; }; </v>
      </c>
      <c r="AK51" t="str">
        <f t="shared" si="32"/>
        <v xml:space="preserve">["SUMMARY"] = { ["EN"] = "Defeat 5 Leech-wardens in Skirmishes"; }; </v>
      </c>
      <c r="AL51" t="str">
        <f t="shared" si="33"/>
        <v/>
      </c>
      <c r="AM51" t="str">
        <f t="shared" si="13"/>
        <v>};</v>
      </c>
    </row>
    <row r="52" spans="1:39" x14ac:dyDescent="0.25">
      <c r="A52">
        <v>1879176149</v>
      </c>
      <c r="B52">
        <v>51</v>
      </c>
      <c r="C52" t="s">
        <v>399</v>
      </c>
      <c r="D52" t="s">
        <v>31</v>
      </c>
      <c r="I52" t="s">
        <v>79</v>
      </c>
      <c r="J52" t="s">
        <v>361</v>
      </c>
      <c r="K52" t="s">
        <v>524</v>
      </c>
      <c r="L52">
        <v>0</v>
      </c>
      <c r="M52">
        <v>20</v>
      </c>
      <c r="P52" t="str">
        <f t="shared" si="14"/>
        <v xml:space="preserve"> [51] = {["ID"] = 1879176149; }; -- Pale Trapper Slayer (Advanced)</v>
      </c>
      <c r="Q52" s="1" t="str">
        <f t="shared" si="15"/>
        <v xml:space="preserve"> [51] = {["ID"] = 1879176149; ["SAVE_INDEX"] = 51; ["TYPE"] = 4; ["VXP"] = 0; ["LP"] = 0; ["REP"] = 0; ["FACTION"] = 1; ["TIER"] = 0; ["MIN_LVL"] = "20"; ["NAME"] = { ["EN"] = "Pale Trapper Slayer (Advanced)"; }; ["LORE"] = { ["EN"] = "Defeat many more Pale Trappers in Skirmishes. This deed will only be advanced by Lieutenants that do not appear grey to your character, they must be around the same level as you are."; }; ["SUMMARY"] = { ["EN"] = "Defeat 50 pale trappers in Skirmishes"; }; };</v>
      </c>
      <c r="R52">
        <f t="shared" si="0"/>
        <v>51</v>
      </c>
      <c r="S52" t="str">
        <f t="shared" si="16"/>
        <v xml:space="preserve"> [51] = {</v>
      </c>
      <c r="T52" t="str">
        <f t="shared" si="22"/>
        <v xml:space="preserve">["ID"] = 1879176149; </v>
      </c>
      <c r="U52" s="1" t="str">
        <f t="shared" si="23"/>
        <v xml:space="preserve">["SAVE_INDEX"] = 51; </v>
      </c>
      <c r="V52">
        <f>VLOOKUP(D52,Type!A$2:B$18,2,FALSE)</f>
        <v>4</v>
      </c>
      <c r="W52" t="str">
        <f t="shared" si="17"/>
        <v xml:space="preserve">["TYPE"] = 4; </v>
      </c>
      <c r="X52" t="str">
        <f t="shared" si="24"/>
        <v>0</v>
      </c>
      <c r="Y52" t="str">
        <f t="shared" si="18"/>
        <v xml:space="preserve">["VXP"] = 0; </v>
      </c>
      <c r="Z52" t="str">
        <f t="shared" si="25"/>
        <v>0</v>
      </c>
      <c r="AA52" t="str">
        <f t="shared" si="19"/>
        <v xml:space="preserve">["LP"] = 0; </v>
      </c>
      <c r="AB52" t="str">
        <f t="shared" si="26"/>
        <v>0</v>
      </c>
      <c r="AC52" t="str">
        <f t="shared" si="20"/>
        <v xml:space="preserve">["REP"] = 0; </v>
      </c>
      <c r="AD52">
        <f>VLOOKUP(I52,Faction!A$2:B$77,2,FALSE)</f>
        <v>1</v>
      </c>
      <c r="AE52" t="str">
        <f t="shared" si="21"/>
        <v xml:space="preserve">["FACTION"] = 1; </v>
      </c>
      <c r="AF52" t="str">
        <f t="shared" si="27"/>
        <v xml:space="preserve">["TIER"] = 0; </v>
      </c>
      <c r="AG52" t="str">
        <f t="shared" si="28"/>
        <v xml:space="preserve">["MIN_LVL"] = "20"; </v>
      </c>
      <c r="AH52" t="str">
        <f t="shared" si="29"/>
        <v/>
      </c>
      <c r="AI52" t="str">
        <f t="shared" si="30"/>
        <v xml:space="preserve">["NAME"] = { ["EN"] = "Pale Trapper Slayer (Advanced)"; }; </v>
      </c>
      <c r="AJ52" t="str">
        <f t="shared" si="31"/>
        <v xml:space="preserve">["LORE"] = { ["EN"] = "Defeat many more Pale Trappers in Skirmishes. This deed will only be advanced by Lieutenants that do not appear grey to your character, they must be around the same level as you are."; }; </v>
      </c>
      <c r="AK52" t="str">
        <f t="shared" si="32"/>
        <v xml:space="preserve">["SUMMARY"] = { ["EN"] = "Defeat 50 pale trappers in Skirmishes"; }; </v>
      </c>
      <c r="AL52" t="str">
        <f t="shared" si="33"/>
        <v/>
      </c>
      <c r="AM52" t="str">
        <f t="shared" si="13"/>
        <v>};</v>
      </c>
    </row>
    <row r="53" spans="1:39" x14ac:dyDescent="0.25">
      <c r="A53">
        <v>1879176144</v>
      </c>
      <c r="B53">
        <v>52</v>
      </c>
      <c r="C53" t="s">
        <v>398</v>
      </c>
      <c r="D53" t="s">
        <v>31</v>
      </c>
      <c r="I53" t="s">
        <v>79</v>
      </c>
      <c r="J53" t="s">
        <v>561</v>
      </c>
      <c r="K53" t="s">
        <v>523</v>
      </c>
      <c r="L53">
        <v>1</v>
      </c>
      <c r="M53">
        <v>20</v>
      </c>
      <c r="P53" t="str">
        <f t="shared" si="14"/>
        <v xml:space="preserve"> [52] = {["ID"] = 1879176144; }; -- Pale Trapper Slayer</v>
      </c>
      <c r="Q53" s="1" t="str">
        <f t="shared" si="15"/>
        <v xml:space="preserve"> [52] = {["ID"] = 1879176144; ["SAVE_INDEX"] = 52; ["TYPE"] = 4; ["VXP"] = 0; ["LP"] = 0; ["REP"] = 0; ["FACTION"] = 1; ["TIER"] = 1; ["MIN_LVL"] = "20"; ["NAME"] = { ["EN"] = "Pale Trapper Slayer"; }; ["LORE"] = { ["EN"] = "Defeat many pale trappers in Skirmishes. This deed will only be advanced by Lieutenants that do not appear grey to your character, they must be around the same level as you are."; }; ["SUMMARY"] = { ["EN"] = "Defeat 5 pale trappers in Skirmishes"; }; };</v>
      </c>
      <c r="R53">
        <f t="shared" si="0"/>
        <v>52</v>
      </c>
      <c r="S53" t="str">
        <f t="shared" si="16"/>
        <v xml:space="preserve"> [52] = {</v>
      </c>
      <c r="T53" t="str">
        <f t="shared" si="22"/>
        <v xml:space="preserve">["ID"] = 1879176144; </v>
      </c>
      <c r="U53" s="1" t="str">
        <f t="shared" si="23"/>
        <v xml:space="preserve">["SAVE_INDEX"] = 52; </v>
      </c>
      <c r="V53">
        <f>VLOOKUP(D53,Type!A$2:B$18,2,FALSE)</f>
        <v>4</v>
      </c>
      <c r="W53" t="str">
        <f t="shared" si="17"/>
        <v xml:space="preserve">["TYPE"] = 4; </v>
      </c>
      <c r="X53" t="str">
        <f t="shared" si="24"/>
        <v>0</v>
      </c>
      <c r="Y53" t="str">
        <f t="shared" si="18"/>
        <v xml:space="preserve">["VXP"] = 0; </v>
      </c>
      <c r="Z53" t="str">
        <f t="shared" si="25"/>
        <v>0</v>
      </c>
      <c r="AA53" t="str">
        <f t="shared" si="19"/>
        <v xml:space="preserve">["LP"] = 0; </v>
      </c>
      <c r="AB53" t="str">
        <f t="shared" si="26"/>
        <v>0</v>
      </c>
      <c r="AC53" t="str">
        <f t="shared" si="20"/>
        <v xml:space="preserve">["REP"] = 0; </v>
      </c>
      <c r="AD53">
        <f>VLOOKUP(I53,Faction!A$2:B$77,2,FALSE)</f>
        <v>1</v>
      </c>
      <c r="AE53" t="str">
        <f t="shared" si="21"/>
        <v xml:space="preserve">["FACTION"] = 1; </v>
      </c>
      <c r="AF53" t="str">
        <f t="shared" si="27"/>
        <v xml:space="preserve">["TIER"] = 1; </v>
      </c>
      <c r="AG53" t="str">
        <f t="shared" si="28"/>
        <v xml:space="preserve">["MIN_LVL"] = "20"; </v>
      </c>
      <c r="AH53" t="str">
        <f t="shared" si="29"/>
        <v/>
      </c>
      <c r="AI53" t="str">
        <f t="shared" si="30"/>
        <v xml:space="preserve">["NAME"] = { ["EN"] = "Pale Trapper Slayer"; }; </v>
      </c>
      <c r="AJ53" t="str">
        <f t="shared" si="31"/>
        <v xml:space="preserve">["LORE"] = { ["EN"] = "Defeat many pale trappers in Skirmishes. This deed will only be advanced by Lieutenants that do not appear grey to your character, they must be around the same level as you are."; }; </v>
      </c>
      <c r="AK53" t="str">
        <f t="shared" si="32"/>
        <v xml:space="preserve">["SUMMARY"] = { ["EN"] = "Defeat 5 pale trappers in Skirmishes"; }; </v>
      </c>
      <c r="AL53" t="str">
        <f t="shared" si="33"/>
        <v/>
      </c>
      <c r="AM53" t="str">
        <f t="shared" si="13"/>
        <v>};</v>
      </c>
    </row>
    <row r="54" spans="1:39" x14ac:dyDescent="0.25">
      <c r="A54">
        <v>1879161176</v>
      </c>
      <c r="B54">
        <v>53</v>
      </c>
      <c r="C54" t="s">
        <v>401</v>
      </c>
      <c r="D54" t="s">
        <v>31</v>
      </c>
      <c r="I54" t="s">
        <v>79</v>
      </c>
      <c r="J54" t="s">
        <v>362</v>
      </c>
      <c r="K54" t="s">
        <v>495</v>
      </c>
      <c r="L54">
        <v>0</v>
      </c>
      <c r="M54">
        <v>20</v>
      </c>
      <c r="P54" t="str">
        <f t="shared" si="14"/>
        <v xml:space="preserve"> [53] = {["ID"] = 1879161176; }; -- Priest of Vengeance Slayer (Advanced)</v>
      </c>
      <c r="Q54" s="1" t="str">
        <f t="shared" si="15"/>
        <v xml:space="preserve"> [53] = {["ID"] = 1879161176; ["SAVE_INDEX"] = 53; ["TYPE"] = 4; ["VXP"] = 0; ["LP"] = 0; ["REP"] = 0; ["FACTION"] = 1; ["TIER"] = 0; ["MIN_LVL"] = "20"; ["NAME"] = { ["EN"] = "Priest of Vengeance Slayer (Advanced)"; }; ["LORE"] = { ["EN"] = "Defeat many Priests of Vengeance in Skirmishes. This deed will only be advanced by Lieutenants that do not appear grey to your character, they must be around the same level as you are."; }; ["SUMMARY"] = { ["EN"] = "Defeat 50 Priests of Vengeance in Skirmishes"; }; };</v>
      </c>
      <c r="R54">
        <f t="shared" si="0"/>
        <v>53</v>
      </c>
      <c r="S54" t="str">
        <f t="shared" si="16"/>
        <v xml:space="preserve"> [53] = {</v>
      </c>
      <c r="T54" t="str">
        <f t="shared" si="22"/>
        <v xml:space="preserve">["ID"] = 1879161176; </v>
      </c>
      <c r="U54" s="1" t="str">
        <f t="shared" si="23"/>
        <v xml:space="preserve">["SAVE_INDEX"] = 53; </v>
      </c>
      <c r="V54">
        <f>VLOOKUP(D54,Type!A$2:B$18,2,FALSE)</f>
        <v>4</v>
      </c>
      <c r="W54" t="str">
        <f t="shared" si="17"/>
        <v xml:space="preserve">["TYPE"] = 4; </v>
      </c>
      <c r="X54" t="str">
        <f t="shared" si="24"/>
        <v>0</v>
      </c>
      <c r="Y54" t="str">
        <f t="shared" si="18"/>
        <v xml:space="preserve">["VXP"] = 0; </v>
      </c>
      <c r="Z54" t="str">
        <f t="shared" si="25"/>
        <v>0</v>
      </c>
      <c r="AA54" t="str">
        <f t="shared" si="19"/>
        <v xml:space="preserve">["LP"] = 0; </v>
      </c>
      <c r="AB54" t="str">
        <f t="shared" si="26"/>
        <v>0</v>
      </c>
      <c r="AC54" t="str">
        <f t="shared" si="20"/>
        <v xml:space="preserve">["REP"] = 0; </v>
      </c>
      <c r="AD54">
        <f>VLOOKUP(I54,Faction!A$2:B$77,2,FALSE)</f>
        <v>1</v>
      </c>
      <c r="AE54" t="str">
        <f t="shared" si="21"/>
        <v xml:space="preserve">["FACTION"] = 1; </v>
      </c>
      <c r="AF54" t="str">
        <f t="shared" si="27"/>
        <v xml:space="preserve">["TIER"] = 0; </v>
      </c>
      <c r="AG54" t="str">
        <f t="shared" si="28"/>
        <v xml:space="preserve">["MIN_LVL"] = "20"; </v>
      </c>
      <c r="AH54" t="str">
        <f t="shared" si="29"/>
        <v/>
      </c>
      <c r="AI54" t="str">
        <f t="shared" si="30"/>
        <v xml:space="preserve">["NAME"] = { ["EN"] = "Priest of Vengeance Slayer (Advanced)"; }; </v>
      </c>
      <c r="AJ54" t="str">
        <f t="shared" si="31"/>
        <v xml:space="preserve">["LORE"] = { ["EN"] = "Defeat many Priests of Vengeance in Skirmishes. This deed will only be advanced by Lieutenants that do not appear grey to your character, they must be around the same level as you are."; }; </v>
      </c>
      <c r="AK54" t="str">
        <f t="shared" si="32"/>
        <v xml:space="preserve">["SUMMARY"] = { ["EN"] = "Defeat 50 Priests of Vengeance in Skirmishes"; }; </v>
      </c>
      <c r="AL54" t="str">
        <f t="shared" si="33"/>
        <v/>
      </c>
      <c r="AM54" t="str">
        <f t="shared" si="13"/>
        <v>};</v>
      </c>
    </row>
    <row r="55" spans="1:39" x14ac:dyDescent="0.25">
      <c r="A55">
        <v>1879161111</v>
      </c>
      <c r="B55">
        <v>54</v>
      </c>
      <c r="C55" t="s">
        <v>400</v>
      </c>
      <c r="D55" t="s">
        <v>31</v>
      </c>
      <c r="I55" t="s">
        <v>79</v>
      </c>
      <c r="J55" t="s">
        <v>562</v>
      </c>
      <c r="K55" t="s">
        <v>495</v>
      </c>
      <c r="L55">
        <v>1</v>
      </c>
      <c r="M55">
        <v>20</v>
      </c>
      <c r="P55" t="str">
        <f t="shared" si="14"/>
        <v xml:space="preserve"> [54] = {["ID"] = 1879161111; }; -- Priest of Vengeance Slayer</v>
      </c>
      <c r="Q55" s="1" t="str">
        <f t="shared" si="15"/>
        <v xml:space="preserve"> [54] = {["ID"] = 1879161111; ["SAVE_INDEX"] = 54; ["TYPE"] = 4; ["VXP"] = 0; ["LP"] = 0; ["REP"] = 0; ["FACTION"] = 1; ["TIER"] = 1; ["MIN_LVL"] = "20"; ["NAME"] = { ["EN"] = "Priest of Vengeance Slayer"; }; ["LORE"] = { ["EN"] = "Defeat many Priests of Vengeance in Skirmishes. This deed will only be advanced by Lieutenants that do not appear grey to your character, they must be around the same level as you are."; }; ["SUMMARY"] = { ["EN"] = "Defeat 5 Priests of Vengeance in Skirmishes"; }; };</v>
      </c>
      <c r="R55">
        <f t="shared" si="0"/>
        <v>54</v>
      </c>
      <c r="S55" t="str">
        <f t="shared" si="16"/>
        <v xml:space="preserve"> [54] = {</v>
      </c>
      <c r="T55" t="str">
        <f t="shared" si="22"/>
        <v xml:space="preserve">["ID"] = 1879161111; </v>
      </c>
      <c r="U55" s="1" t="str">
        <f t="shared" si="23"/>
        <v xml:space="preserve">["SAVE_INDEX"] = 54; </v>
      </c>
      <c r="V55">
        <f>VLOOKUP(D55,Type!A$2:B$18,2,FALSE)</f>
        <v>4</v>
      </c>
      <c r="W55" t="str">
        <f t="shared" si="17"/>
        <v xml:space="preserve">["TYPE"] = 4; </v>
      </c>
      <c r="X55" t="str">
        <f t="shared" si="24"/>
        <v>0</v>
      </c>
      <c r="Y55" t="str">
        <f t="shared" si="18"/>
        <v xml:space="preserve">["VXP"] = 0; </v>
      </c>
      <c r="Z55" t="str">
        <f t="shared" si="25"/>
        <v>0</v>
      </c>
      <c r="AA55" t="str">
        <f t="shared" si="19"/>
        <v xml:space="preserve">["LP"] = 0; </v>
      </c>
      <c r="AB55" t="str">
        <f t="shared" si="26"/>
        <v>0</v>
      </c>
      <c r="AC55" t="str">
        <f t="shared" si="20"/>
        <v xml:space="preserve">["REP"] = 0; </v>
      </c>
      <c r="AD55">
        <f>VLOOKUP(I55,Faction!A$2:B$77,2,FALSE)</f>
        <v>1</v>
      </c>
      <c r="AE55" t="str">
        <f t="shared" si="21"/>
        <v xml:space="preserve">["FACTION"] = 1; </v>
      </c>
      <c r="AF55" t="str">
        <f t="shared" si="27"/>
        <v xml:space="preserve">["TIER"] = 1; </v>
      </c>
      <c r="AG55" t="str">
        <f t="shared" si="28"/>
        <v xml:space="preserve">["MIN_LVL"] = "20"; </v>
      </c>
      <c r="AH55" t="str">
        <f t="shared" si="29"/>
        <v/>
      </c>
      <c r="AI55" t="str">
        <f t="shared" si="30"/>
        <v xml:space="preserve">["NAME"] = { ["EN"] = "Priest of Vengeance Slayer"; }; </v>
      </c>
      <c r="AJ55" t="str">
        <f t="shared" si="31"/>
        <v xml:space="preserve">["LORE"] = { ["EN"] = "Defeat many Priests of Vengeance in Skirmishes. This deed will only be advanced by Lieutenants that do not appear grey to your character, they must be around the same level as you are."; }; </v>
      </c>
      <c r="AK55" t="str">
        <f t="shared" si="32"/>
        <v xml:space="preserve">["SUMMARY"] = { ["EN"] = "Defeat 5 Priests of Vengeance in Skirmishes"; }; </v>
      </c>
      <c r="AL55" t="str">
        <f t="shared" si="33"/>
        <v/>
      </c>
      <c r="AM55" t="str">
        <f t="shared" si="13"/>
        <v>};</v>
      </c>
    </row>
    <row r="56" spans="1:39" x14ac:dyDescent="0.25">
      <c r="A56">
        <v>1879161145</v>
      </c>
      <c r="B56">
        <v>55</v>
      </c>
      <c r="C56" t="s">
        <v>403</v>
      </c>
      <c r="D56" t="s">
        <v>31</v>
      </c>
      <c r="I56" t="s">
        <v>79</v>
      </c>
      <c r="J56" t="s">
        <v>363</v>
      </c>
      <c r="K56" t="s">
        <v>515</v>
      </c>
      <c r="L56">
        <v>0</v>
      </c>
      <c r="M56">
        <v>20</v>
      </c>
      <c r="P56" t="str">
        <f t="shared" si="14"/>
        <v xml:space="preserve"> [55] = {["ID"] = 1879161145; }; -- Priestess of Flames Slayer (Advanced)</v>
      </c>
      <c r="Q56" s="1" t="str">
        <f t="shared" si="15"/>
        <v xml:space="preserve"> [55] = {["ID"] = 1879161145; ["SAVE_INDEX"] = 55; ["TYPE"] = 4; ["VXP"] = 0; ["LP"] = 0; ["REP"] = 0; ["FACTION"] = 1; ["TIER"] = 0; ["MIN_LVL"] = "20"; ["NAME"] = { ["EN"] = "Priestess of Flames Slayer (Advanced)"; }; ["LORE"] = { ["EN"] = "Defeat many Priestesses of Flame in Skirmishes. This deed will only be advanced by Lieutenants that do not appear grey to your character, they must be around the same level as you are."; }; ["SUMMARY"] = { ["EN"] = "Defeat 50 Priestesses of Flame in Skirmishes"; }; };</v>
      </c>
      <c r="R56">
        <f t="shared" si="0"/>
        <v>55</v>
      </c>
      <c r="S56" t="str">
        <f t="shared" si="16"/>
        <v xml:space="preserve"> [55] = {</v>
      </c>
      <c r="T56" t="str">
        <f t="shared" si="22"/>
        <v xml:space="preserve">["ID"] = 1879161145; </v>
      </c>
      <c r="U56" s="1" t="str">
        <f t="shared" si="23"/>
        <v xml:space="preserve">["SAVE_INDEX"] = 55; </v>
      </c>
      <c r="V56">
        <f>VLOOKUP(D56,Type!A$2:B$18,2,FALSE)</f>
        <v>4</v>
      </c>
      <c r="W56" t="str">
        <f t="shared" si="17"/>
        <v xml:space="preserve">["TYPE"] = 4; </v>
      </c>
      <c r="X56" t="str">
        <f t="shared" si="24"/>
        <v>0</v>
      </c>
      <c r="Y56" t="str">
        <f t="shared" si="18"/>
        <v xml:space="preserve">["VXP"] = 0; </v>
      </c>
      <c r="Z56" t="str">
        <f t="shared" si="25"/>
        <v>0</v>
      </c>
      <c r="AA56" t="str">
        <f t="shared" si="19"/>
        <v xml:space="preserve">["LP"] = 0; </v>
      </c>
      <c r="AB56" t="str">
        <f t="shared" si="26"/>
        <v>0</v>
      </c>
      <c r="AC56" t="str">
        <f t="shared" si="20"/>
        <v xml:space="preserve">["REP"] = 0; </v>
      </c>
      <c r="AD56">
        <f>VLOOKUP(I56,Faction!A$2:B$77,2,FALSE)</f>
        <v>1</v>
      </c>
      <c r="AE56" t="str">
        <f t="shared" si="21"/>
        <v xml:space="preserve">["FACTION"] = 1; </v>
      </c>
      <c r="AF56" t="str">
        <f t="shared" si="27"/>
        <v xml:space="preserve">["TIER"] = 0; </v>
      </c>
      <c r="AG56" t="str">
        <f t="shared" si="28"/>
        <v xml:space="preserve">["MIN_LVL"] = "20"; </v>
      </c>
      <c r="AH56" t="str">
        <f t="shared" si="29"/>
        <v/>
      </c>
      <c r="AI56" t="str">
        <f t="shared" si="30"/>
        <v xml:space="preserve">["NAME"] = { ["EN"] = "Priestess of Flames Slayer (Advanced)"; }; </v>
      </c>
      <c r="AJ56" t="str">
        <f t="shared" si="31"/>
        <v xml:space="preserve">["LORE"] = { ["EN"] = "Defeat many Priestesses of Flame in Skirmishes. This deed will only be advanced by Lieutenants that do not appear grey to your character, they must be around the same level as you are."; }; </v>
      </c>
      <c r="AK56" t="str">
        <f t="shared" si="32"/>
        <v xml:space="preserve">["SUMMARY"] = { ["EN"] = "Defeat 50 Priestesses of Flame in Skirmishes"; }; </v>
      </c>
      <c r="AL56" t="str">
        <f t="shared" si="33"/>
        <v/>
      </c>
      <c r="AM56" t="str">
        <f t="shared" si="13"/>
        <v>};</v>
      </c>
    </row>
    <row r="57" spans="1:39" x14ac:dyDescent="0.25">
      <c r="A57">
        <v>1879161030</v>
      </c>
      <c r="B57">
        <v>56</v>
      </c>
      <c r="C57" t="s">
        <v>402</v>
      </c>
      <c r="D57" t="s">
        <v>31</v>
      </c>
      <c r="I57" t="s">
        <v>79</v>
      </c>
      <c r="J57" t="s">
        <v>563</v>
      </c>
      <c r="K57" t="s">
        <v>496</v>
      </c>
      <c r="L57">
        <v>1</v>
      </c>
      <c r="M57">
        <v>20</v>
      </c>
      <c r="P57" t="str">
        <f t="shared" si="14"/>
        <v xml:space="preserve"> [56] = {["ID"] = 1879161030; }; -- Priestess of Flames Slayer</v>
      </c>
      <c r="Q57" s="1" t="str">
        <f t="shared" si="15"/>
        <v xml:space="preserve"> [56] = {["ID"] = 1879161030; ["SAVE_INDEX"] = 56; ["TYPE"] = 4; ["VXP"] = 0; ["LP"] = 0; ["REP"] = 0; ["FACTION"] = 1; ["TIER"] = 1; ["MIN_LVL"] = "20"; ["NAME"] = { ["EN"] = "Priestess of Flames Slayer"; }; ["LORE"] = { ["EN"] = "Defeat many Priestesses of Flames in Skirmishes. This deed will only be advanced by Lieutenants that do not appear grey to your character, they must be around the same level as you are."; }; ["SUMMARY"] = { ["EN"] = "Defeat 5 Priestesses of Flame in Skirmishes"; }; };</v>
      </c>
      <c r="R57">
        <f t="shared" si="0"/>
        <v>56</v>
      </c>
      <c r="S57" t="str">
        <f t="shared" si="16"/>
        <v xml:space="preserve"> [56] = {</v>
      </c>
      <c r="T57" t="str">
        <f t="shared" si="22"/>
        <v xml:space="preserve">["ID"] = 1879161030; </v>
      </c>
      <c r="U57" s="1" t="str">
        <f t="shared" si="23"/>
        <v xml:space="preserve">["SAVE_INDEX"] = 56; </v>
      </c>
      <c r="V57">
        <f>VLOOKUP(D57,Type!A$2:B$18,2,FALSE)</f>
        <v>4</v>
      </c>
      <c r="W57" t="str">
        <f t="shared" si="17"/>
        <v xml:space="preserve">["TYPE"] = 4; </v>
      </c>
      <c r="X57" t="str">
        <f t="shared" si="24"/>
        <v>0</v>
      </c>
      <c r="Y57" t="str">
        <f t="shared" si="18"/>
        <v xml:space="preserve">["VXP"] = 0; </v>
      </c>
      <c r="Z57" t="str">
        <f t="shared" si="25"/>
        <v>0</v>
      </c>
      <c r="AA57" t="str">
        <f t="shared" si="19"/>
        <v xml:space="preserve">["LP"] = 0; </v>
      </c>
      <c r="AB57" t="str">
        <f t="shared" si="26"/>
        <v>0</v>
      </c>
      <c r="AC57" t="str">
        <f t="shared" si="20"/>
        <v xml:space="preserve">["REP"] = 0; </v>
      </c>
      <c r="AD57">
        <f>VLOOKUP(I57,Faction!A$2:B$77,2,FALSE)</f>
        <v>1</v>
      </c>
      <c r="AE57" t="str">
        <f t="shared" si="21"/>
        <v xml:space="preserve">["FACTION"] = 1; </v>
      </c>
      <c r="AF57" t="str">
        <f t="shared" si="27"/>
        <v xml:space="preserve">["TIER"] = 1; </v>
      </c>
      <c r="AG57" t="str">
        <f t="shared" si="28"/>
        <v xml:space="preserve">["MIN_LVL"] = "20"; </v>
      </c>
      <c r="AH57" t="str">
        <f t="shared" si="29"/>
        <v/>
      </c>
      <c r="AI57" t="str">
        <f t="shared" si="30"/>
        <v xml:space="preserve">["NAME"] = { ["EN"] = "Priestess of Flames Slayer"; }; </v>
      </c>
      <c r="AJ57" t="str">
        <f t="shared" si="31"/>
        <v xml:space="preserve">["LORE"] = { ["EN"] = "Defeat many Priestesses of Flames in Skirmishes. This deed will only be advanced by Lieutenants that do not appear grey to your character, they must be around the same level as you are."; }; </v>
      </c>
      <c r="AK57" t="str">
        <f t="shared" si="32"/>
        <v xml:space="preserve">["SUMMARY"] = { ["EN"] = "Defeat 5 Priestesses of Flame in Skirmishes"; }; </v>
      </c>
      <c r="AL57" t="str">
        <f t="shared" si="33"/>
        <v/>
      </c>
      <c r="AM57" t="str">
        <f t="shared" si="13"/>
        <v>};</v>
      </c>
    </row>
    <row r="58" spans="1:39" x14ac:dyDescent="0.25">
      <c r="A58">
        <v>1879161191</v>
      </c>
      <c r="B58">
        <v>57</v>
      </c>
      <c r="C58" t="s">
        <v>405</v>
      </c>
      <c r="D58" t="s">
        <v>31</v>
      </c>
      <c r="I58" t="s">
        <v>79</v>
      </c>
      <c r="J58" t="s">
        <v>364</v>
      </c>
      <c r="K58" t="s">
        <v>497</v>
      </c>
      <c r="L58">
        <v>0</v>
      </c>
      <c r="M58">
        <v>20</v>
      </c>
      <c r="P58" t="str">
        <f t="shared" si="14"/>
        <v xml:space="preserve"> [57] = {["ID"] = 1879161191; }; -- Primordial Wrath Slayer (Advanced)</v>
      </c>
      <c r="Q58" s="1" t="str">
        <f t="shared" si="15"/>
        <v xml:space="preserve"> [57] = {["ID"] = 1879161191; ["SAVE_INDEX"] = 57; ["TYPE"] = 4; ["VXP"] = 0; ["LP"] = 0; ["REP"] = 0; ["FACTION"] = 1; ["TIER"] = 0; ["MIN_LVL"] = "20"; ["NAME"] = { ["EN"] = "Primordial Wrath Slayer (Advanced)"; }; ["LORE"] = { ["EN"] = "Defeat many Primordial Wraths in Skirmishes. This deed will only be advanced by Lieutenants that do not appear grey to your character, they must be around the same level as you are."; }; ["SUMMARY"] = { ["EN"] = "Defeat 50 Primordial Wraths in Skirmishes"; }; };</v>
      </c>
      <c r="R58">
        <f t="shared" si="0"/>
        <v>57</v>
      </c>
      <c r="S58" t="str">
        <f t="shared" si="16"/>
        <v xml:space="preserve"> [57] = {</v>
      </c>
      <c r="T58" t="str">
        <f t="shared" si="22"/>
        <v xml:space="preserve">["ID"] = 1879161191; </v>
      </c>
      <c r="U58" s="1" t="str">
        <f t="shared" si="23"/>
        <v xml:space="preserve">["SAVE_INDEX"] = 57; </v>
      </c>
      <c r="V58">
        <f>VLOOKUP(D58,Type!A$2:B$18,2,FALSE)</f>
        <v>4</v>
      </c>
      <c r="W58" t="str">
        <f t="shared" si="17"/>
        <v xml:space="preserve">["TYPE"] = 4; </v>
      </c>
      <c r="X58" t="str">
        <f t="shared" si="24"/>
        <v>0</v>
      </c>
      <c r="Y58" t="str">
        <f t="shared" si="18"/>
        <v xml:space="preserve">["VXP"] = 0; </v>
      </c>
      <c r="Z58" t="str">
        <f t="shared" si="25"/>
        <v>0</v>
      </c>
      <c r="AA58" t="str">
        <f t="shared" si="19"/>
        <v xml:space="preserve">["LP"] = 0; </v>
      </c>
      <c r="AB58" t="str">
        <f t="shared" si="26"/>
        <v>0</v>
      </c>
      <c r="AC58" t="str">
        <f t="shared" si="20"/>
        <v xml:space="preserve">["REP"] = 0; </v>
      </c>
      <c r="AD58">
        <f>VLOOKUP(I58,Faction!A$2:B$77,2,FALSE)</f>
        <v>1</v>
      </c>
      <c r="AE58" t="str">
        <f t="shared" si="21"/>
        <v xml:space="preserve">["FACTION"] = 1; </v>
      </c>
      <c r="AF58" t="str">
        <f t="shared" si="27"/>
        <v xml:space="preserve">["TIER"] = 0; </v>
      </c>
      <c r="AG58" t="str">
        <f t="shared" si="28"/>
        <v xml:space="preserve">["MIN_LVL"] = "20"; </v>
      </c>
      <c r="AH58" t="str">
        <f t="shared" si="29"/>
        <v/>
      </c>
      <c r="AI58" t="str">
        <f t="shared" si="30"/>
        <v xml:space="preserve">["NAME"] = { ["EN"] = "Primordial Wrath Slayer (Advanced)"; }; </v>
      </c>
      <c r="AJ58" t="str">
        <f t="shared" si="31"/>
        <v xml:space="preserve">["LORE"] = { ["EN"] = "Defeat many Primordial Wraths in Skirmishes. This deed will only be advanced by Lieutenants that do not appear grey to your character, they must be around the same level as you are."; }; </v>
      </c>
      <c r="AK58" t="str">
        <f t="shared" si="32"/>
        <v xml:space="preserve">["SUMMARY"] = { ["EN"] = "Defeat 50 Primordial Wraths in Skirmishes"; }; </v>
      </c>
      <c r="AL58" t="str">
        <f t="shared" si="33"/>
        <v/>
      </c>
      <c r="AM58" t="str">
        <f t="shared" si="13"/>
        <v>};</v>
      </c>
    </row>
    <row r="59" spans="1:39" x14ac:dyDescent="0.25">
      <c r="A59">
        <v>1879161046</v>
      </c>
      <c r="B59">
        <v>58</v>
      </c>
      <c r="C59" t="s">
        <v>404</v>
      </c>
      <c r="D59" t="s">
        <v>31</v>
      </c>
      <c r="I59" t="s">
        <v>79</v>
      </c>
      <c r="J59" t="s">
        <v>564</v>
      </c>
      <c r="K59" t="s">
        <v>497</v>
      </c>
      <c r="L59">
        <v>1</v>
      </c>
      <c r="M59">
        <v>20</v>
      </c>
      <c r="P59" t="str">
        <f t="shared" si="14"/>
        <v xml:space="preserve"> [58] = {["ID"] = 1879161046; }; -- Primordial Wrath Slayer</v>
      </c>
      <c r="Q59" s="1" t="str">
        <f t="shared" si="15"/>
        <v xml:space="preserve"> [58] = {["ID"] = 1879161046; ["SAVE_INDEX"] = 58; ["TYPE"] = 4; ["VXP"] = 0; ["LP"] = 0; ["REP"] = 0; ["FACTION"] = 1; ["TIER"] = 1; ["MIN_LVL"] = "20"; ["NAME"] = { ["EN"] = "Primordial Wrath Slayer"; }; ["LORE"] = { ["EN"] = "Defeat many Primordial Wraths in Skirmishes. This deed will only be advanced by Lieutenants that do not appear grey to your character, they must be around the same level as you are."; }; ["SUMMARY"] = { ["EN"] = "Defeat 5 Primordial Wraths in Skirmishes"; }; };</v>
      </c>
      <c r="R59">
        <f t="shared" si="0"/>
        <v>58</v>
      </c>
      <c r="S59" t="str">
        <f t="shared" si="16"/>
        <v xml:space="preserve"> [58] = {</v>
      </c>
      <c r="T59" t="str">
        <f t="shared" si="22"/>
        <v xml:space="preserve">["ID"] = 1879161046; </v>
      </c>
      <c r="U59" s="1" t="str">
        <f t="shared" si="23"/>
        <v xml:space="preserve">["SAVE_INDEX"] = 58; </v>
      </c>
      <c r="V59">
        <f>VLOOKUP(D59,Type!A$2:B$18,2,FALSE)</f>
        <v>4</v>
      </c>
      <c r="W59" t="str">
        <f t="shared" si="17"/>
        <v xml:space="preserve">["TYPE"] = 4; </v>
      </c>
      <c r="X59" t="str">
        <f t="shared" si="24"/>
        <v>0</v>
      </c>
      <c r="Y59" t="str">
        <f t="shared" si="18"/>
        <v xml:space="preserve">["VXP"] = 0; </v>
      </c>
      <c r="Z59" t="str">
        <f t="shared" si="25"/>
        <v>0</v>
      </c>
      <c r="AA59" t="str">
        <f t="shared" si="19"/>
        <v xml:space="preserve">["LP"] = 0; </v>
      </c>
      <c r="AB59" t="str">
        <f t="shared" si="26"/>
        <v>0</v>
      </c>
      <c r="AC59" t="str">
        <f t="shared" si="20"/>
        <v xml:space="preserve">["REP"] = 0; </v>
      </c>
      <c r="AD59">
        <f>VLOOKUP(I59,Faction!A$2:B$77,2,FALSE)</f>
        <v>1</v>
      </c>
      <c r="AE59" t="str">
        <f t="shared" si="21"/>
        <v xml:space="preserve">["FACTION"] = 1; </v>
      </c>
      <c r="AF59" t="str">
        <f t="shared" si="27"/>
        <v xml:space="preserve">["TIER"] = 1; </v>
      </c>
      <c r="AG59" t="str">
        <f t="shared" si="28"/>
        <v xml:space="preserve">["MIN_LVL"] = "20"; </v>
      </c>
      <c r="AH59" t="str">
        <f t="shared" si="29"/>
        <v/>
      </c>
      <c r="AI59" t="str">
        <f t="shared" si="30"/>
        <v xml:space="preserve">["NAME"] = { ["EN"] = "Primordial Wrath Slayer"; }; </v>
      </c>
      <c r="AJ59" t="str">
        <f t="shared" si="31"/>
        <v xml:space="preserve">["LORE"] = { ["EN"] = "Defeat many Primordial Wraths in Skirmishes. This deed will only be advanced by Lieutenants that do not appear grey to your character, they must be around the same level as you are."; }; </v>
      </c>
      <c r="AK59" t="str">
        <f t="shared" si="32"/>
        <v xml:space="preserve">["SUMMARY"] = { ["EN"] = "Defeat 5 Primordial Wraths in Skirmishes"; }; </v>
      </c>
      <c r="AL59" t="str">
        <f t="shared" si="33"/>
        <v/>
      </c>
      <c r="AM59" t="str">
        <f t="shared" si="13"/>
        <v>};</v>
      </c>
    </row>
    <row r="60" spans="1:39" x14ac:dyDescent="0.25">
      <c r="A60">
        <v>1879161660</v>
      </c>
      <c r="B60">
        <v>59</v>
      </c>
      <c r="C60" t="s">
        <v>406</v>
      </c>
      <c r="D60" t="s">
        <v>31</v>
      </c>
      <c r="I60" t="s">
        <v>79</v>
      </c>
      <c r="J60" t="s">
        <v>565</v>
      </c>
      <c r="K60" t="s">
        <v>519</v>
      </c>
      <c r="L60">
        <v>0</v>
      </c>
      <c r="M60">
        <v>20</v>
      </c>
      <c r="P60" t="str">
        <f t="shared" si="14"/>
        <v xml:space="preserve"> [59] = {["ID"] = 1879161660; }; -- Protector of the Vile Slayer</v>
      </c>
      <c r="Q60" s="1" t="str">
        <f t="shared" si="15"/>
        <v xml:space="preserve"> [59] = {["ID"] = 1879161660; ["SAVE_INDEX"] = 59; ["TYPE"] = 4; ["VXP"] = 0; ["LP"] = 0; ["REP"] = 0; ["FACTION"] = 1; ["TIER"] = 0; ["MIN_LVL"] = "20"; ["NAME"] = { ["EN"] = "Protector of the Vile Slayer"; }; ["LORE"] = { ["EN"] = "Defeat a Protector of the Vile within a Skirmish."; }; ["SUMMARY"] = { ["EN"] = "Defeat a Protector of the Vile in a Skirmish"; }; };</v>
      </c>
      <c r="R60">
        <f t="shared" si="0"/>
        <v>59</v>
      </c>
      <c r="S60" t="str">
        <f t="shared" si="16"/>
        <v xml:space="preserve"> [59] = {</v>
      </c>
      <c r="T60" t="str">
        <f t="shared" si="22"/>
        <v xml:space="preserve">["ID"] = 1879161660; </v>
      </c>
      <c r="U60" s="1" t="str">
        <f t="shared" si="23"/>
        <v xml:space="preserve">["SAVE_INDEX"] = 59; </v>
      </c>
      <c r="V60">
        <f>VLOOKUP(D60,Type!A$2:B$18,2,FALSE)</f>
        <v>4</v>
      </c>
      <c r="W60" t="str">
        <f t="shared" si="17"/>
        <v xml:space="preserve">["TYPE"] = 4; </v>
      </c>
      <c r="X60" t="str">
        <f t="shared" si="24"/>
        <v>0</v>
      </c>
      <c r="Y60" t="str">
        <f t="shared" si="18"/>
        <v xml:space="preserve">["VXP"] = 0; </v>
      </c>
      <c r="Z60" t="str">
        <f t="shared" si="25"/>
        <v>0</v>
      </c>
      <c r="AA60" t="str">
        <f t="shared" si="19"/>
        <v xml:space="preserve">["LP"] = 0; </v>
      </c>
      <c r="AB60" t="str">
        <f t="shared" si="26"/>
        <v>0</v>
      </c>
      <c r="AC60" t="str">
        <f t="shared" si="20"/>
        <v xml:space="preserve">["REP"] = 0; </v>
      </c>
      <c r="AD60">
        <f>VLOOKUP(I60,Faction!A$2:B$77,2,FALSE)</f>
        <v>1</v>
      </c>
      <c r="AE60" t="str">
        <f t="shared" si="21"/>
        <v xml:space="preserve">["FACTION"] = 1; </v>
      </c>
      <c r="AF60" t="str">
        <f t="shared" si="27"/>
        <v xml:space="preserve">["TIER"] = 0; </v>
      </c>
      <c r="AG60" t="str">
        <f t="shared" si="28"/>
        <v xml:space="preserve">["MIN_LVL"] = "20"; </v>
      </c>
      <c r="AH60" t="str">
        <f t="shared" si="29"/>
        <v/>
      </c>
      <c r="AI60" t="str">
        <f t="shared" si="30"/>
        <v xml:space="preserve">["NAME"] = { ["EN"] = "Protector of the Vile Slayer"; }; </v>
      </c>
      <c r="AJ60" t="str">
        <f t="shared" si="31"/>
        <v xml:space="preserve">["LORE"] = { ["EN"] = "Defeat a Protector of the Vile within a Skirmish."; }; </v>
      </c>
      <c r="AK60" t="str">
        <f t="shared" si="32"/>
        <v xml:space="preserve">["SUMMARY"] = { ["EN"] = "Defeat a Protector of the Vile in a Skirmish"; }; </v>
      </c>
      <c r="AL60" t="str">
        <f t="shared" si="33"/>
        <v/>
      </c>
      <c r="AM60" t="str">
        <f t="shared" si="13"/>
        <v>};</v>
      </c>
    </row>
    <row r="61" spans="1:39" x14ac:dyDescent="0.25">
      <c r="A61">
        <v>1879161168</v>
      </c>
      <c r="B61">
        <v>60</v>
      </c>
      <c r="C61" t="s">
        <v>408</v>
      </c>
      <c r="D61" t="s">
        <v>31</v>
      </c>
      <c r="I61" t="s">
        <v>79</v>
      </c>
      <c r="J61" t="s">
        <v>365</v>
      </c>
      <c r="K61" t="s">
        <v>498</v>
      </c>
      <c r="L61">
        <v>0</v>
      </c>
      <c r="M61">
        <v>20</v>
      </c>
      <c r="P61" t="str">
        <f t="shared" si="14"/>
        <v xml:space="preserve"> [60] = {["ID"] = 1879161168; }; -- Rage of Morgoth Slayer (Advanced)</v>
      </c>
      <c r="Q61" s="1" t="str">
        <f t="shared" si="15"/>
        <v xml:space="preserve"> [60] = {["ID"] = 1879161168; ["SAVE_INDEX"] = 60; ["TYPE"] = 4; ["VXP"] = 0; ["LP"] = 0; ["REP"] = 0; ["FACTION"] = 1; ["TIER"] = 0; ["MIN_LVL"] = "20"; ["NAME"] = { ["EN"] = "Rage of Morgoth Slayer (Advanced)"; }; ["LORE"] = { ["EN"] = "Defeat many Rages of Morgoth in Skirmishes. This deed will only be advanced by Lieutenants that do not appear grey to your character, they must be around the same level as you are."; }; ["SUMMARY"] = { ["EN"] = "Defeat 50 Rages of Morgoth in Skirmishes"; }; };</v>
      </c>
      <c r="R61">
        <f t="shared" si="0"/>
        <v>60</v>
      </c>
      <c r="S61" t="str">
        <f t="shared" si="16"/>
        <v xml:space="preserve"> [60] = {</v>
      </c>
      <c r="T61" t="str">
        <f t="shared" si="22"/>
        <v xml:space="preserve">["ID"] = 1879161168; </v>
      </c>
      <c r="U61" s="1" t="str">
        <f t="shared" si="23"/>
        <v xml:space="preserve">["SAVE_INDEX"] = 60; </v>
      </c>
      <c r="V61">
        <f>VLOOKUP(D61,Type!A$2:B$18,2,FALSE)</f>
        <v>4</v>
      </c>
      <c r="W61" t="str">
        <f t="shared" si="17"/>
        <v xml:space="preserve">["TYPE"] = 4; </v>
      </c>
      <c r="X61" t="str">
        <f t="shared" si="24"/>
        <v>0</v>
      </c>
      <c r="Y61" t="str">
        <f t="shared" si="18"/>
        <v xml:space="preserve">["VXP"] = 0; </v>
      </c>
      <c r="Z61" t="str">
        <f t="shared" si="25"/>
        <v>0</v>
      </c>
      <c r="AA61" t="str">
        <f t="shared" si="19"/>
        <v xml:space="preserve">["LP"] = 0; </v>
      </c>
      <c r="AB61" t="str">
        <f t="shared" si="26"/>
        <v>0</v>
      </c>
      <c r="AC61" t="str">
        <f t="shared" si="20"/>
        <v xml:space="preserve">["REP"] = 0; </v>
      </c>
      <c r="AD61">
        <f>VLOOKUP(I61,Faction!A$2:B$77,2,FALSE)</f>
        <v>1</v>
      </c>
      <c r="AE61" t="str">
        <f t="shared" si="21"/>
        <v xml:space="preserve">["FACTION"] = 1; </v>
      </c>
      <c r="AF61" t="str">
        <f t="shared" si="27"/>
        <v xml:space="preserve">["TIER"] = 0; </v>
      </c>
      <c r="AG61" t="str">
        <f t="shared" si="28"/>
        <v xml:space="preserve">["MIN_LVL"] = "20"; </v>
      </c>
      <c r="AH61" t="str">
        <f t="shared" si="29"/>
        <v/>
      </c>
      <c r="AI61" t="str">
        <f t="shared" si="30"/>
        <v xml:space="preserve">["NAME"] = { ["EN"] = "Rage of Morgoth Slayer (Advanced)"; }; </v>
      </c>
      <c r="AJ61" t="str">
        <f t="shared" si="31"/>
        <v xml:space="preserve">["LORE"] = { ["EN"] = "Defeat many Rages of Morgoth in Skirmishes. This deed will only be advanced by Lieutenants that do not appear grey to your character, they must be around the same level as you are."; }; </v>
      </c>
      <c r="AK61" t="str">
        <f t="shared" si="32"/>
        <v xml:space="preserve">["SUMMARY"] = { ["EN"] = "Defeat 50 Rages of Morgoth in Skirmishes"; }; </v>
      </c>
      <c r="AL61" t="str">
        <f t="shared" si="33"/>
        <v/>
      </c>
      <c r="AM61" t="str">
        <f t="shared" si="13"/>
        <v>};</v>
      </c>
    </row>
    <row r="62" spans="1:39" x14ac:dyDescent="0.25">
      <c r="A62">
        <v>1879161060</v>
      </c>
      <c r="B62">
        <v>61</v>
      </c>
      <c r="C62" t="s">
        <v>407</v>
      </c>
      <c r="D62" t="s">
        <v>31</v>
      </c>
      <c r="I62" t="s">
        <v>79</v>
      </c>
      <c r="J62" t="s">
        <v>566</v>
      </c>
      <c r="K62" t="s">
        <v>498</v>
      </c>
      <c r="L62">
        <v>1</v>
      </c>
      <c r="M62">
        <v>20</v>
      </c>
      <c r="P62" t="str">
        <f t="shared" si="14"/>
        <v xml:space="preserve"> [61] = {["ID"] = 1879161060; }; -- Rage of Morgoth Slayer</v>
      </c>
      <c r="Q62" s="1" t="str">
        <f t="shared" si="15"/>
        <v xml:space="preserve"> [61] = {["ID"] = 1879161060; ["SAVE_INDEX"] = 61; ["TYPE"] = 4; ["VXP"] = 0; ["LP"] = 0; ["REP"] = 0; ["FACTION"] = 1; ["TIER"] = 1; ["MIN_LVL"] = "20"; ["NAME"] = { ["EN"] = "Rage of Morgoth Slayer"; }; ["LORE"] = { ["EN"] = "Defeat many Rages of Morgoth in Skirmishes. This deed will only be advanced by Lieutenants that do not appear grey to your character, they must be around the same level as you are."; }; ["SUMMARY"] = { ["EN"] = "Defeat 5 Rages of Morgoth in Skirmishes"; }; };</v>
      </c>
      <c r="R62">
        <f t="shared" si="0"/>
        <v>61</v>
      </c>
      <c r="S62" t="str">
        <f t="shared" si="16"/>
        <v xml:space="preserve"> [61] = {</v>
      </c>
      <c r="T62" t="str">
        <f t="shared" si="22"/>
        <v xml:space="preserve">["ID"] = 1879161060; </v>
      </c>
      <c r="U62" s="1" t="str">
        <f t="shared" si="23"/>
        <v xml:space="preserve">["SAVE_INDEX"] = 61; </v>
      </c>
      <c r="V62">
        <f>VLOOKUP(D62,Type!A$2:B$18,2,FALSE)</f>
        <v>4</v>
      </c>
      <c r="W62" t="str">
        <f t="shared" si="17"/>
        <v xml:space="preserve">["TYPE"] = 4; </v>
      </c>
      <c r="X62" t="str">
        <f t="shared" si="24"/>
        <v>0</v>
      </c>
      <c r="Y62" t="str">
        <f t="shared" si="18"/>
        <v xml:space="preserve">["VXP"] = 0; </v>
      </c>
      <c r="Z62" t="str">
        <f t="shared" si="25"/>
        <v>0</v>
      </c>
      <c r="AA62" t="str">
        <f t="shared" si="19"/>
        <v xml:space="preserve">["LP"] = 0; </v>
      </c>
      <c r="AB62" t="str">
        <f t="shared" si="26"/>
        <v>0</v>
      </c>
      <c r="AC62" t="str">
        <f t="shared" si="20"/>
        <v xml:space="preserve">["REP"] = 0; </v>
      </c>
      <c r="AD62">
        <f>VLOOKUP(I62,Faction!A$2:B$77,2,FALSE)</f>
        <v>1</v>
      </c>
      <c r="AE62" t="str">
        <f t="shared" si="21"/>
        <v xml:space="preserve">["FACTION"] = 1; </v>
      </c>
      <c r="AF62" t="str">
        <f t="shared" si="27"/>
        <v xml:space="preserve">["TIER"] = 1; </v>
      </c>
      <c r="AG62" t="str">
        <f t="shared" si="28"/>
        <v xml:space="preserve">["MIN_LVL"] = "20"; </v>
      </c>
      <c r="AH62" t="str">
        <f t="shared" si="29"/>
        <v/>
      </c>
      <c r="AI62" t="str">
        <f t="shared" si="30"/>
        <v xml:space="preserve">["NAME"] = { ["EN"] = "Rage of Morgoth Slayer"; }; </v>
      </c>
      <c r="AJ62" t="str">
        <f t="shared" si="31"/>
        <v xml:space="preserve">["LORE"] = { ["EN"] = "Defeat many Rages of Morgoth in Skirmishes. This deed will only be advanced by Lieutenants that do not appear grey to your character, they must be around the same level as you are."; }; </v>
      </c>
      <c r="AK62" t="str">
        <f t="shared" si="32"/>
        <v xml:space="preserve">["SUMMARY"] = { ["EN"] = "Defeat 5 Rages of Morgoth in Skirmishes"; }; </v>
      </c>
      <c r="AL62" t="str">
        <f t="shared" si="33"/>
        <v/>
      </c>
      <c r="AM62" t="str">
        <f t="shared" si="13"/>
        <v>};</v>
      </c>
    </row>
    <row r="63" spans="1:39" x14ac:dyDescent="0.25">
      <c r="A63">
        <v>1879161154</v>
      </c>
      <c r="B63">
        <v>62</v>
      </c>
      <c r="C63" t="s">
        <v>410</v>
      </c>
      <c r="D63" t="s">
        <v>31</v>
      </c>
      <c r="I63" t="s">
        <v>79</v>
      </c>
      <c r="J63" t="s">
        <v>366</v>
      </c>
      <c r="K63" t="s">
        <v>516</v>
      </c>
      <c r="L63">
        <v>0</v>
      </c>
      <c r="M63">
        <v>20</v>
      </c>
      <c r="P63" t="str">
        <f t="shared" si="14"/>
        <v xml:space="preserve"> [62] = {["ID"] = 1879161154; }; -- Raging Marauder Slayer (Advanced)</v>
      </c>
      <c r="Q63" s="1" t="str">
        <f t="shared" si="15"/>
        <v xml:space="preserve"> [62] = {["ID"] = 1879161154; ["SAVE_INDEX"] = 62; ["TYPE"] = 4; ["VXP"] = 0; ["LP"] = 0; ["REP"] = 0; ["FACTION"] = 1; ["TIER"] = 0; ["MIN_LVL"] = "20"; ["NAME"] = { ["EN"] = "Raging Marauder Slayer (Advanced)"; }; ["LORE"] = { ["EN"] = "Defeat many raging marauders in Skirmishes. This deed will only be advanced by Lieutenants that do not appear grey to your character, they must be around the same level as you are."; }; ["SUMMARY"] = { ["EN"] = "Defeat 50 raging marauders in Skirmishes"; }; };</v>
      </c>
      <c r="R63">
        <f t="shared" si="0"/>
        <v>62</v>
      </c>
      <c r="S63" t="str">
        <f t="shared" si="16"/>
        <v xml:space="preserve"> [62] = {</v>
      </c>
      <c r="T63" t="str">
        <f t="shared" si="22"/>
        <v xml:space="preserve">["ID"] = 1879161154; </v>
      </c>
      <c r="U63" s="1" t="str">
        <f t="shared" si="23"/>
        <v xml:space="preserve">["SAVE_INDEX"] = 62; </v>
      </c>
      <c r="V63">
        <f>VLOOKUP(D63,Type!A$2:B$18,2,FALSE)</f>
        <v>4</v>
      </c>
      <c r="W63" t="str">
        <f t="shared" si="17"/>
        <v xml:space="preserve">["TYPE"] = 4; </v>
      </c>
      <c r="X63" t="str">
        <f t="shared" si="24"/>
        <v>0</v>
      </c>
      <c r="Y63" t="str">
        <f t="shared" si="18"/>
        <v xml:space="preserve">["VXP"] = 0; </v>
      </c>
      <c r="Z63" t="str">
        <f t="shared" si="25"/>
        <v>0</v>
      </c>
      <c r="AA63" t="str">
        <f t="shared" si="19"/>
        <v xml:space="preserve">["LP"] = 0; </v>
      </c>
      <c r="AB63" t="str">
        <f t="shared" si="26"/>
        <v>0</v>
      </c>
      <c r="AC63" t="str">
        <f t="shared" si="20"/>
        <v xml:space="preserve">["REP"] = 0; </v>
      </c>
      <c r="AD63">
        <f>VLOOKUP(I63,Faction!A$2:B$77,2,FALSE)</f>
        <v>1</v>
      </c>
      <c r="AE63" t="str">
        <f t="shared" si="21"/>
        <v xml:space="preserve">["FACTION"] = 1; </v>
      </c>
      <c r="AF63" t="str">
        <f t="shared" si="27"/>
        <v xml:space="preserve">["TIER"] = 0; </v>
      </c>
      <c r="AG63" t="str">
        <f t="shared" si="28"/>
        <v xml:space="preserve">["MIN_LVL"] = "20"; </v>
      </c>
      <c r="AH63" t="str">
        <f t="shared" si="29"/>
        <v/>
      </c>
      <c r="AI63" t="str">
        <f t="shared" si="30"/>
        <v xml:space="preserve">["NAME"] = { ["EN"] = "Raging Marauder Slayer (Advanced)"; }; </v>
      </c>
      <c r="AJ63" t="str">
        <f t="shared" si="31"/>
        <v xml:space="preserve">["LORE"] = { ["EN"] = "Defeat many raging marauders in Skirmishes. This deed will only be advanced by Lieutenants that do not appear grey to your character, they must be around the same level as you are."; }; </v>
      </c>
      <c r="AK63" t="str">
        <f t="shared" si="32"/>
        <v xml:space="preserve">["SUMMARY"] = { ["EN"] = "Defeat 50 raging marauders in Skirmishes"; }; </v>
      </c>
      <c r="AL63" t="str">
        <f t="shared" si="33"/>
        <v/>
      </c>
      <c r="AM63" t="str">
        <f t="shared" si="13"/>
        <v>};</v>
      </c>
    </row>
    <row r="64" spans="1:39" x14ac:dyDescent="0.25">
      <c r="A64">
        <v>1879161188</v>
      </c>
      <c r="B64">
        <v>63</v>
      </c>
      <c r="C64" t="s">
        <v>409</v>
      </c>
      <c r="D64" t="s">
        <v>31</v>
      </c>
      <c r="I64" t="s">
        <v>79</v>
      </c>
      <c r="J64" t="s">
        <v>567</v>
      </c>
      <c r="K64" t="s">
        <v>516</v>
      </c>
      <c r="L64">
        <v>1</v>
      </c>
      <c r="M64">
        <v>20</v>
      </c>
      <c r="P64" t="str">
        <f t="shared" si="14"/>
        <v xml:space="preserve"> [63] = {["ID"] = 1879161188; }; -- Raging Marauder Slayer</v>
      </c>
      <c r="Q64" s="1" t="str">
        <f t="shared" si="15"/>
        <v xml:space="preserve"> [63] = {["ID"] = 1879161188; ["SAVE_INDEX"] = 63; ["TYPE"] = 4; ["VXP"] = 0; ["LP"] = 0; ["REP"] = 0; ["FACTION"] = 1; ["TIER"] = 1; ["MIN_LVL"] = "20"; ["NAME"] = { ["EN"] = "Raging Marauder Slayer"; }; ["LORE"] = { ["EN"] = "Defeat many raging marauders in Skirmishes. This deed will only be advanced by Lieutenants that do not appear grey to your character, they must be around the same level as you are."; }; ["SUMMARY"] = { ["EN"] = "Defeat 5 raging marauders in Skirmishes"; }; };</v>
      </c>
      <c r="R64">
        <f t="shared" si="0"/>
        <v>63</v>
      </c>
      <c r="S64" t="str">
        <f t="shared" si="16"/>
        <v xml:space="preserve"> [63] = {</v>
      </c>
      <c r="T64" t="str">
        <f t="shared" si="22"/>
        <v xml:space="preserve">["ID"] = 1879161188; </v>
      </c>
      <c r="U64" s="1" t="str">
        <f t="shared" si="23"/>
        <v xml:space="preserve">["SAVE_INDEX"] = 63; </v>
      </c>
      <c r="V64">
        <f>VLOOKUP(D64,Type!A$2:B$18,2,FALSE)</f>
        <v>4</v>
      </c>
      <c r="W64" t="str">
        <f t="shared" si="17"/>
        <v xml:space="preserve">["TYPE"] = 4; </v>
      </c>
      <c r="X64" t="str">
        <f t="shared" si="24"/>
        <v>0</v>
      </c>
      <c r="Y64" t="str">
        <f t="shared" si="18"/>
        <v xml:space="preserve">["VXP"] = 0; </v>
      </c>
      <c r="Z64" t="str">
        <f t="shared" si="25"/>
        <v>0</v>
      </c>
      <c r="AA64" t="str">
        <f t="shared" si="19"/>
        <v xml:space="preserve">["LP"] = 0; </v>
      </c>
      <c r="AB64" t="str">
        <f t="shared" si="26"/>
        <v>0</v>
      </c>
      <c r="AC64" t="str">
        <f t="shared" si="20"/>
        <v xml:space="preserve">["REP"] = 0; </v>
      </c>
      <c r="AD64">
        <f>VLOOKUP(I64,Faction!A$2:B$77,2,FALSE)</f>
        <v>1</v>
      </c>
      <c r="AE64" t="str">
        <f t="shared" si="21"/>
        <v xml:space="preserve">["FACTION"] = 1; </v>
      </c>
      <c r="AF64" t="str">
        <f t="shared" si="27"/>
        <v xml:space="preserve">["TIER"] = 1; </v>
      </c>
      <c r="AG64" t="str">
        <f t="shared" si="28"/>
        <v xml:space="preserve">["MIN_LVL"] = "20"; </v>
      </c>
      <c r="AH64" t="str">
        <f t="shared" si="29"/>
        <v/>
      </c>
      <c r="AI64" t="str">
        <f t="shared" si="30"/>
        <v xml:space="preserve">["NAME"] = { ["EN"] = "Raging Marauder Slayer"; }; </v>
      </c>
      <c r="AJ64" t="str">
        <f t="shared" si="31"/>
        <v xml:space="preserve">["LORE"] = { ["EN"] = "Defeat many raging marauders in Skirmishes. This deed will only be advanced by Lieutenants that do not appear grey to your character, they must be around the same level as you are."; }; </v>
      </c>
      <c r="AK64" t="str">
        <f t="shared" si="32"/>
        <v xml:space="preserve">["SUMMARY"] = { ["EN"] = "Defeat 5 raging marauders in Skirmishes"; }; </v>
      </c>
      <c r="AL64" t="str">
        <f t="shared" si="33"/>
        <v/>
      </c>
      <c r="AM64" t="str">
        <f t="shared" si="13"/>
        <v>};</v>
      </c>
    </row>
    <row r="65" spans="1:39" x14ac:dyDescent="0.25">
      <c r="A65">
        <v>1879161047</v>
      </c>
      <c r="B65">
        <v>64</v>
      </c>
      <c r="C65" t="s">
        <v>412</v>
      </c>
      <c r="D65" t="s">
        <v>31</v>
      </c>
      <c r="I65" t="s">
        <v>79</v>
      </c>
      <c r="J65" t="s">
        <v>367</v>
      </c>
      <c r="K65" t="s">
        <v>499</v>
      </c>
      <c r="L65">
        <v>0</v>
      </c>
      <c r="M65">
        <v>20</v>
      </c>
      <c r="P65" t="str">
        <f t="shared" si="14"/>
        <v xml:space="preserve"> [64] = {["ID"] = 1879161047; }; -- Shepherd of Filth Slayer (Advanced)</v>
      </c>
      <c r="Q65" s="1" t="str">
        <f t="shared" si="15"/>
        <v xml:space="preserve"> [64] = {["ID"] = 1879161047; ["SAVE_INDEX"] = 64; ["TYPE"] = 4; ["VXP"] = 0; ["LP"] = 0; ["REP"] = 0; ["FACTION"] = 1; ["TIER"] = 0; ["MIN_LVL"] = "20"; ["NAME"] = { ["EN"] = "Shepherd of Filth Slayer (Advanced)"; }; ["LORE"] = { ["EN"] = "Defeat many Shepherds of Filth in Skirmishes. This deed will only be advanced by Lieutenants that do not appear grey to your character, they must be around the same level as you are."; }; ["SUMMARY"] = { ["EN"] = "Defeat 50 Shepherds of Filth in Skirmishes"; }; };</v>
      </c>
      <c r="R65">
        <f t="shared" si="0"/>
        <v>64</v>
      </c>
      <c r="S65" t="str">
        <f t="shared" si="16"/>
        <v xml:space="preserve"> [64] = {</v>
      </c>
      <c r="T65" t="str">
        <f t="shared" si="22"/>
        <v xml:space="preserve">["ID"] = 1879161047; </v>
      </c>
      <c r="U65" s="1" t="str">
        <f t="shared" si="23"/>
        <v xml:space="preserve">["SAVE_INDEX"] = 64; </v>
      </c>
      <c r="V65">
        <f>VLOOKUP(D65,Type!A$2:B$18,2,FALSE)</f>
        <v>4</v>
      </c>
      <c r="W65" t="str">
        <f t="shared" si="17"/>
        <v xml:space="preserve">["TYPE"] = 4; </v>
      </c>
      <c r="X65" t="str">
        <f t="shared" si="24"/>
        <v>0</v>
      </c>
      <c r="Y65" t="str">
        <f t="shared" si="18"/>
        <v xml:space="preserve">["VXP"] = 0; </v>
      </c>
      <c r="Z65" t="str">
        <f t="shared" si="25"/>
        <v>0</v>
      </c>
      <c r="AA65" t="str">
        <f t="shared" si="19"/>
        <v xml:space="preserve">["LP"] = 0; </v>
      </c>
      <c r="AB65" t="str">
        <f t="shared" si="26"/>
        <v>0</v>
      </c>
      <c r="AC65" t="str">
        <f t="shared" si="20"/>
        <v xml:space="preserve">["REP"] = 0; </v>
      </c>
      <c r="AD65">
        <f>VLOOKUP(I65,Faction!A$2:B$77,2,FALSE)</f>
        <v>1</v>
      </c>
      <c r="AE65" t="str">
        <f t="shared" si="21"/>
        <v xml:space="preserve">["FACTION"] = 1; </v>
      </c>
      <c r="AF65" t="str">
        <f t="shared" si="27"/>
        <v xml:space="preserve">["TIER"] = 0; </v>
      </c>
      <c r="AG65" t="str">
        <f t="shared" si="28"/>
        <v xml:space="preserve">["MIN_LVL"] = "20"; </v>
      </c>
      <c r="AH65" t="str">
        <f t="shared" si="29"/>
        <v/>
      </c>
      <c r="AI65" t="str">
        <f t="shared" si="30"/>
        <v xml:space="preserve">["NAME"] = { ["EN"] = "Shepherd of Filth Slayer (Advanced)"; }; </v>
      </c>
      <c r="AJ65" t="str">
        <f t="shared" si="31"/>
        <v xml:space="preserve">["LORE"] = { ["EN"] = "Defeat many Shepherds of Filth in Skirmishes. This deed will only be advanced by Lieutenants that do not appear grey to your character, they must be around the same level as you are."; }; </v>
      </c>
      <c r="AK65" t="str">
        <f t="shared" si="32"/>
        <v xml:space="preserve">["SUMMARY"] = { ["EN"] = "Defeat 50 Shepherds of Filth in Skirmishes"; }; </v>
      </c>
      <c r="AL65" t="str">
        <f t="shared" si="33"/>
        <v/>
      </c>
      <c r="AM65" t="str">
        <f t="shared" si="13"/>
        <v>};</v>
      </c>
    </row>
    <row r="66" spans="1:39" x14ac:dyDescent="0.25">
      <c r="A66">
        <v>1879161178</v>
      </c>
      <c r="B66">
        <v>65</v>
      </c>
      <c r="C66" t="s">
        <v>411</v>
      </c>
      <c r="D66" t="s">
        <v>31</v>
      </c>
      <c r="I66" t="s">
        <v>79</v>
      </c>
      <c r="J66" t="s">
        <v>568</v>
      </c>
      <c r="K66" t="s">
        <v>499</v>
      </c>
      <c r="L66">
        <v>1</v>
      </c>
      <c r="M66">
        <v>20</v>
      </c>
      <c r="P66" t="str">
        <f t="shared" si="14"/>
        <v xml:space="preserve"> [65] = {["ID"] = 1879161178; }; -- Shepherd of Filth Slayer</v>
      </c>
      <c r="Q66" s="1" t="str">
        <f t="shared" si="15"/>
        <v xml:space="preserve"> [65] = {["ID"] = 1879161178; ["SAVE_INDEX"] = 65; ["TYPE"] = 4; ["VXP"] = 0; ["LP"] = 0; ["REP"] = 0; ["FACTION"] = 1; ["TIER"] = 1; ["MIN_LVL"] = "20"; ["NAME"] = { ["EN"] = "Shepherd of Filth Slayer"; }; ["LORE"] = { ["EN"] = "Defeat many Shepherds of Filth in Skirmishes. This deed will only be advanced by Lieutenants that do not appear grey to your character, they must be around the same level as you are."; }; ["SUMMARY"] = { ["EN"] = "Defeat 5 Shepherds of Filth in Skirmishes"; }; };</v>
      </c>
      <c r="R66">
        <f t="shared" si="0"/>
        <v>65</v>
      </c>
      <c r="S66" t="str">
        <f t="shared" si="16"/>
        <v xml:space="preserve"> [65] = {</v>
      </c>
      <c r="T66" t="str">
        <f t="shared" ref="T66:T86" si="34">IF(LEN(A66)&gt;0,CONCATENATE("[""ID""] = ",A66,"; "),"                     ")</f>
        <v xml:space="preserve">["ID"] = 1879161178; </v>
      </c>
      <c r="U66" s="1" t="str">
        <f t="shared" ref="U66:U86" si="35">IF(LEN(B66)&gt;0,CONCATENATE("[""SAVE_INDEX""] = ",REPT(" ",2-LEN(B66)),B66,"; "),"")</f>
        <v xml:space="preserve">["SAVE_INDEX"] = 65; </v>
      </c>
      <c r="V66">
        <f>VLOOKUP(D66,Type!A$2:B$18,2,FALSE)</f>
        <v>4</v>
      </c>
      <c r="W66" t="str">
        <f t="shared" si="17"/>
        <v xml:space="preserve">["TYPE"] = 4; </v>
      </c>
      <c r="X66" t="str">
        <f t="shared" ref="X66:X86" si="36">TEXT(E66,0)</f>
        <v>0</v>
      </c>
      <c r="Y66" t="str">
        <f t="shared" si="18"/>
        <v xml:space="preserve">["VXP"] = 0; </v>
      </c>
      <c r="Z66" t="str">
        <f t="shared" ref="Z66:Z86" si="37">TEXT(G66,0)</f>
        <v>0</v>
      </c>
      <c r="AA66" t="str">
        <f t="shared" si="19"/>
        <v xml:space="preserve">["LP"] = 0; </v>
      </c>
      <c r="AB66" t="str">
        <f t="shared" ref="AB66:AB86" si="38">TEXT(H66,0)</f>
        <v>0</v>
      </c>
      <c r="AC66" t="str">
        <f t="shared" si="20"/>
        <v xml:space="preserve">["REP"] = 0; </v>
      </c>
      <c r="AD66">
        <f>VLOOKUP(I66,Faction!A$2:B$77,2,FALSE)</f>
        <v>1</v>
      </c>
      <c r="AE66" t="str">
        <f t="shared" si="21"/>
        <v xml:space="preserve">["FACTION"] = 1; </v>
      </c>
      <c r="AF66" t="str">
        <f t="shared" si="27"/>
        <v xml:space="preserve">["TIER"] = 1; </v>
      </c>
      <c r="AG66" t="str">
        <f t="shared" si="28"/>
        <v xml:space="preserve">["MIN_LVL"] = "20"; </v>
      </c>
      <c r="AH66" t="str">
        <f t="shared" si="29"/>
        <v/>
      </c>
      <c r="AI66" t="str">
        <f t="shared" si="30"/>
        <v xml:space="preserve">["NAME"] = { ["EN"] = "Shepherd of Filth Slayer"; }; </v>
      </c>
      <c r="AJ66" t="str">
        <f t="shared" si="31"/>
        <v xml:space="preserve">["LORE"] = { ["EN"] = "Defeat many Shepherds of Filth in Skirmishes. This deed will only be advanced by Lieutenants that do not appear grey to your character, they must be around the same level as you are."; }; </v>
      </c>
      <c r="AK66" t="str">
        <f t="shared" si="32"/>
        <v xml:space="preserve">["SUMMARY"] = { ["EN"] = "Defeat 5 Shepherds of Filth in Skirmishes"; }; </v>
      </c>
      <c r="AL66" t="str">
        <f t="shared" si="33"/>
        <v/>
      </c>
      <c r="AM66" t="str">
        <f t="shared" si="13"/>
        <v>};</v>
      </c>
    </row>
    <row r="67" spans="1:39" x14ac:dyDescent="0.25">
      <c r="A67">
        <v>1879161187</v>
      </c>
      <c r="B67">
        <v>66</v>
      </c>
      <c r="C67" t="s">
        <v>414</v>
      </c>
      <c r="D67" t="s">
        <v>31</v>
      </c>
      <c r="I67" t="s">
        <v>79</v>
      </c>
      <c r="J67" t="s">
        <v>368</v>
      </c>
      <c r="K67" t="s">
        <v>500</v>
      </c>
      <c r="L67">
        <v>0</v>
      </c>
      <c r="M67">
        <v>20</v>
      </c>
      <c r="P67" t="str">
        <f t="shared" ref="P67:P86" si="39">CONCATENATE(S67,T67,AM67," -- ",C67)</f>
        <v xml:space="preserve"> [66] = {["ID"] = 1879161187; }; -- Silent Slayer Stalker (Advanced)</v>
      </c>
      <c r="Q67" s="1" t="str">
        <f t="shared" ref="Q67:Q86" si="40">CONCATENATE(S67,T67,U67,W67,Y67,AA67,AC67,AE67,AF67,AG67,AH67,AI67,AJ67,AK67,AL67,AM67)</f>
        <v xml:space="preserve"> [66] = {["ID"] = 1879161187; ["SAVE_INDEX"] = 66; ["TYPE"] = 4; ["VXP"] = 0; ["LP"] = 0; ["REP"] = 0; ["FACTION"] = 1; ["TIER"] = 0; ["MIN_LVL"] = "20"; ["NAME"] = { ["EN"] = "Silent Slayer Stalker (Advanced)"; }; ["LORE"] = { ["EN"] = "Defeat many Silent Slayers in Skirmishes. This deed will only be advanced by Lieutenants that do not appear grey to your character, they must be around the same level as you are."; }; ["SUMMARY"] = { ["EN"] = "Defeat 50 Silent Slayers in Skirmishes"; }; };</v>
      </c>
      <c r="R67">
        <f t="shared" ref="R67:R86" si="41">ROW()-1</f>
        <v>66</v>
      </c>
      <c r="S67" t="str">
        <f t="shared" ref="S67:S86" si="42">CONCATENATE(REPT(" ",3-LEN(R67)),"[",R67,"] = {")</f>
        <v xml:space="preserve"> [66] = {</v>
      </c>
      <c r="T67" t="str">
        <f t="shared" si="34"/>
        <v xml:space="preserve">["ID"] = 1879161187; </v>
      </c>
      <c r="U67" s="1" t="str">
        <f t="shared" si="35"/>
        <v xml:space="preserve">["SAVE_INDEX"] = 66; </v>
      </c>
      <c r="V67">
        <f>VLOOKUP(D67,Type!A$2:B$18,2,FALSE)</f>
        <v>4</v>
      </c>
      <c r="W67" t="str">
        <f t="shared" ref="W67:W86" si="43">CONCATENATE("[""TYPE""] = ",REPT(" ",1-LEN(V67)),V67,"; ")</f>
        <v xml:space="preserve">["TYPE"] = 4; </v>
      </c>
      <c r="X67" t="str">
        <f t="shared" si="36"/>
        <v>0</v>
      </c>
      <c r="Y67" t="str">
        <f t="shared" ref="Y67:Y86" si="44">CONCATENATE("[""VXP""] = ",REPT(" ",1-LEN(X67)),TEXT(X67,"0"),"; ")</f>
        <v xml:space="preserve">["VXP"] = 0; </v>
      </c>
      <c r="Z67" t="str">
        <f t="shared" si="37"/>
        <v>0</v>
      </c>
      <c r="AA67" t="str">
        <f t="shared" ref="AA67:AA86" si="45">CONCATENATE("[""LP""] = ",REPT(" ",1-LEN(Z67)),TEXT(Z67,"0"),"; ")</f>
        <v xml:space="preserve">["LP"] = 0; </v>
      </c>
      <c r="AB67" t="str">
        <f t="shared" si="38"/>
        <v>0</v>
      </c>
      <c r="AC67" t="str">
        <f t="shared" ref="AC67:AC86" si="46">CONCATENATE("[""REP""] = ",REPT(" ",1-LEN(AB67)),TEXT(AB67,"0"),"; ")</f>
        <v xml:space="preserve">["REP"] = 0; </v>
      </c>
      <c r="AD67">
        <f>VLOOKUP(I67,Faction!A$2:B$77,2,FALSE)</f>
        <v>1</v>
      </c>
      <c r="AE67" t="str">
        <f t="shared" ref="AE67:AE86" si="47">CONCATENATE("[""FACTION""] = ",TEXT(AD67,"0"),"; ")</f>
        <v xml:space="preserve">["FACTION"] = 1; </v>
      </c>
      <c r="AF67" t="str">
        <f t="shared" ref="AF67:AF86" si="48">CONCATENATE("[""TIER""] = ",TEXT(L67,"0"),"; ")</f>
        <v xml:space="preserve">["TIER"] = 0; </v>
      </c>
      <c r="AG67" t="str">
        <f t="shared" ref="AG67:AG86" si="49">IF(LEN(M67)&gt;0,CONCATENATE("[""MIN_LVL""] = ",REPT(" ",2-LEN(M67)),"""",M67,"""; "),"")</f>
        <v xml:space="preserve">["MIN_LVL"] = "20"; </v>
      </c>
      <c r="AH67" t="str">
        <f t="shared" ref="AH67:AH86" si="50">IF(LEN(N67)&gt;0,CONCATENATE("[""MIN_LVL""] = ",REPT(" ",3-LEN(N67)),"""",N67,"""; "),"")</f>
        <v/>
      </c>
      <c r="AI67" t="str">
        <f t="shared" ref="AI67:AI86" si="51">CONCATENATE("[""NAME""] = { [""EN""] = """,C67,"""; }; ")</f>
        <v xml:space="preserve">["NAME"] = { ["EN"] = "Silent Slayer Stalker (Advanced)"; }; </v>
      </c>
      <c r="AJ67" t="str">
        <f t="shared" ref="AJ67:AJ86" si="52">IF(LEN(K67)&gt;0,CONCATENATE("[""LORE""] = { [""EN""] = """,K67,"""; }; "),"")</f>
        <v xml:space="preserve">["LORE"] = { ["EN"] = "Defeat many Silent Slayers in Skirmishes. This deed will only be advanced by Lieutenants that do not appear grey to your character, they must be around the same level as you are."; }; </v>
      </c>
      <c r="AK67" t="str">
        <f t="shared" ref="AK67:AK86" si="53">IF(LEN(J67)&gt;0,CONCATENATE("[""SUMMARY""] = { [""EN""] = """,J67,"""; }; "),"")</f>
        <v xml:space="preserve">["SUMMARY"] = { ["EN"] = "Defeat 50 Silent Slayers in Skirmishes"; }; </v>
      </c>
      <c r="AL67" t="str">
        <f t="shared" ref="AL67:AL86" si="54">IF(LEN(F67)&gt;0,CONCATENATE("[""TITLE""] = { [""EN""] = """,F67,"""; }; "),"")</f>
        <v/>
      </c>
      <c r="AM67" t="str">
        <f t="shared" ref="AM67:AM86" si="55">CONCATENATE("};")</f>
        <v>};</v>
      </c>
    </row>
    <row r="68" spans="1:39" x14ac:dyDescent="0.25">
      <c r="A68">
        <v>1879161137</v>
      </c>
      <c r="B68">
        <v>67</v>
      </c>
      <c r="C68" t="s">
        <v>413</v>
      </c>
      <c r="D68" t="s">
        <v>31</v>
      </c>
      <c r="I68" t="s">
        <v>79</v>
      </c>
      <c r="J68" t="s">
        <v>569</v>
      </c>
      <c r="K68" t="s">
        <v>500</v>
      </c>
      <c r="L68">
        <v>1</v>
      </c>
      <c r="M68">
        <v>20</v>
      </c>
      <c r="P68" t="str">
        <f t="shared" si="39"/>
        <v xml:space="preserve"> [67] = {["ID"] = 1879161137; }; -- Silent Slayer Stalker</v>
      </c>
      <c r="Q68" s="1" t="str">
        <f t="shared" si="40"/>
        <v xml:space="preserve"> [67] = {["ID"] = 1879161137; ["SAVE_INDEX"] = 67; ["TYPE"] = 4; ["VXP"] = 0; ["LP"] = 0; ["REP"] = 0; ["FACTION"] = 1; ["TIER"] = 1; ["MIN_LVL"] = "20"; ["NAME"] = { ["EN"] = "Silent Slayer Stalker"; }; ["LORE"] = { ["EN"] = "Defeat many Silent Slayers in Skirmishes. This deed will only be advanced by Lieutenants that do not appear grey to your character, they must be around the same level as you are."; }; ["SUMMARY"] = { ["EN"] = "Defeat 5 Silent Slayers in Skirmishes"; }; };</v>
      </c>
      <c r="R68">
        <f t="shared" si="41"/>
        <v>67</v>
      </c>
      <c r="S68" t="str">
        <f t="shared" si="42"/>
        <v xml:space="preserve"> [67] = {</v>
      </c>
      <c r="T68" t="str">
        <f t="shared" si="34"/>
        <v xml:space="preserve">["ID"] = 1879161137; </v>
      </c>
      <c r="U68" s="1" t="str">
        <f t="shared" si="35"/>
        <v xml:space="preserve">["SAVE_INDEX"] = 67; </v>
      </c>
      <c r="V68">
        <f>VLOOKUP(D68,Type!A$2:B$18,2,FALSE)</f>
        <v>4</v>
      </c>
      <c r="W68" t="str">
        <f t="shared" si="43"/>
        <v xml:space="preserve">["TYPE"] = 4; </v>
      </c>
      <c r="X68" t="str">
        <f t="shared" si="36"/>
        <v>0</v>
      </c>
      <c r="Y68" t="str">
        <f t="shared" si="44"/>
        <v xml:space="preserve">["VXP"] = 0; </v>
      </c>
      <c r="Z68" t="str">
        <f t="shared" si="37"/>
        <v>0</v>
      </c>
      <c r="AA68" t="str">
        <f t="shared" si="45"/>
        <v xml:space="preserve">["LP"] = 0; </v>
      </c>
      <c r="AB68" t="str">
        <f t="shared" si="38"/>
        <v>0</v>
      </c>
      <c r="AC68" t="str">
        <f t="shared" si="46"/>
        <v xml:space="preserve">["REP"] = 0; </v>
      </c>
      <c r="AD68">
        <f>VLOOKUP(I68,Faction!A$2:B$77,2,FALSE)</f>
        <v>1</v>
      </c>
      <c r="AE68" t="str">
        <f t="shared" si="47"/>
        <v xml:space="preserve">["FACTION"] = 1; </v>
      </c>
      <c r="AF68" t="str">
        <f t="shared" si="48"/>
        <v xml:space="preserve">["TIER"] = 1; </v>
      </c>
      <c r="AG68" t="str">
        <f t="shared" si="49"/>
        <v xml:space="preserve">["MIN_LVL"] = "20"; </v>
      </c>
      <c r="AH68" t="str">
        <f t="shared" si="50"/>
        <v/>
      </c>
      <c r="AI68" t="str">
        <f t="shared" si="51"/>
        <v xml:space="preserve">["NAME"] = { ["EN"] = "Silent Slayer Stalker"; }; </v>
      </c>
      <c r="AJ68" t="str">
        <f t="shared" si="52"/>
        <v xml:space="preserve">["LORE"] = { ["EN"] = "Defeat many Silent Slayers in Skirmishes. This deed will only be advanced by Lieutenants that do not appear grey to your character, they must be around the same level as you are."; }; </v>
      </c>
      <c r="AK68" t="str">
        <f t="shared" si="53"/>
        <v xml:space="preserve">["SUMMARY"] = { ["EN"] = "Defeat 5 Silent Slayers in Skirmishes"; }; </v>
      </c>
      <c r="AL68" t="str">
        <f t="shared" si="54"/>
        <v/>
      </c>
      <c r="AM68" t="str">
        <f t="shared" si="55"/>
        <v>};</v>
      </c>
    </row>
    <row r="69" spans="1:39" x14ac:dyDescent="0.25">
      <c r="A69">
        <v>1879161103</v>
      </c>
      <c r="B69">
        <v>68</v>
      </c>
      <c r="C69" t="s">
        <v>416</v>
      </c>
      <c r="D69" t="s">
        <v>31</v>
      </c>
      <c r="I69" t="s">
        <v>79</v>
      </c>
      <c r="J69" t="s">
        <v>369</v>
      </c>
      <c r="K69" t="s">
        <v>501</v>
      </c>
      <c r="L69">
        <v>0</v>
      </c>
      <c r="M69">
        <v>20</v>
      </c>
      <c r="P69" t="str">
        <f t="shared" si="39"/>
        <v xml:space="preserve"> [68] = {["ID"] = 1879161103; }; -- Spawn of Angband Slayer (Advanced)</v>
      </c>
      <c r="Q69" s="1" t="str">
        <f t="shared" si="40"/>
        <v xml:space="preserve"> [68] = {["ID"] = 1879161103; ["SAVE_INDEX"] = 68; ["TYPE"] = 4; ["VXP"] = 0; ["LP"] = 0; ["REP"] = 0; ["FACTION"] = 1; ["TIER"] = 0; ["MIN_LVL"] = "20"; ["NAME"] = { ["EN"] = "Spawn of Angband Slayer (Advanced)"; }; ["LORE"] = { ["EN"] = "Defeat many Spawns of Angband in Skirmishes. This deed will only be advanced by Lieutenants that do not appear grey to your character, they must be around the same level as you are."; }; ["SUMMARY"] = { ["EN"] = "Defeat 50 Spawns of Angband in Skirmishes"; }; };</v>
      </c>
      <c r="R69">
        <f t="shared" si="41"/>
        <v>68</v>
      </c>
      <c r="S69" t="str">
        <f t="shared" si="42"/>
        <v xml:space="preserve"> [68] = {</v>
      </c>
      <c r="T69" t="str">
        <f t="shared" si="34"/>
        <v xml:space="preserve">["ID"] = 1879161103; </v>
      </c>
      <c r="U69" s="1" t="str">
        <f t="shared" si="35"/>
        <v xml:space="preserve">["SAVE_INDEX"] = 68; </v>
      </c>
      <c r="V69">
        <f>VLOOKUP(D69,Type!A$2:B$18,2,FALSE)</f>
        <v>4</v>
      </c>
      <c r="W69" t="str">
        <f t="shared" si="43"/>
        <v xml:space="preserve">["TYPE"] = 4; </v>
      </c>
      <c r="X69" t="str">
        <f t="shared" si="36"/>
        <v>0</v>
      </c>
      <c r="Y69" t="str">
        <f t="shared" si="44"/>
        <v xml:space="preserve">["VXP"] = 0; </v>
      </c>
      <c r="Z69" t="str">
        <f t="shared" si="37"/>
        <v>0</v>
      </c>
      <c r="AA69" t="str">
        <f t="shared" si="45"/>
        <v xml:space="preserve">["LP"] = 0; </v>
      </c>
      <c r="AB69" t="str">
        <f t="shared" si="38"/>
        <v>0</v>
      </c>
      <c r="AC69" t="str">
        <f t="shared" si="46"/>
        <v xml:space="preserve">["REP"] = 0; </v>
      </c>
      <c r="AD69">
        <f>VLOOKUP(I69,Faction!A$2:B$77,2,FALSE)</f>
        <v>1</v>
      </c>
      <c r="AE69" t="str">
        <f t="shared" si="47"/>
        <v xml:space="preserve">["FACTION"] = 1; </v>
      </c>
      <c r="AF69" t="str">
        <f t="shared" si="48"/>
        <v xml:space="preserve">["TIER"] = 0; </v>
      </c>
      <c r="AG69" t="str">
        <f t="shared" si="49"/>
        <v xml:space="preserve">["MIN_LVL"] = "20"; </v>
      </c>
      <c r="AH69" t="str">
        <f t="shared" si="50"/>
        <v/>
      </c>
      <c r="AI69" t="str">
        <f t="shared" si="51"/>
        <v xml:space="preserve">["NAME"] = { ["EN"] = "Spawn of Angband Slayer (Advanced)"; }; </v>
      </c>
      <c r="AJ69" t="str">
        <f t="shared" si="52"/>
        <v xml:space="preserve">["LORE"] = { ["EN"] = "Defeat many Spawns of Angband in Skirmishes. This deed will only be advanced by Lieutenants that do not appear grey to your character, they must be around the same level as you are."; }; </v>
      </c>
      <c r="AK69" t="str">
        <f t="shared" si="53"/>
        <v xml:space="preserve">["SUMMARY"] = { ["EN"] = "Defeat 50 Spawns of Angband in Skirmishes"; }; </v>
      </c>
      <c r="AL69" t="str">
        <f t="shared" si="54"/>
        <v/>
      </c>
      <c r="AM69" t="str">
        <f t="shared" si="55"/>
        <v>};</v>
      </c>
    </row>
    <row r="70" spans="1:39" x14ac:dyDescent="0.25">
      <c r="A70">
        <v>1879161120</v>
      </c>
      <c r="B70">
        <v>69</v>
      </c>
      <c r="C70" t="s">
        <v>415</v>
      </c>
      <c r="D70" t="s">
        <v>31</v>
      </c>
      <c r="I70" t="s">
        <v>79</v>
      </c>
      <c r="J70" t="s">
        <v>570</v>
      </c>
      <c r="K70" t="s">
        <v>501</v>
      </c>
      <c r="L70">
        <v>1</v>
      </c>
      <c r="M70">
        <v>20</v>
      </c>
      <c r="P70" t="str">
        <f t="shared" si="39"/>
        <v xml:space="preserve"> [69] = {["ID"] = 1879161120; }; -- Spawn of Angband Slayer</v>
      </c>
      <c r="Q70" s="1" t="str">
        <f t="shared" si="40"/>
        <v xml:space="preserve"> [69] = {["ID"] = 1879161120; ["SAVE_INDEX"] = 69; ["TYPE"] = 4; ["VXP"] = 0; ["LP"] = 0; ["REP"] = 0; ["FACTION"] = 1; ["TIER"] = 1; ["MIN_LVL"] = "20"; ["NAME"] = { ["EN"] = "Spawn of Angband Slayer"; }; ["LORE"] = { ["EN"] = "Defeat many Spawns of Angband in Skirmishes. This deed will only be advanced by Lieutenants that do not appear grey to your character, they must be around the same level as you are."; }; ["SUMMARY"] = { ["EN"] = "Defeat 5 Spawns of Angband in Skirmishes"; }; };</v>
      </c>
      <c r="R70">
        <f t="shared" si="41"/>
        <v>69</v>
      </c>
      <c r="S70" t="str">
        <f t="shared" si="42"/>
        <v xml:space="preserve"> [69] = {</v>
      </c>
      <c r="T70" t="str">
        <f t="shared" si="34"/>
        <v xml:space="preserve">["ID"] = 1879161120; </v>
      </c>
      <c r="U70" s="1" t="str">
        <f t="shared" si="35"/>
        <v xml:space="preserve">["SAVE_INDEX"] = 69; </v>
      </c>
      <c r="V70">
        <f>VLOOKUP(D70,Type!A$2:B$18,2,FALSE)</f>
        <v>4</v>
      </c>
      <c r="W70" t="str">
        <f t="shared" si="43"/>
        <v xml:space="preserve">["TYPE"] = 4; </v>
      </c>
      <c r="X70" t="str">
        <f t="shared" si="36"/>
        <v>0</v>
      </c>
      <c r="Y70" t="str">
        <f t="shared" si="44"/>
        <v xml:space="preserve">["VXP"] = 0; </v>
      </c>
      <c r="Z70" t="str">
        <f t="shared" si="37"/>
        <v>0</v>
      </c>
      <c r="AA70" t="str">
        <f t="shared" si="45"/>
        <v xml:space="preserve">["LP"] = 0; </v>
      </c>
      <c r="AB70" t="str">
        <f t="shared" si="38"/>
        <v>0</v>
      </c>
      <c r="AC70" t="str">
        <f t="shared" si="46"/>
        <v xml:space="preserve">["REP"] = 0; </v>
      </c>
      <c r="AD70">
        <f>VLOOKUP(I70,Faction!A$2:B$77,2,FALSE)</f>
        <v>1</v>
      </c>
      <c r="AE70" t="str">
        <f t="shared" si="47"/>
        <v xml:space="preserve">["FACTION"] = 1; </v>
      </c>
      <c r="AF70" t="str">
        <f t="shared" si="48"/>
        <v xml:space="preserve">["TIER"] = 1; </v>
      </c>
      <c r="AG70" t="str">
        <f t="shared" si="49"/>
        <v xml:space="preserve">["MIN_LVL"] = "20"; </v>
      </c>
      <c r="AH70" t="str">
        <f t="shared" si="50"/>
        <v/>
      </c>
      <c r="AI70" t="str">
        <f t="shared" si="51"/>
        <v xml:space="preserve">["NAME"] = { ["EN"] = "Spawn of Angband Slayer"; }; </v>
      </c>
      <c r="AJ70" t="str">
        <f t="shared" si="52"/>
        <v xml:space="preserve">["LORE"] = { ["EN"] = "Defeat many Spawns of Angband in Skirmishes. This deed will only be advanced by Lieutenants that do not appear grey to your character, they must be around the same level as you are."; }; </v>
      </c>
      <c r="AK70" t="str">
        <f t="shared" si="53"/>
        <v xml:space="preserve">["SUMMARY"] = { ["EN"] = "Defeat 5 Spawns of Angband in Skirmishes"; }; </v>
      </c>
      <c r="AL70" t="str">
        <f t="shared" si="54"/>
        <v/>
      </c>
      <c r="AM70" t="str">
        <f t="shared" si="55"/>
        <v>};</v>
      </c>
    </row>
    <row r="71" spans="1:39" x14ac:dyDescent="0.25">
      <c r="A71">
        <v>1879161170</v>
      </c>
      <c r="B71">
        <v>70</v>
      </c>
      <c r="C71" t="s">
        <v>418</v>
      </c>
      <c r="D71" t="s">
        <v>31</v>
      </c>
      <c r="I71" t="s">
        <v>79</v>
      </c>
      <c r="J71" t="s">
        <v>370</v>
      </c>
      <c r="K71" t="s">
        <v>502</v>
      </c>
      <c r="L71">
        <v>0</v>
      </c>
      <c r="M71">
        <v>20</v>
      </c>
      <c r="P71" t="str">
        <f t="shared" si="39"/>
        <v xml:space="preserve"> [70] = {["ID"] = 1879161170; }; -- Tempest of Flame Slayer (Advanced)</v>
      </c>
      <c r="Q71" s="1" t="str">
        <f t="shared" si="40"/>
        <v xml:space="preserve"> [70] = {["ID"] = 1879161170; ["SAVE_INDEX"] = 70; ["TYPE"] = 4; ["VXP"] = 0; ["LP"] = 0; ["REP"] = 0; ["FACTION"] = 1; ["TIER"] = 0; ["MIN_LVL"] = "20"; ["NAME"] = { ["EN"] = "Tempest of Flame Slayer (Advanced)"; }; ["LORE"] = { ["EN"] = "Defeat many Tempests of Flame in Skirmishes. This deed will only be advanced by Lieutenants that do not appear grey to your character, they must be around the same level as you are."; }; ["SUMMARY"] = { ["EN"] = "Defeat 50 Tempests of Flame in Skirmishes"; }; };</v>
      </c>
      <c r="R71">
        <f t="shared" si="41"/>
        <v>70</v>
      </c>
      <c r="S71" t="str">
        <f t="shared" si="42"/>
        <v xml:space="preserve"> [70] = {</v>
      </c>
      <c r="T71" t="str">
        <f t="shared" si="34"/>
        <v xml:space="preserve">["ID"] = 1879161170; </v>
      </c>
      <c r="U71" s="1" t="str">
        <f t="shared" si="35"/>
        <v xml:space="preserve">["SAVE_INDEX"] = 70; </v>
      </c>
      <c r="V71">
        <f>VLOOKUP(D71,Type!A$2:B$18,2,FALSE)</f>
        <v>4</v>
      </c>
      <c r="W71" t="str">
        <f t="shared" si="43"/>
        <v xml:space="preserve">["TYPE"] = 4; </v>
      </c>
      <c r="X71" t="str">
        <f t="shared" si="36"/>
        <v>0</v>
      </c>
      <c r="Y71" t="str">
        <f t="shared" si="44"/>
        <v xml:space="preserve">["VXP"] = 0; </v>
      </c>
      <c r="Z71" t="str">
        <f t="shared" si="37"/>
        <v>0</v>
      </c>
      <c r="AA71" t="str">
        <f t="shared" si="45"/>
        <v xml:space="preserve">["LP"] = 0; </v>
      </c>
      <c r="AB71" t="str">
        <f t="shared" si="38"/>
        <v>0</v>
      </c>
      <c r="AC71" t="str">
        <f t="shared" si="46"/>
        <v xml:space="preserve">["REP"] = 0; </v>
      </c>
      <c r="AD71">
        <f>VLOOKUP(I71,Faction!A$2:B$77,2,FALSE)</f>
        <v>1</v>
      </c>
      <c r="AE71" t="str">
        <f t="shared" si="47"/>
        <v xml:space="preserve">["FACTION"] = 1; </v>
      </c>
      <c r="AF71" t="str">
        <f t="shared" si="48"/>
        <v xml:space="preserve">["TIER"] = 0; </v>
      </c>
      <c r="AG71" t="str">
        <f t="shared" si="49"/>
        <v xml:space="preserve">["MIN_LVL"] = "20"; </v>
      </c>
      <c r="AH71" t="str">
        <f t="shared" si="50"/>
        <v/>
      </c>
      <c r="AI71" t="str">
        <f t="shared" si="51"/>
        <v xml:space="preserve">["NAME"] = { ["EN"] = "Tempest of Flame Slayer (Advanced)"; }; </v>
      </c>
      <c r="AJ71" t="str">
        <f t="shared" si="52"/>
        <v xml:space="preserve">["LORE"] = { ["EN"] = "Defeat many Tempests of Flame in Skirmishes. This deed will only be advanced by Lieutenants that do not appear grey to your character, they must be around the same level as you are."; }; </v>
      </c>
      <c r="AK71" t="str">
        <f t="shared" si="53"/>
        <v xml:space="preserve">["SUMMARY"] = { ["EN"] = "Defeat 50 Tempests of Flame in Skirmishes"; }; </v>
      </c>
      <c r="AL71" t="str">
        <f t="shared" si="54"/>
        <v/>
      </c>
      <c r="AM71" t="str">
        <f t="shared" si="55"/>
        <v>};</v>
      </c>
    </row>
    <row r="72" spans="1:39" x14ac:dyDescent="0.25">
      <c r="A72">
        <v>1879161040</v>
      </c>
      <c r="B72">
        <v>71</v>
      </c>
      <c r="C72" t="s">
        <v>417</v>
      </c>
      <c r="D72" t="s">
        <v>31</v>
      </c>
      <c r="I72" t="s">
        <v>79</v>
      </c>
      <c r="J72" t="s">
        <v>571</v>
      </c>
      <c r="K72" t="s">
        <v>502</v>
      </c>
      <c r="L72">
        <v>1</v>
      </c>
      <c r="M72">
        <v>20</v>
      </c>
      <c r="P72" t="str">
        <f t="shared" si="39"/>
        <v xml:space="preserve"> [71] = {["ID"] = 1879161040; }; -- Tempest of Flame Slayer</v>
      </c>
      <c r="Q72" s="1" t="str">
        <f t="shared" si="40"/>
        <v xml:space="preserve"> [71] = {["ID"] = 1879161040; ["SAVE_INDEX"] = 71; ["TYPE"] = 4; ["VXP"] = 0; ["LP"] = 0; ["REP"] = 0; ["FACTION"] = 1; ["TIER"] = 1; ["MIN_LVL"] = "20"; ["NAME"] = { ["EN"] = "Tempest of Flame Slayer"; }; ["LORE"] = { ["EN"] = "Defeat many Tempests of Flame in Skirmishes. This deed will only be advanced by Lieutenants that do not appear grey to your character, they must be around the same level as you are."; }; ["SUMMARY"] = { ["EN"] = "Defeat 5 Tempests of Flame in Skirmishes"; }; };</v>
      </c>
      <c r="R72">
        <f t="shared" si="41"/>
        <v>71</v>
      </c>
      <c r="S72" t="str">
        <f t="shared" si="42"/>
        <v xml:space="preserve"> [71] = {</v>
      </c>
      <c r="T72" t="str">
        <f t="shared" si="34"/>
        <v xml:space="preserve">["ID"] = 1879161040; </v>
      </c>
      <c r="U72" s="1" t="str">
        <f t="shared" si="35"/>
        <v xml:space="preserve">["SAVE_INDEX"] = 71; </v>
      </c>
      <c r="V72">
        <f>VLOOKUP(D72,Type!A$2:B$18,2,FALSE)</f>
        <v>4</v>
      </c>
      <c r="W72" t="str">
        <f t="shared" si="43"/>
        <v xml:space="preserve">["TYPE"] = 4; </v>
      </c>
      <c r="X72" t="str">
        <f t="shared" si="36"/>
        <v>0</v>
      </c>
      <c r="Y72" t="str">
        <f t="shared" si="44"/>
        <v xml:space="preserve">["VXP"] = 0; </v>
      </c>
      <c r="Z72" t="str">
        <f t="shared" si="37"/>
        <v>0</v>
      </c>
      <c r="AA72" t="str">
        <f t="shared" si="45"/>
        <v xml:space="preserve">["LP"] = 0; </v>
      </c>
      <c r="AB72" t="str">
        <f t="shared" si="38"/>
        <v>0</v>
      </c>
      <c r="AC72" t="str">
        <f t="shared" si="46"/>
        <v xml:space="preserve">["REP"] = 0; </v>
      </c>
      <c r="AD72">
        <f>VLOOKUP(I72,Faction!A$2:B$77,2,FALSE)</f>
        <v>1</v>
      </c>
      <c r="AE72" t="str">
        <f t="shared" si="47"/>
        <v xml:space="preserve">["FACTION"] = 1; </v>
      </c>
      <c r="AF72" t="str">
        <f t="shared" si="48"/>
        <v xml:space="preserve">["TIER"] = 1; </v>
      </c>
      <c r="AG72" t="str">
        <f t="shared" si="49"/>
        <v xml:space="preserve">["MIN_LVL"] = "20"; </v>
      </c>
      <c r="AH72" t="str">
        <f t="shared" si="50"/>
        <v/>
      </c>
      <c r="AI72" t="str">
        <f t="shared" si="51"/>
        <v xml:space="preserve">["NAME"] = { ["EN"] = "Tempest of Flame Slayer"; }; </v>
      </c>
      <c r="AJ72" t="str">
        <f t="shared" si="52"/>
        <v xml:space="preserve">["LORE"] = { ["EN"] = "Defeat many Tempests of Flame in Skirmishes. This deed will only be advanced by Lieutenants that do not appear grey to your character, they must be around the same level as you are."; }; </v>
      </c>
      <c r="AK72" t="str">
        <f t="shared" si="53"/>
        <v xml:space="preserve">["SUMMARY"] = { ["EN"] = "Defeat 5 Tempests of Flame in Skirmishes"; }; </v>
      </c>
      <c r="AL72" t="str">
        <f t="shared" si="54"/>
        <v/>
      </c>
      <c r="AM72" t="str">
        <f t="shared" si="55"/>
        <v>};</v>
      </c>
    </row>
    <row r="73" spans="1:39" x14ac:dyDescent="0.25">
      <c r="A73">
        <v>1879161174</v>
      </c>
      <c r="B73">
        <v>72</v>
      </c>
      <c r="C73" t="s">
        <v>420</v>
      </c>
      <c r="D73" t="s">
        <v>31</v>
      </c>
      <c r="I73" t="s">
        <v>79</v>
      </c>
      <c r="J73" t="s">
        <v>371</v>
      </c>
      <c r="K73" t="s">
        <v>503</v>
      </c>
      <c r="L73">
        <v>0</v>
      </c>
      <c r="M73">
        <v>20</v>
      </c>
      <c r="P73" t="str">
        <f t="shared" si="39"/>
        <v xml:space="preserve"> [72] = {["ID"] = 1879161174; }; -- Thunderstone-smasher Slayer (Advanced)</v>
      </c>
      <c r="Q73" s="1" t="str">
        <f t="shared" si="40"/>
        <v xml:space="preserve"> [72] = {["ID"] = 1879161174; ["SAVE_INDEX"] = 72; ["TYPE"] = 4; ["VXP"] = 0; ["LP"] = 0; ["REP"] = 0; ["FACTION"] = 1; ["TIER"] = 0; ["MIN_LVL"] = "20"; ["NAME"] = { ["EN"] = "Thunderstone-smasher Slayer (Advanced)"; }; ["LORE"] = { ["EN"] = "Defeat many Thunderstone-smashers in Skirmishes. This deed will only be advanced by Lieutenants that do not appear grey to your character, they must be around the same level as you are."; }; ["SUMMARY"] = { ["EN"] = "Defeat 50 Thunderstone-smashers in Skirmishes"; }; };</v>
      </c>
      <c r="R73">
        <f t="shared" si="41"/>
        <v>72</v>
      </c>
      <c r="S73" t="str">
        <f t="shared" si="42"/>
        <v xml:space="preserve"> [72] = {</v>
      </c>
      <c r="T73" t="str">
        <f t="shared" si="34"/>
        <v xml:space="preserve">["ID"] = 1879161174; </v>
      </c>
      <c r="U73" s="1" t="str">
        <f t="shared" si="35"/>
        <v xml:space="preserve">["SAVE_INDEX"] = 72; </v>
      </c>
      <c r="V73">
        <f>VLOOKUP(D73,Type!A$2:B$18,2,FALSE)</f>
        <v>4</v>
      </c>
      <c r="W73" t="str">
        <f t="shared" si="43"/>
        <v xml:space="preserve">["TYPE"] = 4; </v>
      </c>
      <c r="X73" t="str">
        <f t="shared" si="36"/>
        <v>0</v>
      </c>
      <c r="Y73" t="str">
        <f t="shared" si="44"/>
        <v xml:space="preserve">["VXP"] = 0; </v>
      </c>
      <c r="Z73" t="str">
        <f t="shared" si="37"/>
        <v>0</v>
      </c>
      <c r="AA73" t="str">
        <f t="shared" si="45"/>
        <v xml:space="preserve">["LP"] = 0; </v>
      </c>
      <c r="AB73" t="str">
        <f t="shared" si="38"/>
        <v>0</v>
      </c>
      <c r="AC73" t="str">
        <f t="shared" si="46"/>
        <v xml:space="preserve">["REP"] = 0; </v>
      </c>
      <c r="AD73">
        <f>VLOOKUP(I73,Faction!A$2:B$77,2,FALSE)</f>
        <v>1</v>
      </c>
      <c r="AE73" t="str">
        <f t="shared" si="47"/>
        <v xml:space="preserve">["FACTION"] = 1; </v>
      </c>
      <c r="AF73" t="str">
        <f t="shared" si="48"/>
        <v xml:space="preserve">["TIER"] = 0; </v>
      </c>
      <c r="AG73" t="str">
        <f t="shared" si="49"/>
        <v xml:space="preserve">["MIN_LVL"] = "20"; </v>
      </c>
      <c r="AH73" t="str">
        <f t="shared" si="50"/>
        <v/>
      </c>
      <c r="AI73" t="str">
        <f t="shared" si="51"/>
        <v xml:space="preserve">["NAME"] = { ["EN"] = "Thunderstone-smasher Slayer (Advanced)"; }; </v>
      </c>
      <c r="AJ73" t="str">
        <f t="shared" si="52"/>
        <v xml:space="preserve">["LORE"] = { ["EN"] = "Defeat many Thunderstone-smashers in Skirmishes. This deed will only be advanced by Lieutenants that do not appear grey to your character, they must be around the same level as you are."; }; </v>
      </c>
      <c r="AK73" t="str">
        <f t="shared" si="53"/>
        <v xml:space="preserve">["SUMMARY"] = { ["EN"] = "Defeat 50 Thunderstone-smashers in Skirmishes"; }; </v>
      </c>
      <c r="AL73" t="str">
        <f t="shared" si="54"/>
        <v/>
      </c>
      <c r="AM73" t="str">
        <f t="shared" si="55"/>
        <v>};</v>
      </c>
    </row>
    <row r="74" spans="1:39" x14ac:dyDescent="0.25">
      <c r="A74">
        <v>1879161045</v>
      </c>
      <c r="B74">
        <v>73</v>
      </c>
      <c r="C74" t="s">
        <v>419</v>
      </c>
      <c r="D74" t="s">
        <v>31</v>
      </c>
      <c r="I74" t="s">
        <v>79</v>
      </c>
      <c r="J74" t="s">
        <v>572</v>
      </c>
      <c r="K74" t="s">
        <v>503</v>
      </c>
      <c r="L74">
        <v>1</v>
      </c>
      <c r="M74">
        <v>20</v>
      </c>
      <c r="P74" t="str">
        <f t="shared" si="39"/>
        <v xml:space="preserve"> [73] = {["ID"] = 1879161045; }; -- Thunderstone-smasher Slayer</v>
      </c>
      <c r="Q74" s="1" t="str">
        <f t="shared" si="40"/>
        <v xml:space="preserve"> [73] = {["ID"] = 1879161045; ["SAVE_INDEX"] = 73; ["TYPE"] = 4; ["VXP"] = 0; ["LP"] = 0; ["REP"] = 0; ["FACTION"] = 1; ["TIER"] = 1; ["MIN_LVL"] = "20"; ["NAME"] = { ["EN"] = "Thunderstone-smasher Slayer"; }; ["LORE"] = { ["EN"] = "Defeat many Thunderstone-smashers in Skirmishes. This deed will only be advanced by Lieutenants that do not appear grey to your character, they must be around the same level as you are."; }; ["SUMMARY"] = { ["EN"] = "Defeat 5 Thunderstone-smashers in Skirmishes"; }; };</v>
      </c>
      <c r="R74">
        <f t="shared" si="41"/>
        <v>73</v>
      </c>
      <c r="S74" t="str">
        <f t="shared" si="42"/>
        <v xml:space="preserve"> [73] = {</v>
      </c>
      <c r="T74" t="str">
        <f t="shared" si="34"/>
        <v xml:space="preserve">["ID"] = 1879161045; </v>
      </c>
      <c r="U74" s="1" t="str">
        <f t="shared" si="35"/>
        <v xml:space="preserve">["SAVE_INDEX"] = 73; </v>
      </c>
      <c r="V74">
        <f>VLOOKUP(D74,Type!A$2:B$18,2,FALSE)</f>
        <v>4</v>
      </c>
      <c r="W74" t="str">
        <f t="shared" si="43"/>
        <v xml:space="preserve">["TYPE"] = 4; </v>
      </c>
      <c r="X74" t="str">
        <f t="shared" si="36"/>
        <v>0</v>
      </c>
      <c r="Y74" t="str">
        <f t="shared" si="44"/>
        <v xml:space="preserve">["VXP"] = 0; </v>
      </c>
      <c r="Z74" t="str">
        <f t="shared" si="37"/>
        <v>0</v>
      </c>
      <c r="AA74" t="str">
        <f t="shared" si="45"/>
        <v xml:space="preserve">["LP"] = 0; </v>
      </c>
      <c r="AB74" t="str">
        <f t="shared" si="38"/>
        <v>0</v>
      </c>
      <c r="AC74" t="str">
        <f t="shared" si="46"/>
        <v xml:space="preserve">["REP"] = 0; </v>
      </c>
      <c r="AD74">
        <f>VLOOKUP(I74,Faction!A$2:B$77,2,FALSE)</f>
        <v>1</v>
      </c>
      <c r="AE74" t="str">
        <f t="shared" si="47"/>
        <v xml:space="preserve">["FACTION"] = 1; </v>
      </c>
      <c r="AF74" t="str">
        <f t="shared" si="48"/>
        <v xml:space="preserve">["TIER"] = 1; </v>
      </c>
      <c r="AG74" t="str">
        <f t="shared" si="49"/>
        <v xml:space="preserve">["MIN_LVL"] = "20"; </v>
      </c>
      <c r="AH74" t="str">
        <f t="shared" si="50"/>
        <v/>
      </c>
      <c r="AI74" t="str">
        <f t="shared" si="51"/>
        <v xml:space="preserve">["NAME"] = { ["EN"] = "Thunderstone-smasher Slayer"; }; </v>
      </c>
      <c r="AJ74" t="str">
        <f t="shared" si="52"/>
        <v xml:space="preserve">["LORE"] = { ["EN"] = "Defeat many Thunderstone-smashers in Skirmishes. This deed will only be advanced by Lieutenants that do not appear grey to your character, they must be around the same level as you are."; }; </v>
      </c>
      <c r="AK74" t="str">
        <f t="shared" si="53"/>
        <v xml:space="preserve">["SUMMARY"] = { ["EN"] = "Defeat 5 Thunderstone-smashers in Skirmishes"; }; </v>
      </c>
      <c r="AL74" t="str">
        <f t="shared" si="54"/>
        <v/>
      </c>
      <c r="AM74" t="str">
        <f t="shared" si="55"/>
        <v>};</v>
      </c>
    </row>
    <row r="75" spans="1:39" x14ac:dyDescent="0.25">
      <c r="A75">
        <v>1879176147</v>
      </c>
      <c r="B75">
        <v>74</v>
      </c>
      <c r="C75" t="s">
        <v>422</v>
      </c>
      <c r="D75" t="s">
        <v>31</v>
      </c>
      <c r="I75" t="s">
        <v>79</v>
      </c>
      <c r="J75" t="s">
        <v>372</v>
      </c>
      <c r="K75" t="s">
        <v>521</v>
      </c>
      <c r="L75">
        <v>0</v>
      </c>
      <c r="M75">
        <v>20</v>
      </c>
      <c r="P75" t="str">
        <f t="shared" si="39"/>
        <v xml:space="preserve"> [74] = {["ID"] = 1879176147; }; -- Troll Wound-taker Slayer (Advanced)</v>
      </c>
      <c r="Q75" s="1" t="str">
        <f t="shared" si="40"/>
        <v xml:space="preserve"> [74] = {["ID"] = 1879176147; ["SAVE_INDEX"] = 74; ["TYPE"] = 4; ["VXP"] = 0; ["LP"] = 0; ["REP"] = 0; ["FACTION"] = 1; ["TIER"] = 0; ["MIN_LVL"] = "20"; ["NAME"] = { ["EN"] = "Troll Wound-taker Slayer (Advanced)"; }; ["LORE"] = { ["EN"] = "Defeat many more troll Wound-takers in Skirmishes. This deed will only be advanced by Lieutenants that do not appear grey to your character, they must be around the same level as you are."; }; ["SUMMARY"] = { ["EN"] = "Defeat 50 troll Wound-takers in Skirmishes"; }; };</v>
      </c>
      <c r="R75">
        <f t="shared" si="41"/>
        <v>74</v>
      </c>
      <c r="S75" t="str">
        <f t="shared" si="42"/>
        <v xml:space="preserve"> [74] = {</v>
      </c>
      <c r="T75" t="str">
        <f t="shared" si="34"/>
        <v xml:space="preserve">["ID"] = 1879176147; </v>
      </c>
      <c r="U75" s="1" t="str">
        <f t="shared" si="35"/>
        <v xml:space="preserve">["SAVE_INDEX"] = 74; </v>
      </c>
      <c r="V75">
        <f>VLOOKUP(D75,Type!A$2:B$18,2,FALSE)</f>
        <v>4</v>
      </c>
      <c r="W75" t="str">
        <f t="shared" si="43"/>
        <v xml:space="preserve">["TYPE"] = 4; </v>
      </c>
      <c r="X75" t="str">
        <f t="shared" si="36"/>
        <v>0</v>
      </c>
      <c r="Y75" t="str">
        <f t="shared" si="44"/>
        <v xml:space="preserve">["VXP"] = 0; </v>
      </c>
      <c r="Z75" t="str">
        <f t="shared" si="37"/>
        <v>0</v>
      </c>
      <c r="AA75" t="str">
        <f t="shared" si="45"/>
        <v xml:space="preserve">["LP"] = 0; </v>
      </c>
      <c r="AB75" t="str">
        <f t="shared" si="38"/>
        <v>0</v>
      </c>
      <c r="AC75" t="str">
        <f t="shared" si="46"/>
        <v xml:space="preserve">["REP"] = 0; </v>
      </c>
      <c r="AD75">
        <f>VLOOKUP(I75,Faction!A$2:B$77,2,FALSE)</f>
        <v>1</v>
      </c>
      <c r="AE75" t="str">
        <f t="shared" si="47"/>
        <v xml:space="preserve">["FACTION"] = 1; </v>
      </c>
      <c r="AF75" t="str">
        <f t="shared" si="48"/>
        <v xml:space="preserve">["TIER"] = 0; </v>
      </c>
      <c r="AG75" t="str">
        <f t="shared" si="49"/>
        <v xml:space="preserve">["MIN_LVL"] = "20"; </v>
      </c>
      <c r="AH75" t="str">
        <f t="shared" si="50"/>
        <v/>
      </c>
      <c r="AI75" t="str">
        <f t="shared" si="51"/>
        <v xml:space="preserve">["NAME"] = { ["EN"] = "Troll Wound-taker Slayer (Advanced)"; }; </v>
      </c>
      <c r="AJ75" t="str">
        <f t="shared" si="52"/>
        <v xml:space="preserve">["LORE"] = { ["EN"] = "Defeat many more troll Wound-takers in Skirmishes. This deed will only be advanced by Lieutenants that do not appear grey to your character, they must be around the same level as you are."; }; </v>
      </c>
      <c r="AK75" t="str">
        <f t="shared" si="53"/>
        <v xml:space="preserve">["SUMMARY"] = { ["EN"] = "Defeat 50 troll Wound-takers in Skirmishes"; }; </v>
      </c>
      <c r="AL75" t="str">
        <f t="shared" si="54"/>
        <v/>
      </c>
      <c r="AM75" t="str">
        <f t="shared" si="55"/>
        <v>};</v>
      </c>
    </row>
    <row r="76" spans="1:39" x14ac:dyDescent="0.25">
      <c r="A76">
        <v>1879176131</v>
      </c>
      <c r="B76">
        <v>75</v>
      </c>
      <c r="C76" t="s">
        <v>421</v>
      </c>
      <c r="D76" t="s">
        <v>31</v>
      </c>
      <c r="I76" t="s">
        <v>79</v>
      </c>
      <c r="J76" t="s">
        <v>573</v>
      </c>
      <c r="K76" t="s">
        <v>520</v>
      </c>
      <c r="L76">
        <v>1</v>
      </c>
      <c r="M76">
        <v>20</v>
      </c>
      <c r="P76" t="str">
        <f t="shared" si="39"/>
        <v xml:space="preserve"> [75] = {["ID"] = 1879176131; }; -- Troll Wound-taker Slayer</v>
      </c>
      <c r="Q76" s="1" t="str">
        <f t="shared" si="40"/>
        <v xml:space="preserve"> [75] = {["ID"] = 1879176131; ["SAVE_INDEX"] = 75; ["TYPE"] = 4; ["VXP"] = 0; ["LP"] = 0; ["REP"] = 0; ["FACTION"] = 1; ["TIER"] = 1; ["MIN_LVL"] = "20"; ["NAME"] = { ["EN"] = "Troll Wound-taker Slayer"; }; ["LORE"] = { ["EN"] = "Defeat many troll Wound-takers in Skirmishes. This deed will only be advanced by Lieutenants that do not appear grey to your character, they must be around the same level as you are."; }; ["SUMMARY"] = { ["EN"] = "Defeat 5 troll Wound-takers in Skirmishes"; }; };</v>
      </c>
      <c r="R76">
        <f t="shared" si="41"/>
        <v>75</v>
      </c>
      <c r="S76" t="str">
        <f t="shared" si="42"/>
        <v xml:space="preserve"> [75] = {</v>
      </c>
      <c r="T76" t="str">
        <f t="shared" si="34"/>
        <v xml:space="preserve">["ID"] = 1879176131; </v>
      </c>
      <c r="U76" s="1" t="str">
        <f t="shared" si="35"/>
        <v xml:space="preserve">["SAVE_INDEX"] = 75; </v>
      </c>
      <c r="V76">
        <f>VLOOKUP(D76,Type!A$2:B$18,2,FALSE)</f>
        <v>4</v>
      </c>
      <c r="W76" t="str">
        <f t="shared" si="43"/>
        <v xml:space="preserve">["TYPE"] = 4; </v>
      </c>
      <c r="X76" t="str">
        <f t="shared" si="36"/>
        <v>0</v>
      </c>
      <c r="Y76" t="str">
        <f t="shared" si="44"/>
        <v xml:space="preserve">["VXP"] = 0; </v>
      </c>
      <c r="Z76" t="str">
        <f t="shared" si="37"/>
        <v>0</v>
      </c>
      <c r="AA76" t="str">
        <f t="shared" si="45"/>
        <v xml:space="preserve">["LP"] = 0; </v>
      </c>
      <c r="AB76" t="str">
        <f t="shared" si="38"/>
        <v>0</v>
      </c>
      <c r="AC76" t="str">
        <f t="shared" si="46"/>
        <v xml:space="preserve">["REP"] = 0; </v>
      </c>
      <c r="AD76">
        <f>VLOOKUP(I76,Faction!A$2:B$77,2,FALSE)</f>
        <v>1</v>
      </c>
      <c r="AE76" t="str">
        <f t="shared" si="47"/>
        <v xml:space="preserve">["FACTION"] = 1; </v>
      </c>
      <c r="AF76" t="str">
        <f t="shared" si="48"/>
        <v xml:space="preserve">["TIER"] = 1; </v>
      </c>
      <c r="AG76" t="str">
        <f t="shared" si="49"/>
        <v xml:space="preserve">["MIN_LVL"] = "20"; </v>
      </c>
      <c r="AH76" t="str">
        <f t="shared" si="50"/>
        <v/>
      </c>
      <c r="AI76" t="str">
        <f t="shared" si="51"/>
        <v xml:space="preserve">["NAME"] = { ["EN"] = "Troll Wound-taker Slayer"; }; </v>
      </c>
      <c r="AJ76" t="str">
        <f t="shared" si="52"/>
        <v xml:space="preserve">["LORE"] = { ["EN"] = "Defeat many troll Wound-takers in Skirmishes. This deed will only be advanced by Lieutenants that do not appear grey to your character, they must be around the same level as you are."; }; </v>
      </c>
      <c r="AK76" t="str">
        <f t="shared" si="53"/>
        <v xml:space="preserve">["SUMMARY"] = { ["EN"] = "Defeat 5 troll Wound-takers in Skirmishes"; }; </v>
      </c>
      <c r="AL76" t="str">
        <f t="shared" si="54"/>
        <v/>
      </c>
      <c r="AM76" t="str">
        <f t="shared" si="55"/>
        <v>};</v>
      </c>
    </row>
    <row r="77" spans="1:39" x14ac:dyDescent="0.25">
      <c r="A77">
        <v>1879161074</v>
      </c>
      <c r="B77">
        <v>76</v>
      </c>
      <c r="C77" t="s">
        <v>424</v>
      </c>
      <c r="D77" t="s">
        <v>31</v>
      </c>
      <c r="I77" t="s">
        <v>79</v>
      </c>
      <c r="J77" t="s">
        <v>373</v>
      </c>
      <c r="K77" t="s">
        <v>504</v>
      </c>
      <c r="L77">
        <v>0</v>
      </c>
      <c r="M77">
        <v>20</v>
      </c>
      <c r="P77" t="str">
        <f t="shared" si="39"/>
        <v xml:space="preserve"> [76] = {["ID"] = 1879161074; }; -- Venomous Blood-arrow Slayer (Advanced)</v>
      </c>
      <c r="Q77" s="1" t="str">
        <f t="shared" si="40"/>
        <v xml:space="preserve"> [76] = {["ID"] = 1879161074; ["SAVE_INDEX"] = 76; ["TYPE"] = 4; ["VXP"] = 0; ["LP"] = 0; ["REP"] = 0; ["FACTION"] = 1; ["TIER"] = 0; ["MIN_LVL"] = "20"; ["NAME"] = { ["EN"] = "Venomous Blood-arrow Slayer (Advanced)"; }; ["LORE"] = { ["EN"] = "Defeat many Venomous Blood-arrows in Skirmishes. This deed will only be advanced by Lieutenants that do not appear grey to your character, they must be around the same level as you are."; }; ["SUMMARY"] = { ["EN"] = "Defeat 50 Venomous Blood-arrows in Skirmishes"; }; };</v>
      </c>
      <c r="R77">
        <f t="shared" si="41"/>
        <v>76</v>
      </c>
      <c r="S77" t="str">
        <f t="shared" si="42"/>
        <v xml:space="preserve"> [76] = {</v>
      </c>
      <c r="T77" t="str">
        <f t="shared" si="34"/>
        <v xml:space="preserve">["ID"] = 1879161074; </v>
      </c>
      <c r="U77" s="1" t="str">
        <f t="shared" si="35"/>
        <v xml:space="preserve">["SAVE_INDEX"] = 76; </v>
      </c>
      <c r="V77">
        <f>VLOOKUP(D77,Type!A$2:B$18,2,FALSE)</f>
        <v>4</v>
      </c>
      <c r="W77" t="str">
        <f t="shared" si="43"/>
        <v xml:space="preserve">["TYPE"] = 4; </v>
      </c>
      <c r="X77" t="str">
        <f t="shared" si="36"/>
        <v>0</v>
      </c>
      <c r="Y77" t="str">
        <f t="shared" si="44"/>
        <v xml:space="preserve">["VXP"] = 0; </v>
      </c>
      <c r="Z77" t="str">
        <f t="shared" si="37"/>
        <v>0</v>
      </c>
      <c r="AA77" t="str">
        <f t="shared" si="45"/>
        <v xml:space="preserve">["LP"] = 0; </v>
      </c>
      <c r="AB77" t="str">
        <f t="shared" si="38"/>
        <v>0</v>
      </c>
      <c r="AC77" t="str">
        <f t="shared" si="46"/>
        <v xml:space="preserve">["REP"] = 0; </v>
      </c>
      <c r="AD77">
        <f>VLOOKUP(I77,Faction!A$2:B$77,2,FALSE)</f>
        <v>1</v>
      </c>
      <c r="AE77" t="str">
        <f t="shared" si="47"/>
        <v xml:space="preserve">["FACTION"] = 1; </v>
      </c>
      <c r="AF77" t="str">
        <f t="shared" si="48"/>
        <v xml:space="preserve">["TIER"] = 0; </v>
      </c>
      <c r="AG77" t="str">
        <f t="shared" si="49"/>
        <v xml:space="preserve">["MIN_LVL"] = "20"; </v>
      </c>
      <c r="AH77" t="str">
        <f t="shared" si="50"/>
        <v/>
      </c>
      <c r="AI77" t="str">
        <f t="shared" si="51"/>
        <v xml:space="preserve">["NAME"] = { ["EN"] = "Venomous Blood-arrow Slayer (Advanced)"; }; </v>
      </c>
      <c r="AJ77" t="str">
        <f t="shared" si="52"/>
        <v xml:space="preserve">["LORE"] = { ["EN"] = "Defeat many Venomous Blood-arrows in Skirmishes. This deed will only be advanced by Lieutenants that do not appear grey to your character, they must be around the same level as you are."; }; </v>
      </c>
      <c r="AK77" t="str">
        <f t="shared" si="53"/>
        <v xml:space="preserve">["SUMMARY"] = { ["EN"] = "Defeat 50 Venomous Blood-arrows in Skirmishes"; }; </v>
      </c>
      <c r="AL77" t="str">
        <f t="shared" si="54"/>
        <v/>
      </c>
      <c r="AM77" t="str">
        <f t="shared" si="55"/>
        <v>};</v>
      </c>
    </row>
    <row r="78" spans="1:39" x14ac:dyDescent="0.25">
      <c r="A78">
        <v>1879161052</v>
      </c>
      <c r="B78">
        <v>77</v>
      </c>
      <c r="C78" t="s">
        <v>423</v>
      </c>
      <c r="D78" t="s">
        <v>31</v>
      </c>
      <c r="I78" t="s">
        <v>79</v>
      </c>
      <c r="J78" t="s">
        <v>574</v>
      </c>
      <c r="K78" t="s">
        <v>504</v>
      </c>
      <c r="L78">
        <v>1</v>
      </c>
      <c r="M78">
        <v>20</v>
      </c>
      <c r="P78" t="str">
        <f t="shared" si="39"/>
        <v xml:space="preserve"> [77] = {["ID"] = 1879161052; }; -- Venomous Blood-arrow Slayer</v>
      </c>
      <c r="Q78" s="1" t="str">
        <f t="shared" si="40"/>
        <v xml:space="preserve"> [77] = {["ID"] = 1879161052; ["SAVE_INDEX"] = 77; ["TYPE"] = 4; ["VXP"] = 0; ["LP"] = 0; ["REP"] = 0; ["FACTION"] = 1; ["TIER"] = 1; ["MIN_LVL"] = "20"; ["NAME"] = { ["EN"] = "Venomous Blood-arrow Slayer"; }; ["LORE"] = { ["EN"] = "Defeat many Venomous Blood-arrows in Skirmishes. This deed will only be advanced by Lieutenants that do not appear grey to your character, they must be around the same level as you are."; }; ["SUMMARY"] = { ["EN"] = "Defeat 5 Venomous Blood-arrows in Skirmishes"; }; };</v>
      </c>
      <c r="R78">
        <f t="shared" si="41"/>
        <v>77</v>
      </c>
      <c r="S78" t="str">
        <f t="shared" si="42"/>
        <v xml:space="preserve"> [77] = {</v>
      </c>
      <c r="T78" t="str">
        <f t="shared" si="34"/>
        <v xml:space="preserve">["ID"] = 1879161052; </v>
      </c>
      <c r="U78" s="1" t="str">
        <f t="shared" si="35"/>
        <v xml:space="preserve">["SAVE_INDEX"] = 77; </v>
      </c>
      <c r="V78">
        <f>VLOOKUP(D78,Type!A$2:B$18,2,FALSE)</f>
        <v>4</v>
      </c>
      <c r="W78" t="str">
        <f t="shared" si="43"/>
        <v xml:space="preserve">["TYPE"] = 4; </v>
      </c>
      <c r="X78" t="str">
        <f t="shared" si="36"/>
        <v>0</v>
      </c>
      <c r="Y78" t="str">
        <f t="shared" si="44"/>
        <v xml:space="preserve">["VXP"] = 0; </v>
      </c>
      <c r="Z78" t="str">
        <f t="shared" si="37"/>
        <v>0</v>
      </c>
      <c r="AA78" t="str">
        <f t="shared" si="45"/>
        <v xml:space="preserve">["LP"] = 0; </v>
      </c>
      <c r="AB78" t="str">
        <f t="shared" si="38"/>
        <v>0</v>
      </c>
      <c r="AC78" t="str">
        <f t="shared" si="46"/>
        <v xml:space="preserve">["REP"] = 0; </v>
      </c>
      <c r="AD78">
        <f>VLOOKUP(I78,Faction!A$2:B$77,2,FALSE)</f>
        <v>1</v>
      </c>
      <c r="AE78" t="str">
        <f t="shared" si="47"/>
        <v xml:space="preserve">["FACTION"] = 1; </v>
      </c>
      <c r="AF78" t="str">
        <f t="shared" si="48"/>
        <v xml:space="preserve">["TIER"] = 1; </v>
      </c>
      <c r="AG78" t="str">
        <f t="shared" si="49"/>
        <v xml:space="preserve">["MIN_LVL"] = "20"; </v>
      </c>
      <c r="AH78" t="str">
        <f t="shared" si="50"/>
        <v/>
      </c>
      <c r="AI78" t="str">
        <f t="shared" si="51"/>
        <v xml:space="preserve">["NAME"] = { ["EN"] = "Venomous Blood-arrow Slayer"; }; </v>
      </c>
      <c r="AJ78" t="str">
        <f t="shared" si="52"/>
        <v xml:space="preserve">["LORE"] = { ["EN"] = "Defeat many Venomous Blood-arrows in Skirmishes. This deed will only be advanced by Lieutenants that do not appear grey to your character, they must be around the same level as you are."; }; </v>
      </c>
      <c r="AK78" t="str">
        <f t="shared" si="53"/>
        <v xml:space="preserve">["SUMMARY"] = { ["EN"] = "Defeat 5 Venomous Blood-arrows in Skirmishes"; }; </v>
      </c>
      <c r="AL78" t="str">
        <f t="shared" si="54"/>
        <v/>
      </c>
      <c r="AM78" t="str">
        <f t="shared" si="55"/>
        <v>};</v>
      </c>
    </row>
    <row r="79" spans="1:39" x14ac:dyDescent="0.25">
      <c r="A79">
        <v>1879161189</v>
      </c>
      <c r="B79">
        <v>78</v>
      </c>
      <c r="C79" t="s">
        <v>426</v>
      </c>
      <c r="D79" t="s">
        <v>31</v>
      </c>
      <c r="I79" t="s">
        <v>79</v>
      </c>
      <c r="J79" t="s">
        <v>374</v>
      </c>
      <c r="K79" t="s">
        <v>517</v>
      </c>
      <c r="L79">
        <v>0</v>
      </c>
      <c r="M79">
        <v>20</v>
      </c>
      <c r="P79" t="str">
        <f t="shared" si="39"/>
        <v xml:space="preserve"> [78] = {["ID"] = 1879161189; }; -- Vile Defender Slayer (Advanced)</v>
      </c>
      <c r="Q79" s="1" t="str">
        <f t="shared" si="40"/>
        <v xml:space="preserve"> [78] = {["ID"] = 1879161189; ["SAVE_INDEX"] = 78; ["TYPE"] = 4; ["VXP"] = 0; ["LP"] = 0; ["REP"] = 0; ["FACTION"] = 1; ["TIER"] = 0; ["MIN_LVL"] = "20"; ["NAME"] = { ["EN"] = "Vile Defender Slayer (Advanced)"; }; ["LORE"] = { ["EN"] = "Defeat many vile defenders in Skirmishes. This deed will only be advanced by Lieutenants that do not appear grey to your character, they must be around the same level as you are."; }; ["SUMMARY"] = { ["EN"] = "Defeat 50 vile defenders in Skirmishes"; }; };</v>
      </c>
      <c r="R79">
        <f t="shared" si="41"/>
        <v>78</v>
      </c>
      <c r="S79" t="str">
        <f t="shared" si="42"/>
        <v xml:space="preserve"> [78] = {</v>
      </c>
      <c r="T79" t="str">
        <f t="shared" si="34"/>
        <v xml:space="preserve">["ID"] = 1879161189; </v>
      </c>
      <c r="U79" s="1" t="str">
        <f t="shared" si="35"/>
        <v xml:space="preserve">["SAVE_INDEX"] = 78; </v>
      </c>
      <c r="V79">
        <f>VLOOKUP(D79,Type!A$2:B$18,2,FALSE)</f>
        <v>4</v>
      </c>
      <c r="W79" t="str">
        <f t="shared" si="43"/>
        <v xml:space="preserve">["TYPE"] = 4; </v>
      </c>
      <c r="X79" t="str">
        <f t="shared" si="36"/>
        <v>0</v>
      </c>
      <c r="Y79" t="str">
        <f t="shared" si="44"/>
        <v xml:space="preserve">["VXP"] = 0; </v>
      </c>
      <c r="Z79" t="str">
        <f t="shared" si="37"/>
        <v>0</v>
      </c>
      <c r="AA79" t="str">
        <f t="shared" si="45"/>
        <v xml:space="preserve">["LP"] = 0; </v>
      </c>
      <c r="AB79" t="str">
        <f t="shared" si="38"/>
        <v>0</v>
      </c>
      <c r="AC79" t="str">
        <f t="shared" si="46"/>
        <v xml:space="preserve">["REP"] = 0; </v>
      </c>
      <c r="AD79">
        <f>VLOOKUP(I79,Faction!A$2:B$77,2,FALSE)</f>
        <v>1</v>
      </c>
      <c r="AE79" t="str">
        <f t="shared" si="47"/>
        <v xml:space="preserve">["FACTION"] = 1; </v>
      </c>
      <c r="AF79" t="str">
        <f t="shared" si="48"/>
        <v xml:space="preserve">["TIER"] = 0; </v>
      </c>
      <c r="AG79" t="str">
        <f t="shared" si="49"/>
        <v xml:space="preserve">["MIN_LVL"] = "20"; </v>
      </c>
      <c r="AH79" t="str">
        <f t="shared" si="50"/>
        <v/>
      </c>
      <c r="AI79" t="str">
        <f t="shared" si="51"/>
        <v xml:space="preserve">["NAME"] = { ["EN"] = "Vile Defender Slayer (Advanced)"; }; </v>
      </c>
      <c r="AJ79" t="str">
        <f t="shared" si="52"/>
        <v xml:space="preserve">["LORE"] = { ["EN"] = "Defeat many vile defenders in Skirmishes. This deed will only be advanced by Lieutenants that do not appear grey to your character, they must be around the same level as you are."; }; </v>
      </c>
      <c r="AK79" t="str">
        <f t="shared" si="53"/>
        <v xml:space="preserve">["SUMMARY"] = { ["EN"] = "Defeat 50 vile defenders in Skirmishes"; }; </v>
      </c>
      <c r="AL79" t="str">
        <f t="shared" si="54"/>
        <v/>
      </c>
      <c r="AM79" t="str">
        <f t="shared" si="55"/>
        <v>};</v>
      </c>
    </row>
    <row r="80" spans="1:39" x14ac:dyDescent="0.25">
      <c r="A80">
        <v>1879161181</v>
      </c>
      <c r="B80">
        <v>79</v>
      </c>
      <c r="C80" t="s">
        <v>425</v>
      </c>
      <c r="D80" t="s">
        <v>31</v>
      </c>
      <c r="I80" t="s">
        <v>79</v>
      </c>
      <c r="J80" t="s">
        <v>575</v>
      </c>
      <c r="K80" t="s">
        <v>517</v>
      </c>
      <c r="L80">
        <v>1</v>
      </c>
      <c r="M80">
        <v>20</v>
      </c>
      <c r="P80" t="str">
        <f t="shared" si="39"/>
        <v xml:space="preserve"> [79] = {["ID"] = 1879161181; }; -- Vile Defender Slayer</v>
      </c>
      <c r="Q80" s="1" t="str">
        <f t="shared" si="40"/>
        <v xml:space="preserve"> [79] = {["ID"] = 1879161181; ["SAVE_INDEX"] = 79; ["TYPE"] = 4; ["VXP"] = 0; ["LP"] = 0; ["REP"] = 0; ["FACTION"] = 1; ["TIER"] = 1; ["MIN_LVL"] = "20"; ["NAME"] = { ["EN"] = "Vile Defender Slayer"; }; ["LORE"] = { ["EN"] = "Defeat many vile defenders in Skirmishes. This deed will only be advanced by Lieutenants that do not appear grey to your character, they must be around the same level as you are."; }; ["SUMMARY"] = { ["EN"] = "Defeat 5 vile defenders in Skirmishes"; }; };</v>
      </c>
      <c r="R80">
        <f t="shared" si="41"/>
        <v>79</v>
      </c>
      <c r="S80" t="str">
        <f t="shared" si="42"/>
        <v xml:space="preserve"> [79] = {</v>
      </c>
      <c r="T80" t="str">
        <f t="shared" si="34"/>
        <v xml:space="preserve">["ID"] = 1879161181; </v>
      </c>
      <c r="U80" s="1" t="str">
        <f t="shared" si="35"/>
        <v xml:space="preserve">["SAVE_INDEX"] = 79; </v>
      </c>
      <c r="V80">
        <f>VLOOKUP(D80,Type!A$2:B$18,2,FALSE)</f>
        <v>4</v>
      </c>
      <c r="W80" t="str">
        <f t="shared" si="43"/>
        <v xml:space="preserve">["TYPE"] = 4; </v>
      </c>
      <c r="X80" t="str">
        <f t="shared" si="36"/>
        <v>0</v>
      </c>
      <c r="Y80" t="str">
        <f t="shared" si="44"/>
        <v xml:space="preserve">["VXP"] = 0; </v>
      </c>
      <c r="Z80" t="str">
        <f t="shared" si="37"/>
        <v>0</v>
      </c>
      <c r="AA80" t="str">
        <f t="shared" si="45"/>
        <v xml:space="preserve">["LP"] = 0; </v>
      </c>
      <c r="AB80" t="str">
        <f t="shared" si="38"/>
        <v>0</v>
      </c>
      <c r="AC80" t="str">
        <f t="shared" si="46"/>
        <v xml:space="preserve">["REP"] = 0; </v>
      </c>
      <c r="AD80">
        <f>VLOOKUP(I80,Faction!A$2:B$77,2,FALSE)</f>
        <v>1</v>
      </c>
      <c r="AE80" t="str">
        <f t="shared" si="47"/>
        <v xml:space="preserve">["FACTION"] = 1; </v>
      </c>
      <c r="AF80" t="str">
        <f t="shared" si="48"/>
        <v xml:space="preserve">["TIER"] = 1; </v>
      </c>
      <c r="AG80" t="str">
        <f t="shared" si="49"/>
        <v xml:space="preserve">["MIN_LVL"] = "20"; </v>
      </c>
      <c r="AH80" t="str">
        <f t="shared" si="50"/>
        <v/>
      </c>
      <c r="AI80" t="str">
        <f t="shared" si="51"/>
        <v xml:space="preserve">["NAME"] = { ["EN"] = "Vile Defender Slayer"; }; </v>
      </c>
      <c r="AJ80" t="str">
        <f t="shared" si="52"/>
        <v xml:space="preserve">["LORE"] = { ["EN"] = "Defeat many vile defenders in Skirmishes. This deed will only be advanced by Lieutenants that do not appear grey to your character, they must be around the same level as you are."; }; </v>
      </c>
      <c r="AK80" t="str">
        <f t="shared" si="53"/>
        <v xml:space="preserve">["SUMMARY"] = { ["EN"] = "Defeat 5 vile defenders in Skirmishes"; }; </v>
      </c>
      <c r="AL80" t="str">
        <f t="shared" si="54"/>
        <v/>
      </c>
      <c r="AM80" t="str">
        <f t="shared" si="55"/>
        <v>};</v>
      </c>
    </row>
    <row r="81" spans="1:39" x14ac:dyDescent="0.25">
      <c r="A81">
        <v>1879161072</v>
      </c>
      <c r="B81">
        <v>80</v>
      </c>
      <c r="C81" t="s">
        <v>428</v>
      </c>
      <c r="D81" t="s">
        <v>31</v>
      </c>
      <c r="I81" t="s">
        <v>79</v>
      </c>
      <c r="J81" t="s">
        <v>375</v>
      </c>
      <c r="K81" t="s">
        <v>505</v>
      </c>
      <c r="L81">
        <v>0</v>
      </c>
      <c r="M81">
        <v>20</v>
      </c>
      <c r="P81" t="str">
        <f t="shared" si="39"/>
        <v xml:space="preserve"> [80] = {["ID"] = 1879161072; }; -- Will-breaker Slayer (Advanced)</v>
      </c>
      <c r="Q81" s="1" t="str">
        <f t="shared" si="40"/>
        <v xml:space="preserve"> [80] = {["ID"] = 1879161072; ["SAVE_INDEX"] = 80; ["TYPE"] = 4; ["VXP"] = 0; ["LP"] = 0; ["REP"] = 0; ["FACTION"] = 1; ["TIER"] = 0; ["MIN_LVL"] = "20"; ["NAME"] = { ["EN"] = "Will-breaker Slayer (Advanced)"; }; ["LORE"] = { ["EN"] = "Defeat many Will-breakers in Skirmishes. This deed will only be advanced by Lieutenants that do not appear grey to your character, they must be around the same level as you are."; }; ["SUMMARY"] = { ["EN"] = "Defeat 50 Will-breakers in Skirmishes"; }; };</v>
      </c>
      <c r="R81">
        <f t="shared" si="41"/>
        <v>80</v>
      </c>
      <c r="S81" t="str">
        <f t="shared" si="42"/>
        <v xml:space="preserve"> [80] = {</v>
      </c>
      <c r="T81" t="str">
        <f t="shared" si="34"/>
        <v xml:space="preserve">["ID"] = 1879161072; </v>
      </c>
      <c r="U81" s="1" t="str">
        <f t="shared" si="35"/>
        <v xml:space="preserve">["SAVE_INDEX"] = 80; </v>
      </c>
      <c r="V81">
        <f>VLOOKUP(D81,Type!A$2:B$18,2,FALSE)</f>
        <v>4</v>
      </c>
      <c r="W81" t="str">
        <f t="shared" si="43"/>
        <v xml:space="preserve">["TYPE"] = 4; </v>
      </c>
      <c r="X81" t="str">
        <f t="shared" si="36"/>
        <v>0</v>
      </c>
      <c r="Y81" t="str">
        <f t="shared" si="44"/>
        <v xml:space="preserve">["VXP"] = 0; </v>
      </c>
      <c r="Z81" t="str">
        <f t="shared" si="37"/>
        <v>0</v>
      </c>
      <c r="AA81" t="str">
        <f t="shared" si="45"/>
        <v xml:space="preserve">["LP"] = 0; </v>
      </c>
      <c r="AB81" t="str">
        <f t="shared" si="38"/>
        <v>0</v>
      </c>
      <c r="AC81" t="str">
        <f t="shared" si="46"/>
        <v xml:space="preserve">["REP"] = 0; </v>
      </c>
      <c r="AD81">
        <f>VLOOKUP(I81,Faction!A$2:B$77,2,FALSE)</f>
        <v>1</v>
      </c>
      <c r="AE81" t="str">
        <f t="shared" si="47"/>
        <v xml:space="preserve">["FACTION"] = 1; </v>
      </c>
      <c r="AF81" t="str">
        <f t="shared" si="48"/>
        <v xml:space="preserve">["TIER"] = 0; </v>
      </c>
      <c r="AG81" t="str">
        <f t="shared" si="49"/>
        <v xml:space="preserve">["MIN_LVL"] = "20"; </v>
      </c>
      <c r="AH81" t="str">
        <f t="shared" si="50"/>
        <v/>
      </c>
      <c r="AI81" t="str">
        <f t="shared" si="51"/>
        <v xml:space="preserve">["NAME"] = { ["EN"] = "Will-breaker Slayer (Advanced)"; }; </v>
      </c>
      <c r="AJ81" t="str">
        <f t="shared" si="52"/>
        <v xml:space="preserve">["LORE"] = { ["EN"] = "Defeat many Will-breakers in Skirmishes. This deed will only be advanced by Lieutenants that do not appear grey to your character, they must be around the same level as you are."; }; </v>
      </c>
      <c r="AK81" t="str">
        <f t="shared" si="53"/>
        <v xml:space="preserve">["SUMMARY"] = { ["EN"] = "Defeat 50 Will-breakers in Skirmishes"; }; </v>
      </c>
      <c r="AL81" t="str">
        <f t="shared" si="54"/>
        <v/>
      </c>
      <c r="AM81" t="str">
        <f t="shared" si="55"/>
        <v>};</v>
      </c>
    </row>
    <row r="82" spans="1:39" x14ac:dyDescent="0.25">
      <c r="A82">
        <v>1879161163</v>
      </c>
      <c r="B82">
        <v>81</v>
      </c>
      <c r="C82" t="s">
        <v>427</v>
      </c>
      <c r="D82" t="s">
        <v>31</v>
      </c>
      <c r="I82" t="s">
        <v>79</v>
      </c>
      <c r="J82" t="s">
        <v>576</v>
      </c>
      <c r="K82" t="s">
        <v>505</v>
      </c>
      <c r="L82">
        <v>1</v>
      </c>
      <c r="M82">
        <v>20</v>
      </c>
      <c r="P82" t="str">
        <f t="shared" si="39"/>
        <v xml:space="preserve"> [81] = {["ID"] = 1879161163; }; -- Will-breaker Slayer</v>
      </c>
      <c r="Q82" s="1" t="str">
        <f t="shared" si="40"/>
        <v xml:space="preserve"> [81] = {["ID"] = 1879161163; ["SAVE_INDEX"] = 81; ["TYPE"] = 4; ["VXP"] = 0; ["LP"] = 0; ["REP"] = 0; ["FACTION"] = 1; ["TIER"] = 1; ["MIN_LVL"] = "20"; ["NAME"] = { ["EN"] = "Will-breaker Slayer"; }; ["LORE"] = { ["EN"] = "Defeat many Will-breakers in Skirmishes. This deed will only be advanced by Lieutenants that do not appear grey to your character, they must be around the same level as you are."; }; ["SUMMARY"] = { ["EN"] = "Defeat 5 Will-breakers in Skirmishes"; }; };</v>
      </c>
      <c r="R82">
        <f t="shared" si="41"/>
        <v>81</v>
      </c>
      <c r="S82" t="str">
        <f t="shared" si="42"/>
        <v xml:space="preserve"> [81] = {</v>
      </c>
      <c r="T82" t="str">
        <f t="shared" si="34"/>
        <v xml:space="preserve">["ID"] = 1879161163; </v>
      </c>
      <c r="U82" s="1" t="str">
        <f t="shared" si="35"/>
        <v xml:space="preserve">["SAVE_INDEX"] = 81; </v>
      </c>
      <c r="V82">
        <f>VLOOKUP(D82,Type!A$2:B$18,2,FALSE)</f>
        <v>4</v>
      </c>
      <c r="W82" t="str">
        <f t="shared" si="43"/>
        <v xml:space="preserve">["TYPE"] = 4; </v>
      </c>
      <c r="X82" t="str">
        <f t="shared" si="36"/>
        <v>0</v>
      </c>
      <c r="Y82" t="str">
        <f t="shared" si="44"/>
        <v xml:space="preserve">["VXP"] = 0; </v>
      </c>
      <c r="Z82" t="str">
        <f t="shared" si="37"/>
        <v>0</v>
      </c>
      <c r="AA82" t="str">
        <f t="shared" si="45"/>
        <v xml:space="preserve">["LP"] = 0; </v>
      </c>
      <c r="AB82" t="str">
        <f t="shared" si="38"/>
        <v>0</v>
      </c>
      <c r="AC82" t="str">
        <f t="shared" si="46"/>
        <v xml:space="preserve">["REP"] = 0; </v>
      </c>
      <c r="AD82">
        <f>VLOOKUP(I82,Faction!A$2:B$77,2,FALSE)</f>
        <v>1</v>
      </c>
      <c r="AE82" t="str">
        <f t="shared" si="47"/>
        <v xml:space="preserve">["FACTION"] = 1; </v>
      </c>
      <c r="AF82" t="str">
        <f t="shared" si="48"/>
        <v xml:space="preserve">["TIER"] = 1; </v>
      </c>
      <c r="AG82" t="str">
        <f t="shared" si="49"/>
        <v xml:space="preserve">["MIN_LVL"] = "20"; </v>
      </c>
      <c r="AH82" t="str">
        <f t="shared" si="50"/>
        <v/>
      </c>
      <c r="AI82" t="str">
        <f t="shared" si="51"/>
        <v xml:space="preserve">["NAME"] = { ["EN"] = "Will-breaker Slayer"; }; </v>
      </c>
      <c r="AJ82" t="str">
        <f t="shared" si="52"/>
        <v xml:space="preserve">["LORE"] = { ["EN"] = "Defeat many Will-breakers in Skirmishes. This deed will only be advanced by Lieutenants that do not appear grey to your character, they must be around the same level as you are."; }; </v>
      </c>
      <c r="AK82" t="str">
        <f t="shared" si="53"/>
        <v xml:space="preserve">["SUMMARY"] = { ["EN"] = "Defeat 5 Will-breakers in Skirmishes"; }; </v>
      </c>
      <c r="AL82" t="str">
        <f t="shared" si="54"/>
        <v/>
      </c>
      <c r="AM82" t="str">
        <f t="shared" si="55"/>
        <v>};</v>
      </c>
    </row>
    <row r="83" spans="1:39" x14ac:dyDescent="0.25">
      <c r="A83">
        <v>1879161186</v>
      </c>
      <c r="B83">
        <v>82</v>
      </c>
      <c r="C83" t="s">
        <v>430</v>
      </c>
      <c r="D83" t="s">
        <v>31</v>
      </c>
      <c r="I83" t="s">
        <v>79</v>
      </c>
      <c r="J83" t="s">
        <v>376</v>
      </c>
      <c r="K83" t="s">
        <v>512</v>
      </c>
      <c r="L83">
        <v>0</v>
      </c>
      <c r="M83">
        <v>20</v>
      </c>
      <c r="P83" t="str">
        <f t="shared" si="39"/>
        <v xml:space="preserve"> [82] = {["ID"] = 1879161186; }; -- Wretched Falconer Slayer (Advanced)</v>
      </c>
      <c r="Q83" s="1" t="str">
        <f t="shared" si="40"/>
        <v xml:space="preserve"> [82] = {["ID"] = 1879161186; ["SAVE_INDEX"] = 82; ["TYPE"] = 4; ["VXP"] = 0; ["LP"] = 0; ["REP"] = 0; ["FACTION"] = 1; ["TIER"] = 0; ["MIN_LVL"] = "20"; ["NAME"] = { ["EN"] = "Wretched Falconer Slayer (Advanced)"; }; ["LORE"] = { ["EN"] = "Defeat many wretched falconers in Skirmishes. This deed will only be advanced by Lieutenants that do not appear grey to your character, they must be around the same level as you are."; }; ["SUMMARY"] = { ["EN"] = "Defeat 50 wretched falconers in Skirmishes"; }; };</v>
      </c>
      <c r="R83">
        <f t="shared" si="41"/>
        <v>82</v>
      </c>
      <c r="S83" t="str">
        <f t="shared" si="42"/>
        <v xml:space="preserve"> [82] = {</v>
      </c>
      <c r="T83" t="str">
        <f t="shared" si="34"/>
        <v xml:space="preserve">["ID"] = 1879161186; </v>
      </c>
      <c r="U83" s="1" t="str">
        <f t="shared" si="35"/>
        <v xml:space="preserve">["SAVE_INDEX"] = 82; </v>
      </c>
      <c r="V83">
        <f>VLOOKUP(D83,Type!A$2:B$18,2,FALSE)</f>
        <v>4</v>
      </c>
      <c r="W83" t="str">
        <f t="shared" si="43"/>
        <v xml:space="preserve">["TYPE"] = 4; </v>
      </c>
      <c r="X83" t="str">
        <f t="shared" si="36"/>
        <v>0</v>
      </c>
      <c r="Y83" t="str">
        <f t="shared" si="44"/>
        <v xml:space="preserve">["VXP"] = 0; </v>
      </c>
      <c r="Z83" t="str">
        <f t="shared" si="37"/>
        <v>0</v>
      </c>
      <c r="AA83" t="str">
        <f t="shared" si="45"/>
        <v xml:space="preserve">["LP"] = 0; </v>
      </c>
      <c r="AB83" t="str">
        <f t="shared" si="38"/>
        <v>0</v>
      </c>
      <c r="AC83" t="str">
        <f t="shared" si="46"/>
        <v xml:space="preserve">["REP"] = 0; </v>
      </c>
      <c r="AD83">
        <f>VLOOKUP(I83,Faction!A$2:B$77,2,FALSE)</f>
        <v>1</v>
      </c>
      <c r="AE83" t="str">
        <f t="shared" si="47"/>
        <v xml:space="preserve">["FACTION"] = 1; </v>
      </c>
      <c r="AF83" t="str">
        <f t="shared" si="48"/>
        <v xml:space="preserve">["TIER"] = 0; </v>
      </c>
      <c r="AG83" t="str">
        <f t="shared" si="49"/>
        <v xml:space="preserve">["MIN_LVL"] = "20"; </v>
      </c>
      <c r="AH83" t="str">
        <f t="shared" si="50"/>
        <v/>
      </c>
      <c r="AI83" t="str">
        <f t="shared" si="51"/>
        <v xml:space="preserve">["NAME"] = { ["EN"] = "Wretched Falconer Slayer (Advanced)"; }; </v>
      </c>
      <c r="AJ83" t="str">
        <f t="shared" si="52"/>
        <v xml:space="preserve">["LORE"] = { ["EN"] = "Defeat many wretched falconers in Skirmishes. This deed will only be advanced by Lieutenants that do not appear grey to your character, they must be around the same level as you are."; }; </v>
      </c>
      <c r="AK83" t="str">
        <f t="shared" si="53"/>
        <v xml:space="preserve">["SUMMARY"] = { ["EN"] = "Defeat 50 wretched falconers in Skirmishes"; }; </v>
      </c>
      <c r="AL83" t="str">
        <f t="shared" si="54"/>
        <v/>
      </c>
      <c r="AM83" t="str">
        <f t="shared" si="55"/>
        <v>};</v>
      </c>
    </row>
    <row r="84" spans="1:39" x14ac:dyDescent="0.25">
      <c r="A84">
        <v>1879161108</v>
      </c>
      <c r="B84">
        <v>83</v>
      </c>
      <c r="C84" t="s">
        <v>429</v>
      </c>
      <c r="D84" t="s">
        <v>31</v>
      </c>
      <c r="I84" t="s">
        <v>79</v>
      </c>
      <c r="J84" t="s">
        <v>577</v>
      </c>
      <c r="K84" t="s">
        <v>512</v>
      </c>
      <c r="L84">
        <v>1</v>
      </c>
      <c r="M84">
        <v>20</v>
      </c>
      <c r="P84" t="str">
        <f t="shared" si="39"/>
        <v xml:space="preserve"> [83] = {["ID"] = 1879161108; }; -- Wretched Falconer Slayer</v>
      </c>
      <c r="Q84" s="1" t="str">
        <f t="shared" si="40"/>
        <v xml:space="preserve"> [83] = {["ID"] = 1879161108; ["SAVE_INDEX"] = 83; ["TYPE"] = 4; ["VXP"] = 0; ["LP"] = 0; ["REP"] = 0; ["FACTION"] = 1; ["TIER"] = 1; ["MIN_LVL"] = "20"; ["NAME"] = { ["EN"] = "Wretched Falconer Slayer"; }; ["LORE"] = { ["EN"] = "Defeat many wretched falconers in Skirmishes. This deed will only be advanced by Lieutenants that do not appear grey to your character, they must be around the same level as you are."; }; ["SUMMARY"] = { ["EN"] = "Defeat 5 wretched falconers in Skirmishes"; }; };</v>
      </c>
      <c r="R84">
        <f t="shared" si="41"/>
        <v>83</v>
      </c>
      <c r="S84" t="str">
        <f t="shared" si="42"/>
        <v xml:space="preserve"> [83] = {</v>
      </c>
      <c r="T84" t="str">
        <f t="shared" si="34"/>
        <v xml:space="preserve">["ID"] = 1879161108; </v>
      </c>
      <c r="U84" s="1" t="str">
        <f t="shared" si="35"/>
        <v xml:space="preserve">["SAVE_INDEX"] = 83; </v>
      </c>
      <c r="V84">
        <f>VLOOKUP(D84,Type!A$2:B$18,2,FALSE)</f>
        <v>4</v>
      </c>
      <c r="W84" t="str">
        <f t="shared" si="43"/>
        <v xml:space="preserve">["TYPE"] = 4; </v>
      </c>
      <c r="X84" t="str">
        <f t="shared" si="36"/>
        <v>0</v>
      </c>
      <c r="Y84" t="str">
        <f t="shared" si="44"/>
        <v xml:space="preserve">["VXP"] = 0; </v>
      </c>
      <c r="Z84" t="str">
        <f t="shared" si="37"/>
        <v>0</v>
      </c>
      <c r="AA84" t="str">
        <f t="shared" si="45"/>
        <v xml:space="preserve">["LP"] = 0; </v>
      </c>
      <c r="AB84" t="str">
        <f t="shared" si="38"/>
        <v>0</v>
      </c>
      <c r="AC84" t="str">
        <f t="shared" si="46"/>
        <v xml:space="preserve">["REP"] = 0; </v>
      </c>
      <c r="AD84">
        <f>VLOOKUP(I84,Faction!A$2:B$77,2,FALSE)</f>
        <v>1</v>
      </c>
      <c r="AE84" t="str">
        <f t="shared" si="47"/>
        <v xml:space="preserve">["FACTION"] = 1; </v>
      </c>
      <c r="AF84" t="str">
        <f t="shared" si="48"/>
        <v xml:space="preserve">["TIER"] = 1; </v>
      </c>
      <c r="AG84" t="str">
        <f t="shared" si="49"/>
        <v xml:space="preserve">["MIN_LVL"] = "20"; </v>
      </c>
      <c r="AH84" t="str">
        <f t="shared" si="50"/>
        <v/>
      </c>
      <c r="AI84" t="str">
        <f t="shared" si="51"/>
        <v xml:space="preserve">["NAME"] = { ["EN"] = "Wretched Falconer Slayer"; }; </v>
      </c>
      <c r="AJ84" t="str">
        <f t="shared" si="52"/>
        <v xml:space="preserve">["LORE"] = { ["EN"] = "Defeat many wretched falconers in Skirmishes. This deed will only be advanced by Lieutenants that do not appear grey to your character, they must be around the same level as you are."; }; </v>
      </c>
      <c r="AK84" t="str">
        <f t="shared" si="53"/>
        <v xml:space="preserve">["SUMMARY"] = { ["EN"] = "Defeat 5 wretched falconers in Skirmishes"; }; </v>
      </c>
      <c r="AL84" t="str">
        <f t="shared" si="54"/>
        <v/>
      </c>
      <c r="AM84" t="str">
        <f t="shared" si="55"/>
        <v>};</v>
      </c>
    </row>
    <row r="85" spans="1:39" x14ac:dyDescent="0.25">
      <c r="A85">
        <v>1879161134</v>
      </c>
      <c r="B85">
        <v>84</v>
      </c>
      <c r="C85" t="s">
        <v>432</v>
      </c>
      <c r="D85" t="s">
        <v>31</v>
      </c>
      <c r="I85" t="s">
        <v>79</v>
      </c>
      <c r="J85" t="s">
        <v>377</v>
      </c>
      <c r="K85" t="s">
        <v>506</v>
      </c>
      <c r="L85">
        <v>0</v>
      </c>
      <c r="M85">
        <v>20</v>
      </c>
      <c r="P85" t="str">
        <f t="shared" si="39"/>
        <v xml:space="preserve"> [84] = {["ID"] = 1879161134; }; -- Zealot of Pain Slayer (Advanced)</v>
      </c>
      <c r="Q85" s="1" t="str">
        <f t="shared" si="40"/>
        <v xml:space="preserve"> [84] = {["ID"] = 1879161134; ["SAVE_INDEX"] = 84; ["TYPE"] = 4; ["VXP"] = 0; ["LP"] = 0; ["REP"] = 0; ["FACTION"] = 1; ["TIER"] = 0; ["MIN_LVL"] = "20"; ["NAME"] = { ["EN"] = "Zealot of Pain Slayer (Advanced)"; }; ["LORE"] = { ["EN"] = "Defeat many Zealots of Pain in Skirmishes. This deed will only be advanced by Lieutenants that do not appear grey to your character, they must be around the same level as you are."; }; ["SUMMARY"] = { ["EN"] = "Defeat 50 Zealots of Pain in Skirmishes"; }; };</v>
      </c>
      <c r="R85">
        <f t="shared" si="41"/>
        <v>84</v>
      </c>
      <c r="S85" t="str">
        <f t="shared" si="42"/>
        <v xml:space="preserve"> [84] = {</v>
      </c>
      <c r="T85" t="str">
        <f t="shared" si="34"/>
        <v xml:space="preserve">["ID"] = 1879161134; </v>
      </c>
      <c r="U85" s="1" t="str">
        <f t="shared" si="35"/>
        <v xml:space="preserve">["SAVE_INDEX"] = 84; </v>
      </c>
      <c r="V85">
        <f>VLOOKUP(D85,Type!A$2:B$18,2,FALSE)</f>
        <v>4</v>
      </c>
      <c r="W85" t="str">
        <f t="shared" si="43"/>
        <v xml:space="preserve">["TYPE"] = 4; </v>
      </c>
      <c r="X85" t="str">
        <f t="shared" si="36"/>
        <v>0</v>
      </c>
      <c r="Y85" t="str">
        <f t="shared" si="44"/>
        <v xml:space="preserve">["VXP"] = 0; </v>
      </c>
      <c r="Z85" t="str">
        <f t="shared" si="37"/>
        <v>0</v>
      </c>
      <c r="AA85" t="str">
        <f t="shared" si="45"/>
        <v xml:space="preserve">["LP"] = 0; </v>
      </c>
      <c r="AB85" t="str">
        <f t="shared" si="38"/>
        <v>0</v>
      </c>
      <c r="AC85" t="str">
        <f t="shared" si="46"/>
        <v xml:space="preserve">["REP"] = 0; </v>
      </c>
      <c r="AD85">
        <f>VLOOKUP(I85,Faction!A$2:B$77,2,FALSE)</f>
        <v>1</v>
      </c>
      <c r="AE85" t="str">
        <f t="shared" si="47"/>
        <v xml:space="preserve">["FACTION"] = 1; </v>
      </c>
      <c r="AF85" t="str">
        <f t="shared" si="48"/>
        <v xml:space="preserve">["TIER"] = 0; </v>
      </c>
      <c r="AG85" t="str">
        <f t="shared" si="49"/>
        <v xml:space="preserve">["MIN_LVL"] = "20"; </v>
      </c>
      <c r="AH85" t="str">
        <f t="shared" si="50"/>
        <v/>
      </c>
      <c r="AI85" t="str">
        <f t="shared" si="51"/>
        <v xml:space="preserve">["NAME"] = { ["EN"] = "Zealot of Pain Slayer (Advanced)"; }; </v>
      </c>
      <c r="AJ85" t="str">
        <f t="shared" si="52"/>
        <v xml:space="preserve">["LORE"] = { ["EN"] = "Defeat many Zealots of Pain in Skirmishes. This deed will only be advanced by Lieutenants that do not appear grey to your character, they must be around the same level as you are."; }; </v>
      </c>
      <c r="AK85" t="str">
        <f t="shared" si="53"/>
        <v xml:space="preserve">["SUMMARY"] = { ["EN"] = "Defeat 50 Zealots of Pain in Skirmishes"; }; </v>
      </c>
      <c r="AL85" t="str">
        <f t="shared" si="54"/>
        <v/>
      </c>
      <c r="AM85" t="str">
        <f t="shared" si="55"/>
        <v>};</v>
      </c>
    </row>
    <row r="86" spans="1:39" x14ac:dyDescent="0.25">
      <c r="A86">
        <v>1879161118</v>
      </c>
      <c r="B86">
        <v>85</v>
      </c>
      <c r="C86" t="s">
        <v>431</v>
      </c>
      <c r="D86" t="s">
        <v>31</v>
      </c>
      <c r="I86" t="s">
        <v>79</v>
      </c>
      <c r="J86" t="s">
        <v>578</v>
      </c>
      <c r="K86" t="s">
        <v>506</v>
      </c>
      <c r="L86">
        <v>1</v>
      </c>
      <c r="M86">
        <v>20</v>
      </c>
      <c r="P86" t="str">
        <f t="shared" si="39"/>
        <v xml:space="preserve"> [85] = {["ID"] = 1879161118; }; -- Zealot of Pain Slayer</v>
      </c>
      <c r="Q86" s="1" t="str">
        <f t="shared" si="40"/>
        <v xml:space="preserve"> [85] = {["ID"] = 1879161118; ["SAVE_INDEX"] = 85; ["TYPE"] = 4; ["VXP"] = 0; ["LP"] = 0; ["REP"] = 0; ["FACTION"] = 1; ["TIER"] = 1; ["MIN_LVL"] = "20"; ["NAME"] = { ["EN"] = "Zealot of Pain Slayer"; }; ["LORE"] = { ["EN"] = "Defeat many Zealots of Pain in Skirmishes. This deed will only be advanced by Lieutenants that do not appear grey to your character, they must be around the same level as you are."; }; ["SUMMARY"] = { ["EN"] = "Defeat 5 Zealots of Pain in Skirmishes"; }; };</v>
      </c>
      <c r="R86">
        <f t="shared" si="41"/>
        <v>85</v>
      </c>
      <c r="S86" t="str">
        <f t="shared" si="42"/>
        <v xml:space="preserve"> [85] = {</v>
      </c>
      <c r="T86" t="str">
        <f t="shared" si="34"/>
        <v xml:space="preserve">["ID"] = 1879161118; </v>
      </c>
      <c r="U86" s="1" t="str">
        <f t="shared" si="35"/>
        <v xml:space="preserve">["SAVE_INDEX"] = 85; </v>
      </c>
      <c r="V86">
        <f>VLOOKUP(D86,Type!A$2:B$18,2,FALSE)</f>
        <v>4</v>
      </c>
      <c r="W86" t="str">
        <f t="shared" si="43"/>
        <v xml:space="preserve">["TYPE"] = 4; </v>
      </c>
      <c r="X86" t="str">
        <f t="shared" si="36"/>
        <v>0</v>
      </c>
      <c r="Y86" t="str">
        <f t="shared" si="44"/>
        <v xml:space="preserve">["VXP"] = 0; </v>
      </c>
      <c r="Z86" t="str">
        <f t="shared" si="37"/>
        <v>0</v>
      </c>
      <c r="AA86" t="str">
        <f t="shared" si="45"/>
        <v xml:space="preserve">["LP"] = 0; </v>
      </c>
      <c r="AB86" t="str">
        <f t="shared" si="38"/>
        <v>0</v>
      </c>
      <c r="AC86" t="str">
        <f t="shared" si="46"/>
        <v xml:space="preserve">["REP"] = 0; </v>
      </c>
      <c r="AD86">
        <f>VLOOKUP(I86,Faction!A$2:B$77,2,FALSE)</f>
        <v>1</v>
      </c>
      <c r="AE86" t="str">
        <f t="shared" si="47"/>
        <v xml:space="preserve">["FACTION"] = 1; </v>
      </c>
      <c r="AF86" t="str">
        <f t="shared" si="48"/>
        <v xml:space="preserve">["TIER"] = 1; </v>
      </c>
      <c r="AG86" t="str">
        <f t="shared" si="49"/>
        <v xml:space="preserve">["MIN_LVL"] = "20"; </v>
      </c>
      <c r="AH86" t="str">
        <f t="shared" si="50"/>
        <v/>
      </c>
      <c r="AI86" t="str">
        <f t="shared" si="51"/>
        <v xml:space="preserve">["NAME"] = { ["EN"] = "Zealot of Pain Slayer"; }; </v>
      </c>
      <c r="AJ86" t="str">
        <f t="shared" si="52"/>
        <v xml:space="preserve">["LORE"] = { ["EN"] = "Defeat many Zealots of Pain in Skirmishes. This deed will only be advanced by Lieutenants that do not appear grey to your character, they must be around the same level as you are."; }; </v>
      </c>
      <c r="AK86" t="str">
        <f t="shared" si="53"/>
        <v xml:space="preserve">["SUMMARY"] = { ["EN"] = "Defeat 5 Zealots of Pain in Skirmishes"; }; </v>
      </c>
      <c r="AL86" t="str">
        <f t="shared" si="54"/>
        <v/>
      </c>
      <c r="AM86" t="str">
        <f t="shared" si="55"/>
        <v>};</v>
      </c>
    </row>
  </sheetData>
  <conditionalFormatting sqref="B1">
    <cfRule type="duplicateValues" dxfId="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862E-8819-4206-A9EF-507FA6D3D8A8}">
  <dimension ref="A1:AK36"/>
  <sheetViews>
    <sheetView workbookViewId="0">
      <pane xSplit="2" ySplit="1" topLeftCell="C2" activePane="bottomRight" state="frozen"/>
      <selection pane="topRight" activeCell="B1" sqref="B1"/>
      <selection pane="bottomLeft" activeCell="A2" sqref="A2"/>
      <selection pane="bottomRight" activeCell="C2" sqref="C2"/>
    </sheetView>
  </sheetViews>
  <sheetFormatPr defaultRowHeight="15" x14ac:dyDescent="0.25"/>
  <cols>
    <col min="2" max="2" width="32" customWidth="1"/>
    <col min="10" max="10" width="27.42578125" customWidth="1"/>
    <col min="13" max="13" width="12.140625" bestFit="1" customWidth="1"/>
    <col min="14" max="14" width="18.28515625" customWidth="1"/>
    <col min="17" max="17" width="14" customWidth="1"/>
    <col min="20" max="20" width="15" bestFit="1" customWidth="1"/>
    <col min="21" max="22" width="15" customWidth="1"/>
    <col min="23" max="23" width="28.85546875" bestFit="1" customWidth="1"/>
  </cols>
  <sheetData>
    <row r="1" spans="1:37" x14ac:dyDescent="0.25">
      <c r="A1" t="s">
        <v>141</v>
      </c>
      <c r="B1" t="s">
        <v>433</v>
      </c>
      <c r="C1" t="s">
        <v>1</v>
      </c>
      <c r="D1" t="s">
        <v>112</v>
      </c>
      <c r="E1" t="s">
        <v>2</v>
      </c>
      <c r="F1" t="s">
        <v>3</v>
      </c>
      <c r="G1" t="s">
        <v>4</v>
      </c>
      <c r="H1" t="s">
        <v>5</v>
      </c>
      <c r="I1" t="s">
        <v>6</v>
      </c>
      <c r="J1" t="s">
        <v>7</v>
      </c>
      <c r="K1" t="s">
        <v>8</v>
      </c>
      <c r="L1" t="s">
        <v>9</v>
      </c>
      <c r="M1" t="s">
        <v>10</v>
      </c>
      <c r="N1" t="s">
        <v>11</v>
      </c>
      <c r="O1" t="s">
        <v>12</v>
      </c>
      <c r="P1" t="s">
        <v>13</v>
      </c>
      <c r="Q1" t="s">
        <v>141</v>
      </c>
      <c r="R1" t="s">
        <v>14</v>
      </c>
      <c r="S1" t="s">
        <v>15</v>
      </c>
      <c r="T1" t="s">
        <v>130</v>
      </c>
      <c r="U1" t="s">
        <v>131</v>
      </c>
      <c r="V1" t="s">
        <v>132</v>
      </c>
      <c r="W1" t="s">
        <v>112</v>
      </c>
      <c r="X1" t="s">
        <v>16</v>
      </c>
      <c r="Y1" t="s">
        <v>2</v>
      </c>
      <c r="Z1" t="s">
        <v>17</v>
      </c>
      <c r="AA1" t="s">
        <v>4</v>
      </c>
      <c r="AB1" t="s">
        <v>18</v>
      </c>
      <c r="AC1" t="s">
        <v>5</v>
      </c>
      <c r="AD1" t="s">
        <v>19</v>
      </c>
      <c r="AE1" t="s">
        <v>6</v>
      </c>
      <c r="AF1" t="s">
        <v>9</v>
      </c>
      <c r="AG1" t="s">
        <v>434</v>
      </c>
      <c r="AH1" t="s">
        <v>435</v>
      </c>
      <c r="AI1" t="s">
        <v>7</v>
      </c>
      <c r="AJ1" t="s">
        <v>0</v>
      </c>
      <c r="AK1" t="s">
        <v>20</v>
      </c>
    </row>
    <row r="2" spans="1:37" x14ac:dyDescent="0.25">
      <c r="A2">
        <v>1</v>
      </c>
      <c r="B2" s="2"/>
      <c r="N2" s="1" t="e">
        <f>CONCATENATE(P2,Q2,S2,W2,Y2,AA2,AC2,AE2,AF2,AG2,AH2,AI2,AJ2,AK2)</f>
        <v>#N/A</v>
      </c>
      <c r="O2">
        <f>ROW()-1</f>
        <v>1</v>
      </c>
      <c r="P2" t="str">
        <f>CONCATENATE(REPT(" ",3-LEN(O2)),"[",O2,"] = {")</f>
        <v xml:space="preserve">  [1] = {</v>
      </c>
      <c r="Q2" s="1" t="str">
        <f t="shared" ref="Q2" si="0">IF(LEN(A2)&gt;0,CONCATENATE("[""SAVE_INDEX""] = ",REPT(" ",3-LEN(A2)),A2,"; "),"")</f>
        <v xml:space="preserve">["SAVE_INDEX"] =   1; </v>
      </c>
      <c r="R2" t="e">
        <f>VLOOKUP(C2,Type!A$2:B$18,2,FALSE)</f>
        <v>#N/A</v>
      </c>
      <c r="S2" t="e">
        <f>CONCATENATE("[""TYPE""] = ",REPT(" ",2-LEN(R2)),R2,"; ")</f>
        <v>#N/A</v>
      </c>
      <c r="T2" t="str">
        <f>IF(AND(C2="Class",NOT(ISBLANK(D2))),VLOOKUP(D2,Class!A$1:B$9,2),"")</f>
        <v/>
      </c>
      <c r="U2" t="str">
        <f>IF(AND(C2="Vocation",NOT(ISBLANK(D2))),VLOOKUP(D2,Vocation!A$1:B$8,2),"")</f>
        <v/>
      </c>
      <c r="V2" t="str">
        <f>IF(
  LEN(T2)=0,
    IF(
    LEN(U2)=0,
    "  0",
    CONCATENATE(REPT(" ",Vocation!B$12-LEN(U2)),U2)),
  CONCATENATE(REPT(" ",Vocation!B$12-LEN(T2)),T2))</f>
        <v xml:space="preserve">  0</v>
      </c>
      <c r="W2" t="str">
        <f>CONCATENATE("[""SUBTYPE""] = ",V2,"; ")</f>
        <v xml:space="preserve">["SUBTYPE"] =   0; </v>
      </c>
      <c r="X2" t="str">
        <f>TEXT(E2,0)</f>
        <v>0</v>
      </c>
      <c r="Y2" t="str">
        <f>CONCATENATE("[""VXP""] = ",REPT(" ",4-LEN(X2)),TEXT(X2,"0"),"; ")</f>
        <v xml:space="preserve">["VXP"] =    0; </v>
      </c>
      <c r="Z2" t="str">
        <f>TEXT(G2,0)</f>
        <v>0</v>
      </c>
      <c r="AA2" t="str">
        <f>CONCATENATE("[""LP""] = ",REPT(" ",2-LEN(Z2)),TEXT(Z2,"0"),"; ")</f>
        <v xml:space="preserve">["LP"] =  0; </v>
      </c>
      <c r="AB2" t="str">
        <f t="shared" ref="AB2" si="1">TEXT(H2,0)</f>
        <v>0</v>
      </c>
      <c r="AC2" t="str">
        <f>CONCATENATE("[""REP""] = ",REPT(" ",4-LEN(AB2)),TEXT(AB2,"0"),"; ")</f>
        <v xml:space="preserve">["REP"] =    0; </v>
      </c>
      <c r="AD2" t="e">
        <f>VLOOKUP(I2,Faction!A$2:B$77,2,FALSE)</f>
        <v>#N/A</v>
      </c>
      <c r="AE2" t="e">
        <f t="shared" ref="AE2" si="2">CONCATENATE("[""FACTION""] = ",TEXT(AD2,"0"),"; ")</f>
        <v>#N/A</v>
      </c>
      <c r="AF2" t="str">
        <f t="shared" ref="AF2" si="3">CONCATENATE("[""TIER""] = ",TEXT(L2,"0"),"; ")</f>
        <v xml:space="preserve">["TIER"] = 0; </v>
      </c>
      <c r="AG2" t="str">
        <f>CONCATENATE("[""NAME""] = { [""EN""] = """,B2,"""; }; ")</f>
        <v xml:space="preserve">["NAME"] = { ["EN"] = ""; }; </v>
      </c>
      <c r="AH2" t="str">
        <f>CONCATENATE("[""LORE""] = { [""EN""] = """,K2,"""; }; ")</f>
        <v xml:space="preserve">["LORE"] = { ["EN"] = ""; }; </v>
      </c>
      <c r="AI2" t="str">
        <f t="shared" ref="AI2" si="4">CONCATENATE("[""SUMMARY""] = { [""EN""] = """,J2,"""; }; ")</f>
        <v xml:space="preserve">["SUMMARY"] = { ["EN"] = ""; }; </v>
      </c>
      <c r="AJ2" t="str">
        <f>IF(LEN(F2)&gt;0,CONCATENATE("[""TITLE""] = { [""EN""] = """,F2,"""; }; "),"")</f>
        <v/>
      </c>
      <c r="AK2" t="str">
        <f>CONCATENATE("};")</f>
        <v>};</v>
      </c>
    </row>
    <row r="3" spans="1:37" x14ac:dyDescent="0.25">
      <c r="N3" s="1" t="e">
        <f t="shared" ref="N3:N36" si="5">CONCATENATE(P3,Q3,S3,W3,Y3,AA3,AC3,AE3,AF3,AG3,AH3,AI3,AJ3,AK3)</f>
        <v>#N/A</v>
      </c>
      <c r="O3">
        <f t="shared" ref="O3:O36" si="6">ROW()-1</f>
        <v>2</v>
      </c>
      <c r="P3" t="str">
        <f t="shared" ref="P3:P36" si="7">CONCATENATE(REPT(" ",3-LEN(O3)),"[",O3,"] = {")</f>
        <v xml:space="preserve">  [2] = {</v>
      </c>
      <c r="Q3" s="1" t="str">
        <f t="shared" ref="Q3:Q36" si="8">IF(LEN(A3)&gt;0,CONCATENATE("[""SAVE_INDEX""] = ",REPT(" ",3-LEN(A3)),A3,"; "),"")</f>
        <v/>
      </c>
      <c r="R3" t="e">
        <f>VLOOKUP(C3,Type!A$2:B$18,2,FALSE)</f>
        <v>#N/A</v>
      </c>
      <c r="S3" t="e">
        <f t="shared" ref="S3:S36" si="9">CONCATENATE("[""TYPE""] = ",REPT(" ",2-LEN(R3)),R3,"; ")</f>
        <v>#N/A</v>
      </c>
      <c r="T3" t="str">
        <f>IF(AND(C3="Class",NOT(ISBLANK(D3))),VLOOKUP(D3,Class!A$1:B$9,2),"")</f>
        <v/>
      </c>
      <c r="U3" t="str">
        <f>IF(AND(C3="Vocation",NOT(ISBLANK(D3))),VLOOKUP(D3,Vocation!A$1:B$8,2),"")</f>
        <v/>
      </c>
      <c r="V3" t="str">
        <f>IF(
  LEN(T3)=0,
    IF(
    LEN(U3)=0,
    "  0",
    CONCATENATE(REPT(" ",Vocation!B$12-LEN(U3)),U3)),
  CONCATENATE(REPT(" ",Vocation!B$12-LEN(T3)),T3))</f>
        <v xml:space="preserve">  0</v>
      </c>
      <c r="W3" t="str">
        <f t="shared" ref="W3:W36" si="10">CONCATENATE("[""SUBTYPE""] = ",V3,"; ")</f>
        <v xml:space="preserve">["SUBTYPE"] =   0; </v>
      </c>
      <c r="X3" t="str">
        <f t="shared" ref="X3:X36" si="11">TEXT(E3,0)</f>
        <v>0</v>
      </c>
      <c r="Y3" t="str">
        <f t="shared" ref="Y3:Y36" si="12">CONCATENATE("[""VXP""] = ",REPT(" ",4-LEN(X3)),TEXT(X3,"0"),"; ")</f>
        <v xml:space="preserve">["VXP"] =    0; </v>
      </c>
      <c r="Z3" t="str">
        <f t="shared" ref="Z3:Z36" si="13">TEXT(G3,0)</f>
        <v>0</v>
      </c>
      <c r="AA3" t="str">
        <f t="shared" ref="AA3:AA36" si="14">CONCATENATE("[""LP""] = ",REPT(" ",2-LEN(Z3)),TEXT(Z3,"0"),"; ")</f>
        <v xml:space="preserve">["LP"] =  0; </v>
      </c>
      <c r="AB3" t="str">
        <f t="shared" ref="AB3:AB36" si="15">TEXT(H3,0)</f>
        <v>0</v>
      </c>
      <c r="AC3" t="str">
        <f t="shared" ref="AC3:AC36" si="16">CONCATENATE("[""REP""] = ",REPT(" ",4-LEN(AB3)),TEXT(AB3,"0"),"; ")</f>
        <v xml:space="preserve">["REP"] =    0; </v>
      </c>
      <c r="AD3" t="e">
        <f>VLOOKUP(I3,Faction!A$2:B$77,2,FALSE)</f>
        <v>#N/A</v>
      </c>
      <c r="AE3" t="e">
        <f t="shared" ref="AE3:AE36" si="17">CONCATENATE("[""FACTION""] = ",TEXT(AD3,"0"),"; ")</f>
        <v>#N/A</v>
      </c>
      <c r="AF3" t="str">
        <f t="shared" ref="AF3:AF36" si="18">CONCATENATE("[""TIER""] = ",TEXT(L3,"0"),"; ")</f>
        <v xml:space="preserve">["TIER"] = 0; </v>
      </c>
      <c r="AG3" t="str">
        <f t="shared" ref="AG3:AG36" si="19">CONCATENATE("[""NAME""] = { [""EN""] = """,B3,"""; }; ")</f>
        <v xml:space="preserve">["NAME"] = { ["EN"] = ""; }; </v>
      </c>
      <c r="AH3" t="str">
        <f t="shared" ref="AH3:AH36" si="20">CONCATENATE("[""LORE""] = { [""EN""] = """,K3,"""; }; ")</f>
        <v xml:space="preserve">["LORE"] = { ["EN"] = ""; }; </v>
      </c>
      <c r="AI3" t="str">
        <f t="shared" ref="AI3:AI36" si="21">CONCATENATE("[""SUMMARY""] = { [""EN""] = """,J3,"""; }; ")</f>
        <v xml:space="preserve">["SUMMARY"] = { ["EN"] = ""; }; </v>
      </c>
      <c r="AJ3" t="str">
        <f t="shared" ref="AJ3:AJ36" si="22">IF(LEN(F3)&gt;0,CONCATENATE("[""TITLE""] = { [""EN""] = """,F3,"""; }; "),"")</f>
        <v/>
      </c>
      <c r="AK3" t="str">
        <f t="shared" ref="AK3:AK36" si="23">CONCATENATE("};")</f>
        <v>};</v>
      </c>
    </row>
    <row r="4" spans="1:37" x14ac:dyDescent="0.25">
      <c r="N4" s="1" t="e">
        <f t="shared" si="5"/>
        <v>#N/A</v>
      </c>
      <c r="O4">
        <f t="shared" si="6"/>
        <v>3</v>
      </c>
      <c r="P4" t="str">
        <f t="shared" si="7"/>
        <v xml:space="preserve">  [3] = {</v>
      </c>
      <c r="Q4" s="1" t="str">
        <f t="shared" si="8"/>
        <v/>
      </c>
      <c r="R4" t="e">
        <f>VLOOKUP(C4,Type!A$2:B$18,2,FALSE)</f>
        <v>#N/A</v>
      </c>
      <c r="S4" t="e">
        <f t="shared" si="9"/>
        <v>#N/A</v>
      </c>
      <c r="T4" t="str">
        <f>IF(AND(C4="Class",NOT(ISBLANK(D4))),VLOOKUP(D4,Class!A$1:B$9,2),"")</f>
        <v/>
      </c>
      <c r="U4" t="str">
        <f>IF(AND(C4="Vocation",NOT(ISBLANK(D4))),VLOOKUP(D4,Vocation!A$1:B$8,2),"")</f>
        <v/>
      </c>
      <c r="V4" t="str">
        <f>IF(
  LEN(T4)=0,
    IF(
    LEN(U4)=0,
    "  0",
    CONCATENATE(REPT(" ",Vocation!B$12-LEN(U4)),U4)),
  CONCATENATE(REPT(" ",Vocation!B$12-LEN(T4)),T4))</f>
        <v xml:space="preserve">  0</v>
      </c>
      <c r="W4" t="str">
        <f t="shared" si="10"/>
        <v xml:space="preserve">["SUBTYPE"] =   0; </v>
      </c>
      <c r="X4" t="str">
        <f t="shared" si="11"/>
        <v>0</v>
      </c>
      <c r="Y4" t="str">
        <f t="shared" si="12"/>
        <v xml:space="preserve">["VXP"] =    0; </v>
      </c>
      <c r="Z4" t="str">
        <f t="shared" si="13"/>
        <v>0</v>
      </c>
      <c r="AA4" t="str">
        <f t="shared" si="14"/>
        <v xml:space="preserve">["LP"] =  0; </v>
      </c>
      <c r="AB4" t="str">
        <f t="shared" si="15"/>
        <v>0</v>
      </c>
      <c r="AC4" t="str">
        <f t="shared" si="16"/>
        <v xml:space="preserve">["REP"] =    0; </v>
      </c>
      <c r="AD4" t="e">
        <f>VLOOKUP(I4,Faction!A$2:B$77,2,FALSE)</f>
        <v>#N/A</v>
      </c>
      <c r="AE4" t="e">
        <f t="shared" si="17"/>
        <v>#N/A</v>
      </c>
      <c r="AF4" t="str">
        <f t="shared" si="18"/>
        <v xml:space="preserve">["TIER"] = 0; </v>
      </c>
      <c r="AG4" t="str">
        <f t="shared" si="19"/>
        <v xml:space="preserve">["NAME"] = { ["EN"] = ""; }; </v>
      </c>
      <c r="AH4" t="str">
        <f t="shared" si="20"/>
        <v xml:space="preserve">["LORE"] = { ["EN"] = ""; }; </v>
      </c>
      <c r="AI4" t="str">
        <f t="shared" si="21"/>
        <v xml:space="preserve">["SUMMARY"] = { ["EN"] = ""; }; </v>
      </c>
      <c r="AJ4" t="str">
        <f t="shared" si="22"/>
        <v/>
      </c>
      <c r="AK4" t="str">
        <f t="shared" si="23"/>
        <v>};</v>
      </c>
    </row>
    <row r="5" spans="1:37" x14ac:dyDescent="0.25">
      <c r="N5" s="1" t="e">
        <f t="shared" si="5"/>
        <v>#N/A</v>
      </c>
      <c r="O5">
        <f t="shared" si="6"/>
        <v>4</v>
      </c>
      <c r="P5" t="str">
        <f t="shared" si="7"/>
        <v xml:space="preserve">  [4] = {</v>
      </c>
      <c r="Q5" s="1" t="str">
        <f t="shared" si="8"/>
        <v/>
      </c>
      <c r="R5" t="e">
        <f>VLOOKUP(C5,Type!A$2:B$18,2,FALSE)</f>
        <v>#N/A</v>
      </c>
      <c r="S5" t="e">
        <f t="shared" si="9"/>
        <v>#N/A</v>
      </c>
      <c r="T5" t="str">
        <f>IF(AND(C5="Class",NOT(ISBLANK(D5))),VLOOKUP(D5,Class!A$1:B$9,2),"")</f>
        <v/>
      </c>
      <c r="U5" t="str">
        <f>IF(AND(C5="Vocation",NOT(ISBLANK(D5))),VLOOKUP(D5,Vocation!A$1:B$8,2),"")</f>
        <v/>
      </c>
      <c r="V5" t="str">
        <f>IF(
  LEN(T5)=0,
    IF(
    LEN(U5)=0,
    "  0",
    CONCATENATE(REPT(" ",Vocation!B$12-LEN(U5)),U5)),
  CONCATENATE(REPT(" ",Vocation!B$12-LEN(T5)),T5))</f>
        <v xml:space="preserve">  0</v>
      </c>
      <c r="W5" t="str">
        <f t="shared" si="10"/>
        <v xml:space="preserve">["SUBTYPE"] =   0; </v>
      </c>
      <c r="X5" t="str">
        <f t="shared" si="11"/>
        <v>0</v>
      </c>
      <c r="Y5" t="str">
        <f t="shared" si="12"/>
        <v xml:space="preserve">["VXP"] =    0; </v>
      </c>
      <c r="Z5" t="str">
        <f t="shared" si="13"/>
        <v>0</v>
      </c>
      <c r="AA5" t="str">
        <f t="shared" si="14"/>
        <v xml:space="preserve">["LP"] =  0; </v>
      </c>
      <c r="AB5" t="str">
        <f t="shared" si="15"/>
        <v>0</v>
      </c>
      <c r="AC5" t="str">
        <f t="shared" si="16"/>
        <v xml:space="preserve">["REP"] =    0; </v>
      </c>
      <c r="AD5" t="e">
        <f>VLOOKUP(I5,Faction!A$2:B$77,2,FALSE)</f>
        <v>#N/A</v>
      </c>
      <c r="AE5" t="e">
        <f t="shared" si="17"/>
        <v>#N/A</v>
      </c>
      <c r="AF5" t="str">
        <f t="shared" si="18"/>
        <v xml:space="preserve">["TIER"] = 0; </v>
      </c>
      <c r="AG5" t="str">
        <f t="shared" si="19"/>
        <v xml:space="preserve">["NAME"] = { ["EN"] = ""; }; </v>
      </c>
      <c r="AH5" t="str">
        <f t="shared" si="20"/>
        <v xml:space="preserve">["LORE"] = { ["EN"] = ""; }; </v>
      </c>
      <c r="AI5" t="str">
        <f t="shared" si="21"/>
        <v xml:space="preserve">["SUMMARY"] = { ["EN"] = ""; }; </v>
      </c>
      <c r="AJ5" t="str">
        <f t="shared" si="22"/>
        <v/>
      </c>
      <c r="AK5" t="str">
        <f t="shared" si="23"/>
        <v>};</v>
      </c>
    </row>
    <row r="6" spans="1:37" x14ac:dyDescent="0.25">
      <c r="N6" s="1" t="e">
        <f t="shared" si="5"/>
        <v>#N/A</v>
      </c>
      <c r="O6">
        <f t="shared" si="6"/>
        <v>5</v>
      </c>
      <c r="P6" t="str">
        <f t="shared" si="7"/>
        <v xml:space="preserve">  [5] = {</v>
      </c>
      <c r="Q6" s="1" t="str">
        <f t="shared" si="8"/>
        <v/>
      </c>
      <c r="R6" t="e">
        <f>VLOOKUP(C6,Type!A$2:B$18,2,FALSE)</f>
        <v>#N/A</v>
      </c>
      <c r="S6" t="e">
        <f t="shared" si="9"/>
        <v>#N/A</v>
      </c>
      <c r="T6" t="str">
        <f>IF(AND(C6="Class",NOT(ISBLANK(D6))),VLOOKUP(D6,Class!A$1:B$9,2),"")</f>
        <v/>
      </c>
      <c r="U6" t="str">
        <f>IF(AND(C6="Vocation",NOT(ISBLANK(D6))),VLOOKUP(D6,Vocation!A$1:B$8,2),"")</f>
        <v/>
      </c>
      <c r="V6" t="str">
        <f>IF(
  LEN(T6)=0,
    IF(
    LEN(U6)=0,
    "  0",
    CONCATENATE(REPT(" ",Vocation!B$12-LEN(U6)),U6)),
  CONCATENATE(REPT(" ",Vocation!B$12-LEN(T6)),T6))</f>
        <v xml:space="preserve">  0</v>
      </c>
      <c r="W6" t="str">
        <f t="shared" si="10"/>
        <v xml:space="preserve">["SUBTYPE"] =   0; </v>
      </c>
      <c r="X6" t="str">
        <f t="shared" si="11"/>
        <v>0</v>
      </c>
      <c r="Y6" t="str">
        <f t="shared" si="12"/>
        <v xml:space="preserve">["VXP"] =    0; </v>
      </c>
      <c r="Z6" t="str">
        <f t="shared" si="13"/>
        <v>0</v>
      </c>
      <c r="AA6" t="str">
        <f t="shared" si="14"/>
        <v xml:space="preserve">["LP"] =  0; </v>
      </c>
      <c r="AB6" t="str">
        <f t="shared" si="15"/>
        <v>0</v>
      </c>
      <c r="AC6" t="str">
        <f t="shared" si="16"/>
        <v xml:space="preserve">["REP"] =    0; </v>
      </c>
      <c r="AD6" t="e">
        <f>VLOOKUP(I6,Faction!A$2:B$77,2,FALSE)</f>
        <v>#N/A</v>
      </c>
      <c r="AE6" t="e">
        <f t="shared" si="17"/>
        <v>#N/A</v>
      </c>
      <c r="AF6" t="str">
        <f t="shared" si="18"/>
        <v xml:space="preserve">["TIER"] = 0; </v>
      </c>
      <c r="AG6" t="str">
        <f t="shared" si="19"/>
        <v xml:space="preserve">["NAME"] = { ["EN"] = ""; }; </v>
      </c>
      <c r="AH6" t="str">
        <f t="shared" si="20"/>
        <v xml:space="preserve">["LORE"] = { ["EN"] = ""; }; </v>
      </c>
      <c r="AI6" t="str">
        <f t="shared" si="21"/>
        <v xml:space="preserve">["SUMMARY"] = { ["EN"] = ""; }; </v>
      </c>
      <c r="AJ6" t="str">
        <f t="shared" si="22"/>
        <v/>
      </c>
      <c r="AK6" t="str">
        <f t="shared" si="23"/>
        <v>};</v>
      </c>
    </row>
    <row r="7" spans="1:37" x14ac:dyDescent="0.25">
      <c r="N7" s="1" t="e">
        <f t="shared" si="5"/>
        <v>#N/A</v>
      </c>
      <c r="O7">
        <f t="shared" si="6"/>
        <v>6</v>
      </c>
      <c r="P7" t="str">
        <f t="shared" si="7"/>
        <v xml:space="preserve">  [6] = {</v>
      </c>
      <c r="Q7" s="1" t="str">
        <f t="shared" si="8"/>
        <v/>
      </c>
      <c r="R7" t="e">
        <f>VLOOKUP(C7,Type!A$2:B$18,2,FALSE)</f>
        <v>#N/A</v>
      </c>
      <c r="S7" t="e">
        <f t="shared" si="9"/>
        <v>#N/A</v>
      </c>
      <c r="T7" t="str">
        <f>IF(AND(C7="Class",NOT(ISBLANK(D7))),VLOOKUP(D7,Class!A$1:B$9,2),"")</f>
        <v/>
      </c>
      <c r="U7" t="str">
        <f>IF(AND(C7="Vocation",NOT(ISBLANK(D7))),VLOOKUP(D7,Vocation!A$1:B$8,2),"")</f>
        <v/>
      </c>
      <c r="V7" t="str">
        <f>IF(
  LEN(T7)=0,
    IF(
    LEN(U7)=0,
    "  0",
    CONCATENATE(REPT(" ",Vocation!B$12-LEN(U7)),U7)),
  CONCATENATE(REPT(" ",Vocation!B$12-LEN(T7)),T7))</f>
        <v xml:space="preserve">  0</v>
      </c>
      <c r="W7" t="str">
        <f t="shared" si="10"/>
        <v xml:space="preserve">["SUBTYPE"] =   0; </v>
      </c>
      <c r="X7" t="str">
        <f t="shared" si="11"/>
        <v>0</v>
      </c>
      <c r="Y7" t="str">
        <f t="shared" si="12"/>
        <v xml:space="preserve">["VXP"] =    0; </v>
      </c>
      <c r="Z7" t="str">
        <f t="shared" si="13"/>
        <v>0</v>
      </c>
      <c r="AA7" t="str">
        <f t="shared" si="14"/>
        <v xml:space="preserve">["LP"] =  0; </v>
      </c>
      <c r="AB7" t="str">
        <f t="shared" si="15"/>
        <v>0</v>
      </c>
      <c r="AC7" t="str">
        <f t="shared" si="16"/>
        <v xml:space="preserve">["REP"] =    0; </v>
      </c>
      <c r="AD7" t="e">
        <f>VLOOKUP(I7,Faction!A$2:B$77,2,FALSE)</f>
        <v>#N/A</v>
      </c>
      <c r="AE7" t="e">
        <f t="shared" si="17"/>
        <v>#N/A</v>
      </c>
      <c r="AF7" t="str">
        <f t="shared" si="18"/>
        <v xml:space="preserve">["TIER"] = 0; </v>
      </c>
      <c r="AG7" t="str">
        <f t="shared" si="19"/>
        <v xml:space="preserve">["NAME"] = { ["EN"] = ""; }; </v>
      </c>
      <c r="AH7" t="str">
        <f t="shared" si="20"/>
        <v xml:space="preserve">["LORE"] = { ["EN"] = ""; }; </v>
      </c>
      <c r="AI7" t="str">
        <f t="shared" si="21"/>
        <v xml:space="preserve">["SUMMARY"] = { ["EN"] = ""; }; </v>
      </c>
      <c r="AJ7" t="str">
        <f t="shared" si="22"/>
        <v/>
      </c>
      <c r="AK7" t="str">
        <f t="shared" si="23"/>
        <v>};</v>
      </c>
    </row>
    <row r="8" spans="1:37" x14ac:dyDescent="0.25">
      <c r="N8" s="1" t="e">
        <f t="shared" si="5"/>
        <v>#N/A</v>
      </c>
      <c r="O8">
        <f t="shared" si="6"/>
        <v>7</v>
      </c>
      <c r="P8" t="str">
        <f t="shared" si="7"/>
        <v xml:space="preserve">  [7] = {</v>
      </c>
      <c r="Q8" s="1" t="str">
        <f t="shared" si="8"/>
        <v/>
      </c>
      <c r="R8" t="e">
        <f>VLOOKUP(C8,Type!A$2:B$18,2,FALSE)</f>
        <v>#N/A</v>
      </c>
      <c r="S8" t="e">
        <f t="shared" si="9"/>
        <v>#N/A</v>
      </c>
      <c r="T8" t="str">
        <f>IF(AND(C8="Class",NOT(ISBLANK(D8))),VLOOKUP(D8,Class!A$1:B$9,2),"")</f>
        <v/>
      </c>
      <c r="U8" t="str">
        <f>IF(AND(C8="Vocation",NOT(ISBLANK(D8))),VLOOKUP(D8,Vocation!A$1:B$8,2),"")</f>
        <v/>
      </c>
      <c r="V8" t="str">
        <f>IF(
  LEN(T8)=0,
    IF(
    LEN(U8)=0,
    "  0",
    CONCATENATE(REPT(" ",Vocation!B$12-LEN(U8)),U8)),
  CONCATENATE(REPT(" ",Vocation!B$12-LEN(T8)),T8))</f>
        <v xml:space="preserve">  0</v>
      </c>
      <c r="W8" t="str">
        <f t="shared" si="10"/>
        <v xml:space="preserve">["SUBTYPE"] =   0; </v>
      </c>
      <c r="X8" t="str">
        <f t="shared" si="11"/>
        <v>0</v>
      </c>
      <c r="Y8" t="str">
        <f t="shared" si="12"/>
        <v xml:space="preserve">["VXP"] =    0; </v>
      </c>
      <c r="Z8" t="str">
        <f t="shared" si="13"/>
        <v>0</v>
      </c>
      <c r="AA8" t="str">
        <f t="shared" si="14"/>
        <v xml:space="preserve">["LP"] =  0; </v>
      </c>
      <c r="AB8" t="str">
        <f t="shared" si="15"/>
        <v>0</v>
      </c>
      <c r="AC8" t="str">
        <f t="shared" si="16"/>
        <v xml:space="preserve">["REP"] =    0; </v>
      </c>
      <c r="AD8" t="e">
        <f>VLOOKUP(I8,Faction!A$2:B$77,2,FALSE)</f>
        <v>#N/A</v>
      </c>
      <c r="AE8" t="e">
        <f t="shared" si="17"/>
        <v>#N/A</v>
      </c>
      <c r="AF8" t="str">
        <f t="shared" si="18"/>
        <v xml:space="preserve">["TIER"] = 0; </v>
      </c>
      <c r="AG8" t="str">
        <f t="shared" si="19"/>
        <v xml:space="preserve">["NAME"] = { ["EN"] = ""; }; </v>
      </c>
      <c r="AH8" t="str">
        <f t="shared" si="20"/>
        <v xml:space="preserve">["LORE"] = { ["EN"] = ""; }; </v>
      </c>
      <c r="AI8" t="str">
        <f t="shared" si="21"/>
        <v xml:space="preserve">["SUMMARY"] = { ["EN"] = ""; }; </v>
      </c>
      <c r="AJ8" t="str">
        <f t="shared" si="22"/>
        <v/>
      </c>
      <c r="AK8" t="str">
        <f t="shared" si="23"/>
        <v>};</v>
      </c>
    </row>
    <row r="9" spans="1:37" x14ac:dyDescent="0.25">
      <c r="N9" s="1" t="e">
        <f t="shared" si="5"/>
        <v>#N/A</v>
      </c>
      <c r="O9">
        <f t="shared" si="6"/>
        <v>8</v>
      </c>
      <c r="P9" t="str">
        <f t="shared" si="7"/>
        <v xml:space="preserve">  [8] = {</v>
      </c>
      <c r="Q9" s="1" t="str">
        <f t="shared" si="8"/>
        <v/>
      </c>
      <c r="R9" t="e">
        <f>VLOOKUP(C9,Type!A$2:B$18,2,FALSE)</f>
        <v>#N/A</v>
      </c>
      <c r="S9" t="e">
        <f t="shared" si="9"/>
        <v>#N/A</v>
      </c>
      <c r="T9" t="str">
        <f>IF(AND(C9="Class",NOT(ISBLANK(D9))),VLOOKUP(D9,Class!A$1:B$9,2),"")</f>
        <v/>
      </c>
      <c r="U9" t="str">
        <f>IF(AND(C9="Vocation",NOT(ISBLANK(D9))),VLOOKUP(D9,Vocation!A$1:B$8,2),"")</f>
        <v/>
      </c>
      <c r="V9" t="str">
        <f>IF(
  LEN(T9)=0,
    IF(
    LEN(U9)=0,
    "  0",
    CONCATENATE(REPT(" ",Vocation!B$12-LEN(U9)),U9)),
  CONCATENATE(REPT(" ",Vocation!B$12-LEN(T9)),T9))</f>
        <v xml:space="preserve">  0</v>
      </c>
      <c r="W9" t="str">
        <f t="shared" si="10"/>
        <v xml:space="preserve">["SUBTYPE"] =   0; </v>
      </c>
      <c r="X9" t="str">
        <f t="shared" si="11"/>
        <v>0</v>
      </c>
      <c r="Y9" t="str">
        <f t="shared" si="12"/>
        <v xml:space="preserve">["VXP"] =    0; </v>
      </c>
      <c r="Z9" t="str">
        <f t="shared" si="13"/>
        <v>0</v>
      </c>
      <c r="AA9" t="str">
        <f t="shared" si="14"/>
        <v xml:space="preserve">["LP"] =  0; </v>
      </c>
      <c r="AB9" t="str">
        <f t="shared" si="15"/>
        <v>0</v>
      </c>
      <c r="AC9" t="str">
        <f t="shared" si="16"/>
        <v xml:space="preserve">["REP"] =    0; </v>
      </c>
      <c r="AD9" t="e">
        <f>VLOOKUP(I9,Faction!A$2:B$77,2,FALSE)</f>
        <v>#N/A</v>
      </c>
      <c r="AE9" t="e">
        <f t="shared" si="17"/>
        <v>#N/A</v>
      </c>
      <c r="AF9" t="str">
        <f t="shared" si="18"/>
        <v xml:space="preserve">["TIER"] = 0; </v>
      </c>
      <c r="AG9" t="str">
        <f t="shared" si="19"/>
        <v xml:space="preserve">["NAME"] = { ["EN"] = ""; }; </v>
      </c>
      <c r="AH9" t="str">
        <f t="shared" si="20"/>
        <v xml:space="preserve">["LORE"] = { ["EN"] = ""; }; </v>
      </c>
      <c r="AI9" t="str">
        <f t="shared" si="21"/>
        <v xml:space="preserve">["SUMMARY"] = { ["EN"] = ""; }; </v>
      </c>
      <c r="AJ9" t="str">
        <f t="shared" si="22"/>
        <v/>
      </c>
      <c r="AK9" t="str">
        <f t="shared" si="23"/>
        <v>};</v>
      </c>
    </row>
    <row r="10" spans="1:37" x14ac:dyDescent="0.25">
      <c r="N10" s="1" t="e">
        <f t="shared" si="5"/>
        <v>#N/A</v>
      </c>
      <c r="O10">
        <f t="shared" si="6"/>
        <v>9</v>
      </c>
      <c r="P10" t="str">
        <f t="shared" si="7"/>
        <v xml:space="preserve">  [9] = {</v>
      </c>
      <c r="Q10" s="1" t="str">
        <f t="shared" si="8"/>
        <v/>
      </c>
      <c r="R10" t="e">
        <f>VLOOKUP(C10,Type!A$2:B$18,2,FALSE)</f>
        <v>#N/A</v>
      </c>
      <c r="S10" t="e">
        <f t="shared" si="9"/>
        <v>#N/A</v>
      </c>
      <c r="T10" t="str">
        <f>IF(AND(C10="Class",NOT(ISBLANK(D10))),VLOOKUP(D10,Class!A$1:B$9,2),"")</f>
        <v/>
      </c>
      <c r="U10" t="str">
        <f>IF(AND(C10="Vocation",NOT(ISBLANK(D10))),VLOOKUP(D10,Vocation!A$1:B$8,2),"")</f>
        <v/>
      </c>
      <c r="V10" t="str">
        <f>IF(
  LEN(T10)=0,
    IF(
    LEN(U10)=0,
    "  0",
    CONCATENATE(REPT(" ",Vocation!B$12-LEN(U10)),U10)),
  CONCATENATE(REPT(" ",Vocation!B$12-LEN(T10)),T10))</f>
        <v xml:space="preserve">  0</v>
      </c>
      <c r="W10" t="str">
        <f t="shared" si="10"/>
        <v xml:space="preserve">["SUBTYPE"] =   0; </v>
      </c>
      <c r="X10" t="str">
        <f t="shared" si="11"/>
        <v>0</v>
      </c>
      <c r="Y10" t="str">
        <f t="shared" si="12"/>
        <v xml:space="preserve">["VXP"] =    0; </v>
      </c>
      <c r="Z10" t="str">
        <f t="shared" si="13"/>
        <v>0</v>
      </c>
      <c r="AA10" t="str">
        <f t="shared" si="14"/>
        <v xml:space="preserve">["LP"] =  0; </v>
      </c>
      <c r="AB10" t="str">
        <f t="shared" si="15"/>
        <v>0</v>
      </c>
      <c r="AC10" t="str">
        <f t="shared" si="16"/>
        <v xml:space="preserve">["REP"] =    0; </v>
      </c>
      <c r="AD10" t="e">
        <f>VLOOKUP(I10,Faction!A$2:B$77,2,FALSE)</f>
        <v>#N/A</v>
      </c>
      <c r="AE10" t="e">
        <f t="shared" si="17"/>
        <v>#N/A</v>
      </c>
      <c r="AF10" t="str">
        <f t="shared" si="18"/>
        <v xml:space="preserve">["TIER"] = 0; </v>
      </c>
      <c r="AG10" t="str">
        <f t="shared" si="19"/>
        <v xml:space="preserve">["NAME"] = { ["EN"] = ""; }; </v>
      </c>
      <c r="AH10" t="str">
        <f t="shared" si="20"/>
        <v xml:space="preserve">["LORE"] = { ["EN"] = ""; }; </v>
      </c>
      <c r="AI10" t="str">
        <f t="shared" si="21"/>
        <v xml:space="preserve">["SUMMARY"] = { ["EN"] = ""; }; </v>
      </c>
      <c r="AJ10" t="str">
        <f t="shared" si="22"/>
        <v/>
      </c>
      <c r="AK10" t="str">
        <f t="shared" si="23"/>
        <v>};</v>
      </c>
    </row>
    <row r="11" spans="1:37" x14ac:dyDescent="0.25">
      <c r="N11" s="1" t="e">
        <f t="shared" si="5"/>
        <v>#N/A</v>
      </c>
      <c r="O11">
        <f t="shared" si="6"/>
        <v>10</v>
      </c>
      <c r="P11" t="str">
        <f t="shared" si="7"/>
        <v xml:space="preserve"> [10] = {</v>
      </c>
      <c r="Q11" s="1" t="str">
        <f t="shared" si="8"/>
        <v/>
      </c>
      <c r="R11" t="e">
        <f>VLOOKUP(C11,Type!A$2:B$18,2,FALSE)</f>
        <v>#N/A</v>
      </c>
      <c r="S11" t="e">
        <f t="shared" si="9"/>
        <v>#N/A</v>
      </c>
      <c r="T11" t="str">
        <f>IF(AND(C11="Class",NOT(ISBLANK(D11))),VLOOKUP(D11,Class!A$1:B$9,2),"")</f>
        <v/>
      </c>
      <c r="U11" t="str">
        <f>IF(AND(C11="Vocation",NOT(ISBLANK(D11))),VLOOKUP(D11,Vocation!A$1:B$8,2),"")</f>
        <v/>
      </c>
      <c r="V11" t="str">
        <f>IF(
  LEN(T11)=0,
    IF(
    LEN(U11)=0,
    "  0",
    CONCATENATE(REPT(" ",Vocation!B$12-LEN(U11)),U11)),
  CONCATENATE(REPT(" ",Vocation!B$12-LEN(T11)),T11))</f>
        <v xml:space="preserve">  0</v>
      </c>
      <c r="W11" t="str">
        <f t="shared" si="10"/>
        <v xml:space="preserve">["SUBTYPE"] =   0; </v>
      </c>
      <c r="X11" t="str">
        <f t="shared" si="11"/>
        <v>0</v>
      </c>
      <c r="Y11" t="str">
        <f t="shared" si="12"/>
        <v xml:space="preserve">["VXP"] =    0; </v>
      </c>
      <c r="Z11" t="str">
        <f t="shared" si="13"/>
        <v>0</v>
      </c>
      <c r="AA11" t="str">
        <f t="shared" si="14"/>
        <v xml:space="preserve">["LP"] =  0; </v>
      </c>
      <c r="AB11" t="str">
        <f t="shared" si="15"/>
        <v>0</v>
      </c>
      <c r="AC11" t="str">
        <f t="shared" si="16"/>
        <v xml:space="preserve">["REP"] =    0; </v>
      </c>
      <c r="AD11" t="e">
        <f>VLOOKUP(I11,Faction!A$2:B$77,2,FALSE)</f>
        <v>#N/A</v>
      </c>
      <c r="AE11" t="e">
        <f t="shared" si="17"/>
        <v>#N/A</v>
      </c>
      <c r="AF11" t="str">
        <f t="shared" si="18"/>
        <v xml:space="preserve">["TIER"] = 0; </v>
      </c>
      <c r="AG11" t="str">
        <f t="shared" si="19"/>
        <v xml:space="preserve">["NAME"] = { ["EN"] = ""; }; </v>
      </c>
      <c r="AH11" t="str">
        <f t="shared" si="20"/>
        <v xml:space="preserve">["LORE"] = { ["EN"] = ""; }; </v>
      </c>
      <c r="AI11" t="str">
        <f t="shared" si="21"/>
        <v xml:space="preserve">["SUMMARY"] = { ["EN"] = ""; }; </v>
      </c>
      <c r="AJ11" t="str">
        <f t="shared" si="22"/>
        <v/>
      </c>
      <c r="AK11" t="str">
        <f t="shared" si="23"/>
        <v>};</v>
      </c>
    </row>
    <row r="12" spans="1:37" x14ac:dyDescent="0.25">
      <c r="N12" s="1" t="e">
        <f t="shared" si="5"/>
        <v>#N/A</v>
      </c>
      <c r="O12">
        <f t="shared" si="6"/>
        <v>11</v>
      </c>
      <c r="P12" t="str">
        <f t="shared" si="7"/>
        <v xml:space="preserve"> [11] = {</v>
      </c>
      <c r="Q12" s="1" t="str">
        <f t="shared" si="8"/>
        <v/>
      </c>
      <c r="R12" t="e">
        <f>VLOOKUP(C12,Type!A$2:B$18,2,FALSE)</f>
        <v>#N/A</v>
      </c>
      <c r="S12" t="e">
        <f t="shared" si="9"/>
        <v>#N/A</v>
      </c>
      <c r="T12" t="str">
        <f>IF(AND(C12="Class",NOT(ISBLANK(D12))),VLOOKUP(D12,Class!A$1:B$9,2),"")</f>
        <v/>
      </c>
      <c r="U12" t="str">
        <f>IF(AND(C12="Vocation",NOT(ISBLANK(D12))),VLOOKUP(D12,Vocation!A$1:B$8,2),"")</f>
        <v/>
      </c>
      <c r="V12" t="str">
        <f>IF(
  LEN(T12)=0,
    IF(
    LEN(U12)=0,
    "  0",
    CONCATENATE(REPT(" ",Vocation!B$12-LEN(U12)),U12)),
  CONCATENATE(REPT(" ",Vocation!B$12-LEN(T12)),T12))</f>
        <v xml:space="preserve">  0</v>
      </c>
      <c r="W12" t="str">
        <f t="shared" si="10"/>
        <v xml:space="preserve">["SUBTYPE"] =   0; </v>
      </c>
      <c r="X12" t="str">
        <f t="shared" si="11"/>
        <v>0</v>
      </c>
      <c r="Y12" t="str">
        <f t="shared" si="12"/>
        <v xml:space="preserve">["VXP"] =    0; </v>
      </c>
      <c r="Z12" t="str">
        <f t="shared" si="13"/>
        <v>0</v>
      </c>
      <c r="AA12" t="str">
        <f t="shared" si="14"/>
        <v xml:space="preserve">["LP"] =  0; </v>
      </c>
      <c r="AB12" t="str">
        <f t="shared" si="15"/>
        <v>0</v>
      </c>
      <c r="AC12" t="str">
        <f t="shared" si="16"/>
        <v xml:space="preserve">["REP"] =    0; </v>
      </c>
      <c r="AD12" t="e">
        <f>VLOOKUP(I12,Faction!A$2:B$77,2,FALSE)</f>
        <v>#N/A</v>
      </c>
      <c r="AE12" t="e">
        <f t="shared" si="17"/>
        <v>#N/A</v>
      </c>
      <c r="AF12" t="str">
        <f t="shared" si="18"/>
        <v xml:space="preserve">["TIER"] = 0; </v>
      </c>
      <c r="AG12" t="str">
        <f t="shared" si="19"/>
        <v xml:space="preserve">["NAME"] = { ["EN"] = ""; }; </v>
      </c>
      <c r="AH12" t="str">
        <f t="shared" si="20"/>
        <v xml:space="preserve">["LORE"] = { ["EN"] = ""; }; </v>
      </c>
      <c r="AI12" t="str">
        <f t="shared" si="21"/>
        <v xml:space="preserve">["SUMMARY"] = { ["EN"] = ""; }; </v>
      </c>
      <c r="AJ12" t="str">
        <f t="shared" si="22"/>
        <v/>
      </c>
      <c r="AK12" t="str">
        <f t="shared" si="23"/>
        <v>};</v>
      </c>
    </row>
    <row r="13" spans="1:37" x14ac:dyDescent="0.25">
      <c r="N13" s="1" t="e">
        <f t="shared" si="5"/>
        <v>#N/A</v>
      </c>
      <c r="O13">
        <f t="shared" si="6"/>
        <v>12</v>
      </c>
      <c r="P13" t="str">
        <f t="shared" si="7"/>
        <v xml:space="preserve"> [12] = {</v>
      </c>
      <c r="Q13" s="1" t="str">
        <f t="shared" si="8"/>
        <v/>
      </c>
      <c r="R13" t="e">
        <f>VLOOKUP(C13,Type!A$2:B$18,2,FALSE)</f>
        <v>#N/A</v>
      </c>
      <c r="S13" t="e">
        <f t="shared" si="9"/>
        <v>#N/A</v>
      </c>
      <c r="T13" t="str">
        <f>IF(AND(C13="Class",NOT(ISBLANK(D13))),VLOOKUP(D13,Class!A$1:B$9,2),"")</f>
        <v/>
      </c>
      <c r="U13" t="str">
        <f>IF(AND(C13="Vocation",NOT(ISBLANK(D13))),VLOOKUP(D13,Vocation!A$1:B$8,2),"")</f>
        <v/>
      </c>
      <c r="V13" t="str">
        <f>IF(
  LEN(T13)=0,
    IF(
    LEN(U13)=0,
    "  0",
    CONCATENATE(REPT(" ",Vocation!B$12-LEN(U13)),U13)),
  CONCATENATE(REPT(" ",Vocation!B$12-LEN(T13)),T13))</f>
        <v xml:space="preserve">  0</v>
      </c>
      <c r="W13" t="str">
        <f t="shared" si="10"/>
        <v xml:space="preserve">["SUBTYPE"] =   0; </v>
      </c>
      <c r="X13" t="str">
        <f t="shared" si="11"/>
        <v>0</v>
      </c>
      <c r="Y13" t="str">
        <f t="shared" si="12"/>
        <v xml:space="preserve">["VXP"] =    0; </v>
      </c>
      <c r="Z13" t="str">
        <f t="shared" si="13"/>
        <v>0</v>
      </c>
      <c r="AA13" t="str">
        <f t="shared" si="14"/>
        <v xml:space="preserve">["LP"] =  0; </v>
      </c>
      <c r="AB13" t="str">
        <f t="shared" si="15"/>
        <v>0</v>
      </c>
      <c r="AC13" t="str">
        <f t="shared" si="16"/>
        <v xml:space="preserve">["REP"] =    0; </v>
      </c>
      <c r="AD13" t="e">
        <f>VLOOKUP(I13,Faction!A$2:B$77,2,FALSE)</f>
        <v>#N/A</v>
      </c>
      <c r="AE13" t="e">
        <f t="shared" si="17"/>
        <v>#N/A</v>
      </c>
      <c r="AF13" t="str">
        <f t="shared" si="18"/>
        <v xml:space="preserve">["TIER"] = 0; </v>
      </c>
      <c r="AG13" t="str">
        <f t="shared" si="19"/>
        <v xml:space="preserve">["NAME"] = { ["EN"] = ""; }; </v>
      </c>
      <c r="AH13" t="str">
        <f t="shared" si="20"/>
        <v xml:space="preserve">["LORE"] = { ["EN"] = ""; }; </v>
      </c>
      <c r="AI13" t="str">
        <f t="shared" si="21"/>
        <v xml:space="preserve">["SUMMARY"] = { ["EN"] = ""; }; </v>
      </c>
      <c r="AJ13" t="str">
        <f t="shared" si="22"/>
        <v/>
      </c>
      <c r="AK13" t="str">
        <f t="shared" si="23"/>
        <v>};</v>
      </c>
    </row>
    <row r="14" spans="1:37" x14ac:dyDescent="0.25">
      <c r="N14" s="1" t="e">
        <f t="shared" si="5"/>
        <v>#N/A</v>
      </c>
      <c r="O14">
        <f t="shared" si="6"/>
        <v>13</v>
      </c>
      <c r="P14" t="str">
        <f t="shared" si="7"/>
        <v xml:space="preserve"> [13] = {</v>
      </c>
      <c r="Q14" s="1" t="str">
        <f t="shared" si="8"/>
        <v/>
      </c>
      <c r="R14" t="e">
        <f>VLOOKUP(C14,Type!A$2:B$18,2,FALSE)</f>
        <v>#N/A</v>
      </c>
      <c r="S14" t="e">
        <f t="shared" si="9"/>
        <v>#N/A</v>
      </c>
      <c r="T14" t="str">
        <f>IF(AND(C14="Class",NOT(ISBLANK(D14))),VLOOKUP(D14,Class!A$1:B$9,2),"")</f>
        <v/>
      </c>
      <c r="U14" t="str">
        <f>IF(AND(C14="Vocation",NOT(ISBLANK(D14))),VLOOKUP(D14,Vocation!A$1:B$8,2),"")</f>
        <v/>
      </c>
      <c r="V14" t="str">
        <f>IF(
  LEN(T14)=0,
    IF(
    LEN(U14)=0,
    "  0",
    CONCATENATE(REPT(" ",Vocation!B$12-LEN(U14)),U14)),
  CONCATENATE(REPT(" ",Vocation!B$12-LEN(T14)),T14))</f>
        <v xml:space="preserve">  0</v>
      </c>
      <c r="W14" t="str">
        <f t="shared" si="10"/>
        <v xml:space="preserve">["SUBTYPE"] =   0; </v>
      </c>
      <c r="X14" t="str">
        <f t="shared" si="11"/>
        <v>0</v>
      </c>
      <c r="Y14" t="str">
        <f t="shared" si="12"/>
        <v xml:space="preserve">["VXP"] =    0; </v>
      </c>
      <c r="Z14" t="str">
        <f t="shared" si="13"/>
        <v>0</v>
      </c>
      <c r="AA14" t="str">
        <f t="shared" si="14"/>
        <v xml:space="preserve">["LP"] =  0; </v>
      </c>
      <c r="AB14" t="str">
        <f t="shared" si="15"/>
        <v>0</v>
      </c>
      <c r="AC14" t="str">
        <f t="shared" si="16"/>
        <v xml:space="preserve">["REP"] =    0; </v>
      </c>
      <c r="AD14" t="e">
        <f>VLOOKUP(I14,Faction!A$2:B$77,2,FALSE)</f>
        <v>#N/A</v>
      </c>
      <c r="AE14" t="e">
        <f t="shared" si="17"/>
        <v>#N/A</v>
      </c>
      <c r="AF14" t="str">
        <f t="shared" si="18"/>
        <v xml:space="preserve">["TIER"] = 0; </v>
      </c>
      <c r="AG14" t="str">
        <f t="shared" si="19"/>
        <v xml:space="preserve">["NAME"] = { ["EN"] = ""; }; </v>
      </c>
      <c r="AH14" t="str">
        <f t="shared" si="20"/>
        <v xml:space="preserve">["LORE"] = { ["EN"] = ""; }; </v>
      </c>
      <c r="AI14" t="str">
        <f t="shared" si="21"/>
        <v xml:space="preserve">["SUMMARY"] = { ["EN"] = ""; }; </v>
      </c>
      <c r="AJ14" t="str">
        <f t="shared" si="22"/>
        <v/>
      </c>
      <c r="AK14" t="str">
        <f t="shared" si="23"/>
        <v>};</v>
      </c>
    </row>
    <row r="15" spans="1:37" x14ac:dyDescent="0.25">
      <c r="N15" s="1" t="e">
        <f t="shared" si="5"/>
        <v>#N/A</v>
      </c>
      <c r="O15">
        <f t="shared" si="6"/>
        <v>14</v>
      </c>
      <c r="P15" t="str">
        <f t="shared" si="7"/>
        <v xml:space="preserve"> [14] = {</v>
      </c>
      <c r="Q15" s="1" t="str">
        <f t="shared" si="8"/>
        <v/>
      </c>
      <c r="R15" t="e">
        <f>VLOOKUP(C15,Type!A$2:B$18,2,FALSE)</f>
        <v>#N/A</v>
      </c>
      <c r="S15" t="e">
        <f t="shared" si="9"/>
        <v>#N/A</v>
      </c>
      <c r="T15" t="str">
        <f>IF(AND(C15="Class",NOT(ISBLANK(D15))),VLOOKUP(D15,Class!A$1:B$9,2),"")</f>
        <v/>
      </c>
      <c r="U15" t="str">
        <f>IF(AND(C15="Vocation",NOT(ISBLANK(D15))),VLOOKUP(D15,Vocation!A$1:B$8,2),"")</f>
        <v/>
      </c>
      <c r="V15" t="str">
        <f>IF(
  LEN(T15)=0,
    IF(
    LEN(U15)=0,
    "  0",
    CONCATENATE(REPT(" ",Vocation!B$12-LEN(U15)),U15)),
  CONCATENATE(REPT(" ",Vocation!B$12-LEN(T15)),T15))</f>
        <v xml:space="preserve">  0</v>
      </c>
      <c r="W15" t="str">
        <f t="shared" si="10"/>
        <v xml:space="preserve">["SUBTYPE"] =   0; </v>
      </c>
      <c r="X15" t="str">
        <f t="shared" si="11"/>
        <v>0</v>
      </c>
      <c r="Y15" t="str">
        <f t="shared" si="12"/>
        <v xml:space="preserve">["VXP"] =    0; </v>
      </c>
      <c r="Z15" t="str">
        <f t="shared" si="13"/>
        <v>0</v>
      </c>
      <c r="AA15" t="str">
        <f t="shared" si="14"/>
        <v xml:space="preserve">["LP"] =  0; </v>
      </c>
      <c r="AB15" t="str">
        <f t="shared" si="15"/>
        <v>0</v>
      </c>
      <c r="AC15" t="str">
        <f t="shared" si="16"/>
        <v xml:space="preserve">["REP"] =    0; </v>
      </c>
      <c r="AD15" t="e">
        <f>VLOOKUP(I15,Faction!A$2:B$77,2,FALSE)</f>
        <v>#N/A</v>
      </c>
      <c r="AE15" t="e">
        <f t="shared" si="17"/>
        <v>#N/A</v>
      </c>
      <c r="AF15" t="str">
        <f t="shared" si="18"/>
        <v xml:space="preserve">["TIER"] = 0; </v>
      </c>
      <c r="AG15" t="str">
        <f t="shared" si="19"/>
        <v xml:space="preserve">["NAME"] = { ["EN"] = ""; }; </v>
      </c>
      <c r="AH15" t="str">
        <f t="shared" si="20"/>
        <v xml:space="preserve">["LORE"] = { ["EN"] = ""; }; </v>
      </c>
      <c r="AI15" t="str">
        <f t="shared" si="21"/>
        <v xml:space="preserve">["SUMMARY"] = { ["EN"] = ""; }; </v>
      </c>
      <c r="AJ15" t="str">
        <f t="shared" si="22"/>
        <v/>
      </c>
      <c r="AK15" t="str">
        <f t="shared" si="23"/>
        <v>};</v>
      </c>
    </row>
    <row r="16" spans="1:37" x14ac:dyDescent="0.25">
      <c r="N16" s="1" t="e">
        <f t="shared" si="5"/>
        <v>#N/A</v>
      </c>
      <c r="O16">
        <f t="shared" si="6"/>
        <v>15</v>
      </c>
      <c r="P16" t="str">
        <f t="shared" si="7"/>
        <v xml:space="preserve"> [15] = {</v>
      </c>
      <c r="Q16" s="1" t="str">
        <f t="shared" si="8"/>
        <v/>
      </c>
      <c r="R16" t="e">
        <f>VLOOKUP(C16,Type!A$2:B$18,2,FALSE)</f>
        <v>#N/A</v>
      </c>
      <c r="S16" t="e">
        <f t="shared" si="9"/>
        <v>#N/A</v>
      </c>
      <c r="T16" t="str">
        <f>IF(AND(C16="Class",NOT(ISBLANK(D16))),VLOOKUP(D16,Class!A$1:B$9,2),"")</f>
        <v/>
      </c>
      <c r="U16" t="str">
        <f>IF(AND(C16="Vocation",NOT(ISBLANK(D16))),VLOOKUP(D16,Vocation!A$1:B$8,2),"")</f>
        <v/>
      </c>
      <c r="V16" t="str">
        <f>IF(
  LEN(T16)=0,
    IF(
    LEN(U16)=0,
    "  0",
    CONCATENATE(REPT(" ",Vocation!B$12-LEN(U16)),U16)),
  CONCATENATE(REPT(" ",Vocation!B$12-LEN(T16)),T16))</f>
        <v xml:space="preserve">  0</v>
      </c>
      <c r="W16" t="str">
        <f t="shared" si="10"/>
        <v xml:space="preserve">["SUBTYPE"] =   0; </v>
      </c>
      <c r="X16" t="str">
        <f t="shared" si="11"/>
        <v>0</v>
      </c>
      <c r="Y16" t="str">
        <f t="shared" si="12"/>
        <v xml:space="preserve">["VXP"] =    0; </v>
      </c>
      <c r="Z16" t="str">
        <f t="shared" si="13"/>
        <v>0</v>
      </c>
      <c r="AA16" t="str">
        <f t="shared" si="14"/>
        <v xml:space="preserve">["LP"] =  0; </v>
      </c>
      <c r="AB16" t="str">
        <f t="shared" si="15"/>
        <v>0</v>
      </c>
      <c r="AC16" t="str">
        <f t="shared" si="16"/>
        <v xml:space="preserve">["REP"] =    0; </v>
      </c>
      <c r="AD16" t="e">
        <f>VLOOKUP(I16,Faction!A$2:B$77,2,FALSE)</f>
        <v>#N/A</v>
      </c>
      <c r="AE16" t="e">
        <f t="shared" si="17"/>
        <v>#N/A</v>
      </c>
      <c r="AF16" t="str">
        <f t="shared" si="18"/>
        <v xml:space="preserve">["TIER"] = 0; </v>
      </c>
      <c r="AG16" t="str">
        <f t="shared" si="19"/>
        <v xml:space="preserve">["NAME"] = { ["EN"] = ""; }; </v>
      </c>
      <c r="AH16" t="str">
        <f t="shared" si="20"/>
        <v xml:space="preserve">["LORE"] = { ["EN"] = ""; }; </v>
      </c>
      <c r="AI16" t="str">
        <f t="shared" si="21"/>
        <v xml:space="preserve">["SUMMARY"] = { ["EN"] = ""; }; </v>
      </c>
      <c r="AJ16" t="str">
        <f t="shared" si="22"/>
        <v/>
      </c>
      <c r="AK16" t="str">
        <f t="shared" si="23"/>
        <v>};</v>
      </c>
    </row>
    <row r="17" spans="14:37" x14ac:dyDescent="0.25">
      <c r="N17" s="1" t="e">
        <f t="shared" si="5"/>
        <v>#N/A</v>
      </c>
      <c r="O17">
        <f t="shared" si="6"/>
        <v>16</v>
      </c>
      <c r="P17" t="str">
        <f t="shared" si="7"/>
        <v xml:space="preserve"> [16] = {</v>
      </c>
      <c r="Q17" s="1" t="str">
        <f t="shared" si="8"/>
        <v/>
      </c>
      <c r="R17" t="e">
        <f>VLOOKUP(C17,Type!A$2:B$18,2,FALSE)</f>
        <v>#N/A</v>
      </c>
      <c r="S17" t="e">
        <f t="shared" si="9"/>
        <v>#N/A</v>
      </c>
      <c r="T17" t="str">
        <f>IF(AND(C17="Class",NOT(ISBLANK(D17))),VLOOKUP(D17,Class!A$1:B$9,2),"")</f>
        <v/>
      </c>
      <c r="U17" t="str">
        <f>IF(AND(C17="Vocation",NOT(ISBLANK(D17))),VLOOKUP(D17,Vocation!A$1:B$8,2),"")</f>
        <v/>
      </c>
      <c r="V17" t="str">
        <f>IF(
  LEN(T17)=0,
    IF(
    LEN(U17)=0,
    "  0",
    CONCATENATE(REPT(" ",Vocation!B$12-LEN(U17)),U17)),
  CONCATENATE(REPT(" ",Vocation!B$12-LEN(T17)),T17))</f>
        <v xml:space="preserve">  0</v>
      </c>
      <c r="W17" t="str">
        <f t="shared" si="10"/>
        <v xml:space="preserve">["SUBTYPE"] =   0; </v>
      </c>
      <c r="X17" t="str">
        <f t="shared" si="11"/>
        <v>0</v>
      </c>
      <c r="Y17" t="str">
        <f t="shared" si="12"/>
        <v xml:space="preserve">["VXP"] =    0; </v>
      </c>
      <c r="Z17" t="str">
        <f t="shared" si="13"/>
        <v>0</v>
      </c>
      <c r="AA17" t="str">
        <f t="shared" si="14"/>
        <v xml:space="preserve">["LP"] =  0; </v>
      </c>
      <c r="AB17" t="str">
        <f t="shared" si="15"/>
        <v>0</v>
      </c>
      <c r="AC17" t="str">
        <f t="shared" si="16"/>
        <v xml:space="preserve">["REP"] =    0; </v>
      </c>
      <c r="AD17" t="e">
        <f>VLOOKUP(I17,Faction!A$2:B$77,2,FALSE)</f>
        <v>#N/A</v>
      </c>
      <c r="AE17" t="e">
        <f t="shared" si="17"/>
        <v>#N/A</v>
      </c>
      <c r="AF17" t="str">
        <f t="shared" si="18"/>
        <v xml:space="preserve">["TIER"] = 0; </v>
      </c>
      <c r="AG17" t="str">
        <f t="shared" si="19"/>
        <v xml:space="preserve">["NAME"] = { ["EN"] = ""; }; </v>
      </c>
      <c r="AH17" t="str">
        <f t="shared" si="20"/>
        <v xml:space="preserve">["LORE"] = { ["EN"] = ""; }; </v>
      </c>
      <c r="AI17" t="str">
        <f t="shared" si="21"/>
        <v xml:space="preserve">["SUMMARY"] = { ["EN"] = ""; }; </v>
      </c>
      <c r="AJ17" t="str">
        <f t="shared" si="22"/>
        <v/>
      </c>
      <c r="AK17" t="str">
        <f t="shared" si="23"/>
        <v>};</v>
      </c>
    </row>
    <row r="18" spans="14:37" x14ac:dyDescent="0.25">
      <c r="N18" s="1" t="e">
        <f t="shared" si="5"/>
        <v>#N/A</v>
      </c>
      <c r="O18">
        <f t="shared" si="6"/>
        <v>17</v>
      </c>
      <c r="P18" t="str">
        <f t="shared" si="7"/>
        <v xml:space="preserve"> [17] = {</v>
      </c>
      <c r="Q18" s="1" t="str">
        <f t="shared" si="8"/>
        <v/>
      </c>
      <c r="R18" t="e">
        <f>VLOOKUP(C18,Type!A$2:B$18,2,FALSE)</f>
        <v>#N/A</v>
      </c>
      <c r="S18" t="e">
        <f t="shared" si="9"/>
        <v>#N/A</v>
      </c>
      <c r="T18" t="str">
        <f>IF(AND(C18="Class",NOT(ISBLANK(D18))),VLOOKUP(D18,Class!A$1:B$9,2),"")</f>
        <v/>
      </c>
      <c r="U18" t="str">
        <f>IF(AND(C18="Vocation",NOT(ISBLANK(D18))),VLOOKUP(D18,Vocation!A$1:B$8,2),"")</f>
        <v/>
      </c>
      <c r="V18" t="str">
        <f>IF(
  LEN(T18)=0,
    IF(
    LEN(U18)=0,
    "  0",
    CONCATENATE(REPT(" ",Vocation!B$12-LEN(U18)),U18)),
  CONCATENATE(REPT(" ",Vocation!B$12-LEN(T18)),T18))</f>
        <v xml:space="preserve">  0</v>
      </c>
      <c r="W18" t="str">
        <f t="shared" si="10"/>
        <v xml:space="preserve">["SUBTYPE"] =   0; </v>
      </c>
      <c r="X18" t="str">
        <f t="shared" si="11"/>
        <v>0</v>
      </c>
      <c r="Y18" t="str">
        <f t="shared" si="12"/>
        <v xml:space="preserve">["VXP"] =    0; </v>
      </c>
      <c r="Z18" t="str">
        <f t="shared" si="13"/>
        <v>0</v>
      </c>
      <c r="AA18" t="str">
        <f t="shared" si="14"/>
        <v xml:space="preserve">["LP"] =  0; </v>
      </c>
      <c r="AB18" t="str">
        <f t="shared" si="15"/>
        <v>0</v>
      </c>
      <c r="AC18" t="str">
        <f t="shared" si="16"/>
        <v xml:space="preserve">["REP"] =    0; </v>
      </c>
      <c r="AD18" t="e">
        <f>VLOOKUP(I18,Faction!A$2:B$77,2,FALSE)</f>
        <v>#N/A</v>
      </c>
      <c r="AE18" t="e">
        <f t="shared" si="17"/>
        <v>#N/A</v>
      </c>
      <c r="AF18" t="str">
        <f t="shared" si="18"/>
        <v xml:space="preserve">["TIER"] = 0; </v>
      </c>
      <c r="AG18" t="str">
        <f t="shared" si="19"/>
        <v xml:space="preserve">["NAME"] = { ["EN"] = ""; }; </v>
      </c>
      <c r="AH18" t="str">
        <f t="shared" si="20"/>
        <v xml:space="preserve">["LORE"] = { ["EN"] = ""; }; </v>
      </c>
      <c r="AI18" t="str">
        <f t="shared" si="21"/>
        <v xml:space="preserve">["SUMMARY"] = { ["EN"] = ""; }; </v>
      </c>
      <c r="AJ18" t="str">
        <f t="shared" si="22"/>
        <v/>
      </c>
      <c r="AK18" t="str">
        <f t="shared" si="23"/>
        <v>};</v>
      </c>
    </row>
    <row r="19" spans="14:37" x14ac:dyDescent="0.25">
      <c r="N19" s="1" t="e">
        <f t="shared" si="5"/>
        <v>#N/A</v>
      </c>
      <c r="O19">
        <f t="shared" si="6"/>
        <v>18</v>
      </c>
      <c r="P19" t="str">
        <f t="shared" si="7"/>
        <v xml:space="preserve"> [18] = {</v>
      </c>
      <c r="Q19" s="1" t="str">
        <f t="shared" si="8"/>
        <v/>
      </c>
      <c r="R19" t="e">
        <f>VLOOKUP(C19,Type!A$2:B$18,2,FALSE)</f>
        <v>#N/A</v>
      </c>
      <c r="S19" t="e">
        <f t="shared" si="9"/>
        <v>#N/A</v>
      </c>
      <c r="T19" t="str">
        <f>IF(AND(C19="Class",NOT(ISBLANK(D19))),VLOOKUP(D19,Class!A$1:B$9,2),"")</f>
        <v/>
      </c>
      <c r="U19" t="str">
        <f>IF(AND(C19="Vocation",NOT(ISBLANK(D19))),VLOOKUP(D19,Vocation!A$1:B$8,2),"")</f>
        <v/>
      </c>
      <c r="V19" t="str">
        <f>IF(
  LEN(T19)=0,
    IF(
    LEN(U19)=0,
    "  0",
    CONCATENATE(REPT(" ",Vocation!B$12-LEN(U19)),U19)),
  CONCATENATE(REPT(" ",Vocation!B$12-LEN(T19)),T19))</f>
        <v xml:space="preserve">  0</v>
      </c>
      <c r="W19" t="str">
        <f t="shared" si="10"/>
        <v xml:space="preserve">["SUBTYPE"] =   0; </v>
      </c>
      <c r="X19" t="str">
        <f t="shared" si="11"/>
        <v>0</v>
      </c>
      <c r="Y19" t="str">
        <f t="shared" si="12"/>
        <v xml:space="preserve">["VXP"] =    0; </v>
      </c>
      <c r="Z19" t="str">
        <f t="shared" si="13"/>
        <v>0</v>
      </c>
      <c r="AA19" t="str">
        <f t="shared" si="14"/>
        <v xml:space="preserve">["LP"] =  0; </v>
      </c>
      <c r="AB19" t="str">
        <f t="shared" si="15"/>
        <v>0</v>
      </c>
      <c r="AC19" t="str">
        <f t="shared" si="16"/>
        <v xml:space="preserve">["REP"] =    0; </v>
      </c>
      <c r="AD19" t="e">
        <f>VLOOKUP(I19,Faction!A$2:B$77,2,FALSE)</f>
        <v>#N/A</v>
      </c>
      <c r="AE19" t="e">
        <f t="shared" si="17"/>
        <v>#N/A</v>
      </c>
      <c r="AF19" t="str">
        <f t="shared" si="18"/>
        <v xml:space="preserve">["TIER"] = 0; </v>
      </c>
      <c r="AG19" t="str">
        <f t="shared" si="19"/>
        <v xml:space="preserve">["NAME"] = { ["EN"] = ""; }; </v>
      </c>
      <c r="AH19" t="str">
        <f t="shared" si="20"/>
        <v xml:space="preserve">["LORE"] = { ["EN"] = ""; }; </v>
      </c>
      <c r="AI19" t="str">
        <f t="shared" si="21"/>
        <v xml:space="preserve">["SUMMARY"] = { ["EN"] = ""; }; </v>
      </c>
      <c r="AJ19" t="str">
        <f t="shared" si="22"/>
        <v/>
      </c>
      <c r="AK19" t="str">
        <f t="shared" si="23"/>
        <v>};</v>
      </c>
    </row>
    <row r="20" spans="14:37" x14ac:dyDescent="0.25">
      <c r="N20" s="1" t="e">
        <f t="shared" si="5"/>
        <v>#N/A</v>
      </c>
      <c r="O20">
        <f t="shared" si="6"/>
        <v>19</v>
      </c>
      <c r="P20" t="str">
        <f t="shared" si="7"/>
        <v xml:space="preserve"> [19] = {</v>
      </c>
      <c r="Q20" s="1" t="str">
        <f t="shared" si="8"/>
        <v/>
      </c>
      <c r="R20" t="e">
        <f>VLOOKUP(C20,Type!A$2:B$18,2,FALSE)</f>
        <v>#N/A</v>
      </c>
      <c r="S20" t="e">
        <f t="shared" si="9"/>
        <v>#N/A</v>
      </c>
      <c r="T20" t="str">
        <f>IF(AND(C20="Class",NOT(ISBLANK(D20))),VLOOKUP(D20,Class!A$1:B$9,2),"")</f>
        <v/>
      </c>
      <c r="U20" t="str">
        <f>IF(AND(C20="Vocation",NOT(ISBLANK(D20))),VLOOKUP(D20,Vocation!A$1:B$8,2),"")</f>
        <v/>
      </c>
      <c r="V20" t="str">
        <f>IF(
  LEN(T20)=0,
    IF(
    LEN(U20)=0,
    "  0",
    CONCATENATE(REPT(" ",Vocation!B$12-LEN(U20)),U20)),
  CONCATENATE(REPT(" ",Vocation!B$12-LEN(T20)),T20))</f>
        <v xml:space="preserve">  0</v>
      </c>
      <c r="W20" t="str">
        <f t="shared" si="10"/>
        <v xml:space="preserve">["SUBTYPE"] =   0; </v>
      </c>
      <c r="X20" t="str">
        <f t="shared" si="11"/>
        <v>0</v>
      </c>
      <c r="Y20" t="str">
        <f t="shared" si="12"/>
        <v xml:space="preserve">["VXP"] =    0; </v>
      </c>
      <c r="Z20" t="str">
        <f t="shared" si="13"/>
        <v>0</v>
      </c>
      <c r="AA20" t="str">
        <f t="shared" si="14"/>
        <v xml:space="preserve">["LP"] =  0; </v>
      </c>
      <c r="AB20" t="str">
        <f t="shared" si="15"/>
        <v>0</v>
      </c>
      <c r="AC20" t="str">
        <f t="shared" si="16"/>
        <v xml:space="preserve">["REP"] =    0; </v>
      </c>
      <c r="AD20" t="e">
        <f>VLOOKUP(I20,Faction!A$2:B$77,2,FALSE)</f>
        <v>#N/A</v>
      </c>
      <c r="AE20" t="e">
        <f t="shared" si="17"/>
        <v>#N/A</v>
      </c>
      <c r="AF20" t="str">
        <f t="shared" si="18"/>
        <v xml:space="preserve">["TIER"] = 0; </v>
      </c>
      <c r="AG20" t="str">
        <f t="shared" si="19"/>
        <v xml:space="preserve">["NAME"] = { ["EN"] = ""; }; </v>
      </c>
      <c r="AH20" t="str">
        <f t="shared" si="20"/>
        <v xml:space="preserve">["LORE"] = { ["EN"] = ""; }; </v>
      </c>
      <c r="AI20" t="str">
        <f t="shared" si="21"/>
        <v xml:space="preserve">["SUMMARY"] = { ["EN"] = ""; }; </v>
      </c>
      <c r="AJ20" t="str">
        <f t="shared" si="22"/>
        <v/>
      </c>
      <c r="AK20" t="str">
        <f t="shared" si="23"/>
        <v>};</v>
      </c>
    </row>
    <row r="21" spans="14:37" x14ac:dyDescent="0.25">
      <c r="N21" s="1" t="e">
        <f t="shared" si="5"/>
        <v>#N/A</v>
      </c>
      <c r="O21">
        <f t="shared" si="6"/>
        <v>20</v>
      </c>
      <c r="P21" t="str">
        <f t="shared" si="7"/>
        <v xml:space="preserve"> [20] = {</v>
      </c>
      <c r="Q21" s="1" t="str">
        <f t="shared" si="8"/>
        <v/>
      </c>
      <c r="R21" t="e">
        <f>VLOOKUP(C21,Type!A$2:B$18,2,FALSE)</f>
        <v>#N/A</v>
      </c>
      <c r="S21" t="e">
        <f t="shared" si="9"/>
        <v>#N/A</v>
      </c>
      <c r="T21" t="str">
        <f>IF(AND(C21="Class",NOT(ISBLANK(D21))),VLOOKUP(D21,Class!A$1:B$9,2),"")</f>
        <v/>
      </c>
      <c r="U21" t="str">
        <f>IF(AND(C21="Vocation",NOT(ISBLANK(D21))),VLOOKUP(D21,Vocation!A$1:B$8,2),"")</f>
        <v/>
      </c>
      <c r="V21" t="str">
        <f>IF(
  LEN(T21)=0,
    IF(
    LEN(U21)=0,
    "  0",
    CONCATENATE(REPT(" ",Vocation!B$12-LEN(U21)),U21)),
  CONCATENATE(REPT(" ",Vocation!B$12-LEN(T21)),T21))</f>
        <v xml:space="preserve">  0</v>
      </c>
      <c r="W21" t="str">
        <f t="shared" si="10"/>
        <v xml:space="preserve">["SUBTYPE"] =   0; </v>
      </c>
      <c r="X21" t="str">
        <f t="shared" si="11"/>
        <v>0</v>
      </c>
      <c r="Y21" t="str">
        <f t="shared" si="12"/>
        <v xml:space="preserve">["VXP"] =    0; </v>
      </c>
      <c r="Z21" t="str">
        <f t="shared" si="13"/>
        <v>0</v>
      </c>
      <c r="AA21" t="str">
        <f t="shared" si="14"/>
        <v xml:space="preserve">["LP"] =  0; </v>
      </c>
      <c r="AB21" t="str">
        <f t="shared" si="15"/>
        <v>0</v>
      </c>
      <c r="AC21" t="str">
        <f t="shared" si="16"/>
        <v xml:space="preserve">["REP"] =    0; </v>
      </c>
      <c r="AD21" t="e">
        <f>VLOOKUP(I21,Faction!A$2:B$77,2,FALSE)</f>
        <v>#N/A</v>
      </c>
      <c r="AE21" t="e">
        <f t="shared" si="17"/>
        <v>#N/A</v>
      </c>
      <c r="AF21" t="str">
        <f t="shared" si="18"/>
        <v xml:space="preserve">["TIER"] = 0; </v>
      </c>
      <c r="AG21" t="str">
        <f t="shared" si="19"/>
        <v xml:space="preserve">["NAME"] = { ["EN"] = ""; }; </v>
      </c>
      <c r="AH21" t="str">
        <f t="shared" si="20"/>
        <v xml:space="preserve">["LORE"] = { ["EN"] = ""; }; </v>
      </c>
      <c r="AI21" t="str">
        <f t="shared" si="21"/>
        <v xml:space="preserve">["SUMMARY"] = { ["EN"] = ""; }; </v>
      </c>
      <c r="AJ21" t="str">
        <f t="shared" si="22"/>
        <v/>
      </c>
      <c r="AK21" t="str">
        <f t="shared" si="23"/>
        <v>};</v>
      </c>
    </row>
    <row r="22" spans="14:37" x14ac:dyDescent="0.25">
      <c r="N22" s="1" t="e">
        <f t="shared" si="5"/>
        <v>#N/A</v>
      </c>
      <c r="O22">
        <f t="shared" si="6"/>
        <v>21</v>
      </c>
      <c r="P22" t="str">
        <f t="shared" si="7"/>
        <v xml:space="preserve"> [21] = {</v>
      </c>
      <c r="Q22" s="1" t="str">
        <f t="shared" si="8"/>
        <v/>
      </c>
      <c r="R22" t="e">
        <f>VLOOKUP(C22,Type!A$2:B$18,2,FALSE)</f>
        <v>#N/A</v>
      </c>
      <c r="S22" t="e">
        <f t="shared" si="9"/>
        <v>#N/A</v>
      </c>
      <c r="T22" t="str">
        <f>IF(AND(C22="Class",NOT(ISBLANK(D22))),VLOOKUP(D22,Class!A$1:B$9,2),"")</f>
        <v/>
      </c>
      <c r="U22" t="str">
        <f>IF(AND(C22="Vocation",NOT(ISBLANK(D22))),VLOOKUP(D22,Vocation!A$1:B$8,2),"")</f>
        <v/>
      </c>
      <c r="V22" t="str">
        <f>IF(
  LEN(T22)=0,
    IF(
    LEN(U22)=0,
    "  0",
    CONCATENATE(REPT(" ",Vocation!B$12-LEN(U22)),U22)),
  CONCATENATE(REPT(" ",Vocation!B$12-LEN(T22)),T22))</f>
        <v xml:space="preserve">  0</v>
      </c>
      <c r="W22" t="str">
        <f t="shared" si="10"/>
        <v xml:space="preserve">["SUBTYPE"] =   0; </v>
      </c>
      <c r="X22" t="str">
        <f t="shared" si="11"/>
        <v>0</v>
      </c>
      <c r="Y22" t="str">
        <f t="shared" si="12"/>
        <v xml:space="preserve">["VXP"] =    0; </v>
      </c>
      <c r="Z22" t="str">
        <f t="shared" si="13"/>
        <v>0</v>
      </c>
      <c r="AA22" t="str">
        <f t="shared" si="14"/>
        <v xml:space="preserve">["LP"] =  0; </v>
      </c>
      <c r="AB22" t="str">
        <f t="shared" si="15"/>
        <v>0</v>
      </c>
      <c r="AC22" t="str">
        <f t="shared" si="16"/>
        <v xml:space="preserve">["REP"] =    0; </v>
      </c>
      <c r="AD22" t="e">
        <f>VLOOKUP(I22,Faction!A$2:B$77,2,FALSE)</f>
        <v>#N/A</v>
      </c>
      <c r="AE22" t="e">
        <f t="shared" si="17"/>
        <v>#N/A</v>
      </c>
      <c r="AF22" t="str">
        <f t="shared" si="18"/>
        <v xml:space="preserve">["TIER"] = 0; </v>
      </c>
      <c r="AG22" t="str">
        <f t="shared" si="19"/>
        <v xml:space="preserve">["NAME"] = { ["EN"] = ""; }; </v>
      </c>
      <c r="AH22" t="str">
        <f t="shared" si="20"/>
        <v xml:space="preserve">["LORE"] = { ["EN"] = ""; }; </v>
      </c>
      <c r="AI22" t="str">
        <f t="shared" si="21"/>
        <v xml:space="preserve">["SUMMARY"] = { ["EN"] = ""; }; </v>
      </c>
      <c r="AJ22" t="str">
        <f t="shared" si="22"/>
        <v/>
      </c>
      <c r="AK22" t="str">
        <f t="shared" si="23"/>
        <v>};</v>
      </c>
    </row>
    <row r="23" spans="14:37" x14ac:dyDescent="0.25">
      <c r="N23" s="1" t="e">
        <f t="shared" si="5"/>
        <v>#N/A</v>
      </c>
      <c r="O23">
        <f t="shared" si="6"/>
        <v>22</v>
      </c>
      <c r="P23" t="str">
        <f t="shared" si="7"/>
        <v xml:space="preserve"> [22] = {</v>
      </c>
      <c r="Q23" s="1" t="str">
        <f t="shared" si="8"/>
        <v/>
      </c>
      <c r="R23" t="e">
        <f>VLOOKUP(C23,Type!A$2:B$18,2,FALSE)</f>
        <v>#N/A</v>
      </c>
      <c r="S23" t="e">
        <f t="shared" si="9"/>
        <v>#N/A</v>
      </c>
      <c r="T23" t="str">
        <f>IF(AND(C23="Class",NOT(ISBLANK(D23))),VLOOKUP(D23,Class!A$1:B$9,2),"")</f>
        <v/>
      </c>
      <c r="U23" t="str">
        <f>IF(AND(C23="Vocation",NOT(ISBLANK(D23))),VLOOKUP(D23,Vocation!A$1:B$8,2),"")</f>
        <v/>
      </c>
      <c r="V23" t="str">
        <f>IF(
  LEN(T23)=0,
    IF(
    LEN(U23)=0,
    "  0",
    CONCATENATE(REPT(" ",Vocation!B$12-LEN(U23)),U23)),
  CONCATENATE(REPT(" ",Vocation!B$12-LEN(T23)),T23))</f>
        <v xml:space="preserve">  0</v>
      </c>
      <c r="W23" t="str">
        <f t="shared" si="10"/>
        <v xml:space="preserve">["SUBTYPE"] =   0; </v>
      </c>
      <c r="X23" t="str">
        <f t="shared" si="11"/>
        <v>0</v>
      </c>
      <c r="Y23" t="str">
        <f t="shared" si="12"/>
        <v xml:space="preserve">["VXP"] =    0; </v>
      </c>
      <c r="Z23" t="str">
        <f t="shared" si="13"/>
        <v>0</v>
      </c>
      <c r="AA23" t="str">
        <f t="shared" si="14"/>
        <v xml:space="preserve">["LP"] =  0; </v>
      </c>
      <c r="AB23" t="str">
        <f t="shared" si="15"/>
        <v>0</v>
      </c>
      <c r="AC23" t="str">
        <f t="shared" si="16"/>
        <v xml:space="preserve">["REP"] =    0; </v>
      </c>
      <c r="AD23" t="e">
        <f>VLOOKUP(I23,Faction!A$2:B$77,2,FALSE)</f>
        <v>#N/A</v>
      </c>
      <c r="AE23" t="e">
        <f t="shared" si="17"/>
        <v>#N/A</v>
      </c>
      <c r="AF23" t="str">
        <f t="shared" si="18"/>
        <v xml:space="preserve">["TIER"] = 0; </v>
      </c>
      <c r="AG23" t="str">
        <f t="shared" si="19"/>
        <v xml:space="preserve">["NAME"] = { ["EN"] = ""; }; </v>
      </c>
      <c r="AH23" t="str">
        <f t="shared" si="20"/>
        <v xml:space="preserve">["LORE"] = { ["EN"] = ""; }; </v>
      </c>
      <c r="AI23" t="str">
        <f t="shared" si="21"/>
        <v xml:space="preserve">["SUMMARY"] = { ["EN"] = ""; }; </v>
      </c>
      <c r="AJ23" t="str">
        <f t="shared" si="22"/>
        <v/>
      </c>
      <c r="AK23" t="str">
        <f t="shared" si="23"/>
        <v>};</v>
      </c>
    </row>
    <row r="24" spans="14:37" x14ac:dyDescent="0.25">
      <c r="N24" s="1" t="e">
        <f t="shared" si="5"/>
        <v>#N/A</v>
      </c>
      <c r="O24">
        <f t="shared" si="6"/>
        <v>23</v>
      </c>
      <c r="P24" t="str">
        <f t="shared" si="7"/>
        <v xml:space="preserve"> [23] = {</v>
      </c>
      <c r="Q24" s="1" t="str">
        <f t="shared" si="8"/>
        <v/>
      </c>
      <c r="R24" t="e">
        <f>VLOOKUP(C24,Type!A$2:B$18,2,FALSE)</f>
        <v>#N/A</v>
      </c>
      <c r="S24" t="e">
        <f t="shared" si="9"/>
        <v>#N/A</v>
      </c>
      <c r="T24" t="str">
        <f>IF(AND(C24="Class",NOT(ISBLANK(D24))),VLOOKUP(D24,Class!A$1:B$9,2),"")</f>
        <v/>
      </c>
      <c r="U24" t="str">
        <f>IF(AND(C24="Vocation",NOT(ISBLANK(D24))),VLOOKUP(D24,Vocation!A$1:B$8,2),"")</f>
        <v/>
      </c>
      <c r="V24" t="str">
        <f>IF(
  LEN(T24)=0,
    IF(
    LEN(U24)=0,
    "  0",
    CONCATENATE(REPT(" ",Vocation!B$12-LEN(U24)),U24)),
  CONCATENATE(REPT(" ",Vocation!B$12-LEN(T24)),T24))</f>
        <v xml:space="preserve">  0</v>
      </c>
      <c r="W24" t="str">
        <f t="shared" si="10"/>
        <v xml:space="preserve">["SUBTYPE"] =   0; </v>
      </c>
      <c r="X24" t="str">
        <f t="shared" si="11"/>
        <v>0</v>
      </c>
      <c r="Y24" t="str">
        <f t="shared" si="12"/>
        <v xml:space="preserve">["VXP"] =    0; </v>
      </c>
      <c r="Z24" t="str">
        <f t="shared" si="13"/>
        <v>0</v>
      </c>
      <c r="AA24" t="str">
        <f t="shared" si="14"/>
        <v xml:space="preserve">["LP"] =  0; </v>
      </c>
      <c r="AB24" t="str">
        <f t="shared" si="15"/>
        <v>0</v>
      </c>
      <c r="AC24" t="str">
        <f t="shared" si="16"/>
        <v xml:space="preserve">["REP"] =    0; </v>
      </c>
      <c r="AD24" t="e">
        <f>VLOOKUP(I24,Faction!A$2:B$77,2,FALSE)</f>
        <v>#N/A</v>
      </c>
      <c r="AE24" t="e">
        <f t="shared" si="17"/>
        <v>#N/A</v>
      </c>
      <c r="AF24" t="str">
        <f t="shared" si="18"/>
        <v xml:space="preserve">["TIER"] = 0; </v>
      </c>
      <c r="AG24" t="str">
        <f t="shared" si="19"/>
        <v xml:space="preserve">["NAME"] = { ["EN"] = ""; }; </v>
      </c>
      <c r="AH24" t="str">
        <f t="shared" si="20"/>
        <v xml:space="preserve">["LORE"] = { ["EN"] = ""; }; </v>
      </c>
      <c r="AI24" t="str">
        <f t="shared" si="21"/>
        <v xml:space="preserve">["SUMMARY"] = { ["EN"] = ""; }; </v>
      </c>
      <c r="AJ24" t="str">
        <f t="shared" si="22"/>
        <v/>
      </c>
      <c r="AK24" t="str">
        <f t="shared" si="23"/>
        <v>};</v>
      </c>
    </row>
    <row r="25" spans="14:37" x14ac:dyDescent="0.25">
      <c r="N25" s="1" t="e">
        <f t="shared" si="5"/>
        <v>#N/A</v>
      </c>
      <c r="O25">
        <f t="shared" si="6"/>
        <v>24</v>
      </c>
      <c r="P25" t="str">
        <f t="shared" si="7"/>
        <v xml:space="preserve"> [24] = {</v>
      </c>
      <c r="Q25" s="1" t="str">
        <f t="shared" si="8"/>
        <v/>
      </c>
      <c r="R25" t="e">
        <f>VLOOKUP(C25,Type!A$2:B$18,2,FALSE)</f>
        <v>#N/A</v>
      </c>
      <c r="S25" t="e">
        <f t="shared" si="9"/>
        <v>#N/A</v>
      </c>
      <c r="T25" t="str">
        <f>IF(AND(C25="Class",NOT(ISBLANK(D25))),VLOOKUP(D25,Class!A$1:B$9,2),"")</f>
        <v/>
      </c>
      <c r="U25" t="str">
        <f>IF(AND(C25="Vocation",NOT(ISBLANK(D25))),VLOOKUP(D25,Vocation!A$1:B$8,2),"")</f>
        <v/>
      </c>
      <c r="V25" t="str">
        <f>IF(
  LEN(T25)=0,
    IF(
    LEN(U25)=0,
    "  0",
    CONCATENATE(REPT(" ",Vocation!B$12-LEN(U25)),U25)),
  CONCATENATE(REPT(" ",Vocation!B$12-LEN(T25)),T25))</f>
        <v xml:space="preserve">  0</v>
      </c>
      <c r="W25" t="str">
        <f t="shared" si="10"/>
        <v xml:space="preserve">["SUBTYPE"] =   0; </v>
      </c>
      <c r="X25" t="str">
        <f t="shared" si="11"/>
        <v>0</v>
      </c>
      <c r="Y25" t="str">
        <f t="shared" si="12"/>
        <v xml:space="preserve">["VXP"] =    0; </v>
      </c>
      <c r="Z25" t="str">
        <f t="shared" si="13"/>
        <v>0</v>
      </c>
      <c r="AA25" t="str">
        <f t="shared" si="14"/>
        <v xml:space="preserve">["LP"] =  0; </v>
      </c>
      <c r="AB25" t="str">
        <f t="shared" si="15"/>
        <v>0</v>
      </c>
      <c r="AC25" t="str">
        <f t="shared" si="16"/>
        <v xml:space="preserve">["REP"] =    0; </v>
      </c>
      <c r="AD25" t="e">
        <f>VLOOKUP(I25,Faction!A$2:B$77,2,FALSE)</f>
        <v>#N/A</v>
      </c>
      <c r="AE25" t="e">
        <f t="shared" si="17"/>
        <v>#N/A</v>
      </c>
      <c r="AF25" t="str">
        <f t="shared" si="18"/>
        <v xml:space="preserve">["TIER"] = 0; </v>
      </c>
      <c r="AG25" t="str">
        <f t="shared" si="19"/>
        <v xml:space="preserve">["NAME"] = { ["EN"] = ""; }; </v>
      </c>
      <c r="AH25" t="str">
        <f t="shared" si="20"/>
        <v xml:space="preserve">["LORE"] = { ["EN"] = ""; }; </v>
      </c>
      <c r="AI25" t="str">
        <f t="shared" si="21"/>
        <v xml:space="preserve">["SUMMARY"] = { ["EN"] = ""; }; </v>
      </c>
      <c r="AJ25" t="str">
        <f t="shared" si="22"/>
        <v/>
      </c>
      <c r="AK25" t="str">
        <f t="shared" si="23"/>
        <v>};</v>
      </c>
    </row>
    <row r="26" spans="14:37" x14ac:dyDescent="0.25">
      <c r="N26" s="1" t="e">
        <f t="shared" si="5"/>
        <v>#N/A</v>
      </c>
      <c r="O26">
        <f t="shared" si="6"/>
        <v>25</v>
      </c>
      <c r="P26" t="str">
        <f t="shared" si="7"/>
        <v xml:space="preserve"> [25] = {</v>
      </c>
      <c r="Q26" s="1" t="str">
        <f t="shared" si="8"/>
        <v/>
      </c>
      <c r="R26" t="e">
        <f>VLOOKUP(C26,Type!A$2:B$18,2,FALSE)</f>
        <v>#N/A</v>
      </c>
      <c r="S26" t="e">
        <f t="shared" si="9"/>
        <v>#N/A</v>
      </c>
      <c r="T26" t="str">
        <f>IF(AND(C26="Class",NOT(ISBLANK(D26))),VLOOKUP(D26,Class!A$1:B$9,2),"")</f>
        <v/>
      </c>
      <c r="U26" t="str">
        <f>IF(AND(C26="Vocation",NOT(ISBLANK(D26))),VLOOKUP(D26,Vocation!A$1:B$8,2),"")</f>
        <v/>
      </c>
      <c r="V26" t="str">
        <f>IF(
  LEN(T26)=0,
    IF(
    LEN(U26)=0,
    "  0",
    CONCATENATE(REPT(" ",Vocation!B$12-LEN(U26)),U26)),
  CONCATENATE(REPT(" ",Vocation!B$12-LEN(T26)),T26))</f>
        <v xml:space="preserve">  0</v>
      </c>
      <c r="W26" t="str">
        <f t="shared" si="10"/>
        <v xml:space="preserve">["SUBTYPE"] =   0; </v>
      </c>
      <c r="X26" t="str">
        <f t="shared" si="11"/>
        <v>0</v>
      </c>
      <c r="Y26" t="str">
        <f t="shared" si="12"/>
        <v xml:space="preserve">["VXP"] =    0; </v>
      </c>
      <c r="Z26" t="str">
        <f t="shared" si="13"/>
        <v>0</v>
      </c>
      <c r="AA26" t="str">
        <f t="shared" si="14"/>
        <v xml:space="preserve">["LP"] =  0; </v>
      </c>
      <c r="AB26" t="str">
        <f t="shared" si="15"/>
        <v>0</v>
      </c>
      <c r="AC26" t="str">
        <f t="shared" si="16"/>
        <v xml:space="preserve">["REP"] =    0; </v>
      </c>
      <c r="AD26" t="e">
        <f>VLOOKUP(I26,Faction!A$2:B$77,2,FALSE)</f>
        <v>#N/A</v>
      </c>
      <c r="AE26" t="e">
        <f t="shared" si="17"/>
        <v>#N/A</v>
      </c>
      <c r="AF26" t="str">
        <f t="shared" si="18"/>
        <v xml:space="preserve">["TIER"] = 0; </v>
      </c>
      <c r="AG26" t="str">
        <f t="shared" si="19"/>
        <v xml:space="preserve">["NAME"] = { ["EN"] = ""; }; </v>
      </c>
      <c r="AH26" t="str">
        <f t="shared" si="20"/>
        <v xml:space="preserve">["LORE"] = { ["EN"] = ""; }; </v>
      </c>
      <c r="AI26" t="str">
        <f t="shared" si="21"/>
        <v xml:space="preserve">["SUMMARY"] = { ["EN"] = ""; }; </v>
      </c>
      <c r="AJ26" t="str">
        <f t="shared" si="22"/>
        <v/>
      </c>
      <c r="AK26" t="str">
        <f t="shared" si="23"/>
        <v>};</v>
      </c>
    </row>
    <row r="27" spans="14:37" x14ac:dyDescent="0.25">
      <c r="N27" s="1" t="e">
        <f t="shared" si="5"/>
        <v>#N/A</v>
      </c>
      <c r="O27">
        <f t="shared" si="6"/>
        <v>26</v>
      </c>
      <c r="P27" t="str">
        <f t="shared" si="7"/>
        <v xml:space="preserve"> [26] = {</v>
      </c>
      <c r="Q27" s="1" t="str">
        <f t="shared" si="8"/>
        <v/>
      </c>
      <c r="R27" t="e">
        <f>VLOOKUP(C27,Type!A$2:B$18,2,FALSE)</f>
        <v>#N/A</v>
      </c>
      <c r="S27" t="e">
        <f t="shared" si="9"/>
        <v>#N/A</v>
      </c>
      <c r="T27" t="str">
        <f>IF(AND(C27="Class",NOT(ISBLANK(D27))),VLOOKUP(D27,Class!A$1:B$9,2),"")</f>
        <v/>
      </c>
      <c r="U27" t="str">
        <f>IF(AND(C27="Vocation",NOT(ISBLANK(D27))),VLOOKUP(D27,Vocation!A$1:B$8,2),"")</f>
        <v/>
      </c>
      <c r="V27" t="str">
        <f>IF(
  LEN(T27)=0,
    IF(
    LEN(U27)=0,
    "  0",
    CONCATENATE(REPT(" ",Vocation!B$12-LEN(U27)),U27)),
  CONCATENATE(REPT(" ",Vocation!B$12-LEN(T27)),T27))</f>
        <v xml:space="preserve">  0</v>
      </c>
      <c r="W27" t="str">
        <f t="shared" si="10"/>
        <v xml:space="preserve">["SUBTYPE"] =   0; </v>
      </c>
      <c r="X27" t="str">
        <f t="shared" si="11"/>
        <v>0</v>
      </c>
      <c r="Y27" t="str">
        <f t="shared" si="12"/>
        <v xml:space="preserve">["VXP"] =    0; </v>
      </c>
      <c r="Z27" t="str">
        <f t="shared" si="13"/>
        <v>0</v>
      </c>
      <c r="AA27" t="str">
        <f t="shared" si="14"/>
        <v xml:space="preserve">["LP"] =  0; </v>
      </c>
      <c r="AB27" t="str">
        <f t="shared" si="15"/>
        <v>0</v>
      </c>
      <c r="AC27" t="str">
        <f t="shared" si="16"/>
        <v xml:space="preserve">["REP"] =    0; </v>
      </c>
      <c r="AD27" t="e">
        <f>VLOOKUP(I27,Faction!A$2:B$77,2,FALSE)</f>
        <v>#N/A</v>
      </c>
      <c r="AE27" t="e">
        <f t="shared" si="17"/>
        <v>#N/A</v>
      </c>
      <c r="AF27" t="str">
        <f t="shared" si="18"/>
        <v xml:space="preserve">["TIER"] = 0; </v>
      </c>
      <c r="AG27" t="str">
        <f t="shared" si="19"/>
        <v xml:space="preserve">["NAME"] = { ["EN"] = ""; }; </v>
      </c>
      <c r="AH27" t="str">
        <f t="shared" si="20"/>
        <v xml:space="preserve">["LORE"] = { ["EN"] = ""; }; </v>
      </c>
      <c r="AI27" t="str">
        <f t="shared" si="21"/>
        <v xml:space="preserve">["SUMMARY"] = { ["EN"] = ""; }; </v>
      </c>
      <c r="AJ27" t="str">
        <f t="shared" si="22"/>
        <v/>
      </c>
      <c r="AK27" t="str">
        <f t="shared" si="23"/>
        <v>};</v>
      </c>
    </row>
    <row r="28" spans="14:37" x14ac:dyDescent="0.25">
      <c r="N28" s="1" t="e">
        <f t="shared" si="5"/>
        <v>#N/A</v>
      </c>
      <c r="O28">
        <f t="shared" si="6"/>
        <v>27</v>
      </c>
      <c r="P28" t="str">
        <f t="shared" si="7"/>
        <v xml:space="preserve"> [27] = {</v>
      </c>
      <c r="Q28" s="1" t="str">
        <f t="shared" si="8"/>
        <v/>
      </c>
      <c r="R28" t="e">
        <f>VLOOKUP(C28,Type!A$2:B$18,2,FALSE)</f>
        <v>#N/A</v>
      </c>
      <c r="S28" t="e">
        <f t="shared" si="9"/>
        <v>#N/A</v>
      </c>
      <c r="T28" t="str">
        <f>IF(AND(C28="Class",NOT(ISBLANK(D28))),VLOOKUP(D28,Class!A$1:B$9,2),"")</f>
        <v/>
      </c>
      <c r="U28" t="str">
        <f>IF(AND(C28="Vocation",NOT(ISBLANK(D28))),VLOOKUP(D28,Vocation!A$1:B$8,2),"")</f>
        <v/>
      </c>
      <c r="V28" t="str">
        <f>IF(
  LEN(T28)=0,
    IF(
    LEN(U28)=0,
    "  0",
    CONCATENATE(REPT(" ",Vocation!B$12-LEN(U28)),U28)),
  CONCATENATE(REPT(" ",Vocation!B$12-LEN(T28)),T28))</f>
        <v xml:space="preserve">  0</v>
      </c>
      <c r="W28" t="str">
        <f t="shared" si="10"/>
        <v xml:space="preserve">["SUBTYPE"] =   0; </v>
      </c>
      <c r="X28" t="str">
        <f t="shared" si="11"/>
        <v>0</v>
      </c>
      <c r="Y28" t="str">
        <f t="shared" si="12"/>
        <v xml:space="preserve">["VXP"] =    0; </v>
      </c>
      <c r="Z28" t="str">
        <f t="shared" si="13"/>
        <v>0</v>
      </c>
      <c r="AA28" t="str">
        <f t="shared" si="14"/>
        <v xml:space="preserve">["LP"] =  0; </v>
      </c>
      <c r="AB28" t="str">
        <f t="shared" si="15"/>
        <v>0</v>
      </c>
      <c r="AC28" t="str">
        <f t="shared" si="16"/>
        <v xml:space="preserve">["REP"] =    0; </v>
      </c>
      <c r="AD28" t="e">
        <f>VLOOKUP(I28,Faction!A$2:B$77,2,FALSE)</f>
        <v>#N/A</v>
      </c>
      <c r="AE28" t="e">
        <f t="shared" si="17"/>
        <v>#N/A</v>
      </c>
      <c r="AF28" t="str">
        <f t="shared" si="18"/>
        <v xml:space="preserve">["TIER"] = 0; </v>
      </c>
      <c r="AG28" t="str">
        <f t="shared" si="19"/>
        <v xml:space="preserve">["NAME"] = { ["EN"] = ""; }; </v>
      </c>
      <c r="AH28" t="str">
        <f t="shared" si="20"/>
        <v xml:space="preserve">["LORE"] = { ["EN"] = ""; }; </v>
      </c>
      <c r="AI28" t="str">
        <f t="shared" si="21"/>
        <v xml:space="preserve">["SUMMARY"] = { ["EN"] = ""; }; </v>
      </c>
      <c r="AJ28" t="str">
        <f t="shared" si="22"/>
        <v/>
      </c>
      <c r="AK28" t="str">
        <f t="shared" si="23"/>
        <v>};</v>
      </c>
    </row>
    <row r="29" spans="14:37" x14ac:dyDescent="0.25">
      <c r="N29" s="1" t="e">
        <f t="shared" si="5"/>
        <v>#N/A</v>
      </c>
      <c r="O29">
        <f t="shared" si="6"/>
        <v>28</v>
      </c>
      <c r="P29" t="str">
        <f t="shared" si="7"/>
        <v xml:space="preserve"> [28] = {</v>
      </c>
      <c r="Q29" s="1" t="str">
        <f t="shared" si="8"/>
        <v/>
      </c>
      <c r="R29" t="e">
        <f>VLOOKUP(C29,Type!A$2:B$18,2,FALSE)</f>
        <v>#N/A</v>
      </c>
      <c r="S29" t="e">
        <f t="shared" si="9"/>
        <v>#N/A</v>
      </c>
      <c r="T29" t="str">
        <f>IF(AND(C29="Class",NOT(ISBLANK(D29))),VLOOKUP(D29,Class!A$1:B$9,2),"")</f>
        <v/>
      </c>
      <c r="U29" t="str">
        <f>IF(AND(C29="Vocation",NOT(ISBLANK(D29))),VLOOKUP(D29,Vocation!A$1:B$8,2),"")</f>
        <v/>
      </c>
      <c r="V29" t="str">
        <f>IF(
  LEN(T29)=0,
    IF(
    LEN(U29)=0,
    "  0",
    CONCATENATE(REPT(" ",Vocation!B$12-LEN(U29)),U29)),
  CONCATENATE(REPT(" ",Vocation!B$12-LEN(T29)),T29))</f>
        <v xml:space="preserve">  0</v>
      </c>
      <c r="W29" t="str">
        <f t="shared" si="10"/>
        <v xml:space="preserve">["SUBTYPE"] =   0; </v>
      </c>
      <c r="X29" t="str">
        <f t="shared" si="11"/>
        <v>0</v>
      </c>
      <c r="Y29" t="str">
        <f t="shared" si="12"/>
        <v xml:space="preserve">["VXP"] =    0; </v>
      </c>
      <c r="Z29" t="str">
        <f t="shared" si="13"/>
        <v>0</v>
      </c>
      <c r="AA29" t="str">
        <f t="shared" si="14"/>
        <v xml:space="preserve">["LP"] =  0; </v>
      </c>
      <c r="AB29" t="str">
        <f t="shared" si="15"/>
        <v>0</v>
      </c>
      <c r="AC29" t="str">
        <f t="shared" si="16"/>
        <v xml:space="preserve">["REP"] =    0; </v>
      </c>
      <c r="AD29" t="e">
        <f>VLOOKUP(I29,Faction!A$2:B$77,2,FALSE)</f>
        <v>#N/A</v>
      </c>
      <c r="AE29" t="e">
        <f t="shared" si="17"/>
        <v>#N/A</v>
      </c>
      <c r="AF29" t="str">
        <f t="shared" si="18"/>
        <v xml:space="preserve">["TIER"] = 0; </v>
      </c>
      <c r="AG29" t="str">
        <f t="shared" si="19"/>
        <v xml:space="preserve">["NAME"] = { ["EN"] = ""; }; </v>
      </c>
      <c r="AH29" t="str">
        <f t="shared" si="20"/>
        <v xml:space="preserve">["LORE"] = { ["EN"] = ""; }; </v>
      </c>
      <c r="AI29" t="str">
        <f t="shared" si="21"/>
        <v xml:space="preserve">["SUMMARY"] = { ["EN"] = ""; }; </v>
      </c>
      <c r="AJ29" t="str">
        <f t="shared" si="22"/>
        <v/>
      </c>
      <c r="AK29" t="str">
        <f t="shared" si="23"/>
        <v>};</v>
      </c>
    </row>
    <row r="30" spans="14:37" x14ac:dyDescent="0.25">
      <c r="N30" s="1" t="e">
        <f t="shared" si="5"/>
        <v>#N/A</v>
      </c>
      <c r="O30">
        <f t="shared" si="6"/>
        <v>29</v>
      </c>
      <c r="P30" t="str">
        <f t="shared" si="7"/>
        <v xml:space="preserve"> [29] = {</v>
      </c>
      <c r="Q30" s="1" t="str">
        <f t="shared" si="8"/>
        <v/>
      </c>
      <c r="R30" t="e">
        <f>VLOOKUP(C30,Type!A$2:B$18,2,FALSE)</f>
        <v>#N/A</v>
      </c>
      <c r="S30" t="e">
        <f t="shared" si="9"/>
        <v>#N/A</v>
      </c>
      <c r="T30" t="str">
        <f>IF(AND(C30="Class",NOT(ISBLANK(D30))),VLOOKUP(D30,Class!A$1:B$9,2),"")</f>
        <v/>
      </c>
      <c r="U30" t="str">
        <f>IF(AND(C30="Vocation",NOT(ISBLANK(D30))),VLOOKUP(D30,Vocation!A$1:B$8,2),"")</f>
        <v/>
      </c>
      <c r="V30" t="str">
        <f>IF(
  LEN(T30)=0,
    IF(
    LEN(U30)=0,
    "  0",
    CONCATENATE(REPT(" ",Vocation!B$12-LEN(U30)),U30)),
  CONCATENATE(REPT(" ",Vocation!B$12-LEN(T30)),T30))</f>
        <v xml:space="preserve">  0</v>
      </c>
      <c r="W30" t="str">
        <f t="shared" si="10"/>
        <v xml:space="preserve">["SUBTYPE"] =   0; </v>
      </c>
      <c r="X30" t="str">
        <f t="shared" si="11"/>
        <v>0</v>
      </c>
      <c r="Y30" t="str">
        <f t="shared" si="12"/>
        <v xml:space="preserve">["VXP"] =    0; </v>
      </c>
      <c r="Z30" t="str">
        <f t="shared" si="13"/>
        <v>0</v>
      </c>
      <c r="AA30" t="str">
        <f t="shared" si="14"/>
        <v xml:space="preserve">["LP"] =  0; </v>
      </c>
      <c r="AB30" t="str">
        <f t="shared" si="15"/>
        <v>0</v>
      </c>
      <c r="AC30" t="str">
        <f t="shared" si="16"/>
        <v xml:space="preserve">["REP"] =    0; </v>
      </c>
      <c r="AD30" t="e">
        <f>VLOOKUP(I30,Faction!A$2:B$77,2,FALSE)</f>
        <v>#N/A</v>
      </c>
      <c r="AE30" t="e">
        <f t="shared" si="17"/>
        <v>#N/A</v>
      </c>
      <c r="AF30" t="str">
        <f t="shared" si="18"/>
        <v xml:space="preserve">["TIER"] = 0; </v>
      </c>
      <c r="AG30" t="str">
        <f t="shared" si="19"/>
        <v xml:space="preserve">["NAME"] = { ["EN"] = ""; }; </v>
      </c>
      <c r="AH30" t="str">
        <f t="shared" si="20"/>
        <v xml:space="preserve">["LORE"] = { ["EN"] = ""; }; </v>
      </c>
      <c r="AI30" t="str">
        <f t="shared" si="21"/>
        <v xml:space="preserve">["SUMMARY"] = { ["EN"] = ""; }; </v>
      </c>
      <c r="AJ30" t="str">
        <f t="shared" si="22"/>
        <v/>
      </c>
      <c r="AK30" t="str">
        <f t="shared" si="23"/>
        <v>};</v>
      </c>
    </row>
    <row r="31" spans="14:37" x14ac:dyDescent="0.25">
      <c r="N31" s="1" t="e">
        <f t="shared" si="5"/>
        <v>#N/A</v>
      </c>
      <c r="O31">
        <f t="shared" si="6"/>
        <v>30</v>
      </c>
      <c r="P31" t="str">
        <f t="shared" si="7"/>
        <v xml:space="preserve"> [30] = {</v>
      </c>
      <c r="Q31" s="1" t="str">
        <f t="shared" si="8"/>
        <v/>
      </c>
      <c r="R31" t="e">
        <f>VLOOKUP(C31,Type!A$2:B$18,2,FALSE)</f>
        <v>#N/A</v>
      </c>
      <c r="S31" t="e">
        <f t="shared" si="9"/>
        <v>#N/A</v>
      </c>
      <c r="T31" t="str">
        <f>IF(AND(C31="Class",NOT(ISBLANK(D31))),VLOOKUP(D31,Class!A$1:B$9,2),"")</f>
        <v/>
      </c>
      <c r="U31" t="str">
        <f>IF(AND(C31="Vocation",NOT(ISBLANK(D31))),VLOOKUP(D31,Vocation!A$1:B$8,2),"")</f>
        <v/>
      </c>
      <c r="V31" t="str">
        <f>IF(
  LEN(T31)=0,
    IF(
    LEN(U31)=0,
    "  0",
    CONCATENATE(REPT(" ",Vocation!B$12-LEN(U31)),U31)),
  CONCATENATE(REPT(" ",Vocation!B$12-LEN(T31)),T31))</f>
        <v xml:space="preserve">  0</v>
      </c>
      <c r="W31" t="str">
        <f t="shared" si="10"/>
        <v xml:space="preserve">["SUBTYPE"] =   0; </v>
      </c>
      <c r="X31" t="str">
        <f t="shared" si="11"/>
        <v>0</v>
      </c>
      <c r="Y31" t="str">
        <f t="shared" si="12"/>
        <v xml:space="preserve">["VXP"] =    0; </v>
      </c>
      <c r="Z31" t="str">
        <f t="shared" si="13"/>
        <v>0</v>
      </c>
      <c r="AA31" t="str">
        <f t="shared" si="14"/>
        <v xml:space="preserve">["LP"] =  0; </v>
      </c>
      <c r="AB31" t="str">
        <f t="shared" si="15"/>
        <v>0</v>
      </c>
      <c r="AC31" t="str">
        <f t="shared" si="16"/>
        <v xml:space="preserve">["REP"] =    0; </v>
      </c>
      <c r="AD31" t="e">
        <f>VLOOKUP(I31,Faction!A$2:B$77,2,FALSE)</f>
        <v>#N/A</v>
      </c>
      <c r="AE31" t="e">
        <f t="shared" si="17"/>
        <v>#N/A</v>
      </c>
      <c r="AF31" t="str">
        <f t="shared" si="18"/>
        <v xml:space="preserve">["TIER"] = 0; </v>
      </c>
      <c r="AG31" t="str">
        <f t="shared" si="19"/>
        <v xml:space="preserve">["NAME"] = { ["EN"] = ""; }; </v>
      </c>
      <c r="AH31" t="str">
        <f t="shared" si="20"/>
        <v xml:space="preserve">["LORE"] = { ["EN"] = ""; }; </v>
      </c>
      <c r="AI31" t="str">
        <f t="shared" si="21"/>
        <v xml:space="preserve">["SUMMARY"] = { ["EN"] = ""; }; </v>
      </c>
      <c r="AJ31" t="str">
        <f t="shared" si="22"/>
        <v/>
      </c>
      <c r="AK31" t="str">
        <f t="shared" si="23"/>
        <v>};</v>
      </c>
    </row>
    <row r="32" spans="14:37" x14ac:dyDescent="0.25">
      <c r="N32" s="1" t="e">
        <f t="shared" si="5"/>
        <v>#N/A</v>
      </c>
      <c r="O32">
        <f t="shared" si="6"/>
        <v>31</v>
      </c>
      <c r="P32" t="str">
        <f t="shared" si="7"/>
        <v xml:space="preserve"> [31] = {</v>
      </c>
      <c r="Q32" s="1" t="str">
        <f t="shared" si="8"/>
        <v/>
      </c>
      <c r="R32" t="e">
        <f>VLOOKUP(C32,Type!A$2:B$18,2,FALSE)</f>
        <v>#N/A</v>
      </c>
      <c r="S32" t="e">
        <f t="shared" si="9"/>
        <v>#N/A</v>
      </c>
      <c r="T32" t="str">
        <f>IF(AND(C32="Class",NOT(ISBLANK(D32))),VLOOKUP(D32,Class!A$1:B$9,2),"")</f>
        <v/>
      </c>
      <c r="U32" t="str">
        <f>IF(AND(C32="Vocation",NOT(ISBLANK(D32))),VLOOKUP(D32,Vocation!A$1:B$8,2),"")</f>
        <v/>
      </c>
      <c r="V32" t="str">
        <f>IF(
  LEN(T32)=0,
    IF(
    LEN(U32)=0,
    "  0",
    CONCATENATE(REPT(" ",Vocation!B$12-LEN(U32)),U32)),
  CONCATENATE(REPT(" ",Vocation!B$12-LEN(T32)),T32))</f>
        <v xml:space="preserve">  0</v>
      </c>
      <c r="W32" t="str">
        <f t="shared" si="10"/>
        <v xml:space="preserve">["SUBTYPE"] =   0; </v>
      </c>
      <c r="X32" t="str">
        <f t="shared" si="11"/>
        <v>0</v>
      </c>
      <c r="Y32" t="str">
        <f t="shared" si="12"/>
        <v xml:space="preserve">["VXP"] =    0; </v>
      </c>
      <c r="Z32" t="str">
        <f t="shared" si="13"/>
        <v>0</v>
      </c>
      <c r="AA32" t="str">
        <f t="shared" si="14"/>
        <v xml:space="preserve">["LP"] =  0; </v>
      </c>
      <c r="AB32" t="str">
        <f t="shared" si="15"/>
        <v>0</v>
      </c>
      <c r="AC32" t="str">
        <f t="shared" si="16"/>
        <v xml:space="preserve">["REP"] =    0; </v>
      </c>
      <c r="AD32" t="e">
        <f>VLOOKUP(I32,Faction!A$2:B$77,2,FALSE)</f>
        <v>#N/A</v>
      </c>
      <c r="AE32" t="e">
        <f t="shared" si="17"/>
        <v>#N/A</v>
      </c>
      <c r="AF32" t="str">
        <f t="shared" si="18"/>
        <v xml:space="preserve">["TIER"] = 0; </v>
      </c>
      <c r="AG32" t="str">
        <f t="shared" si="19"/>
        <v xml:space="preserve">["NAME"] = { ["EN"] = ""; }; </v>
      </c>
      <c r="AH32" t="str">
        <f t="shared" si="20"/>
        <v xml:space="preserve">["LORE"] = { ["EN"] = ""; }; </v>
      </c>
      <c r="AI32" t="str">
        <f t="shared" si="21"/>
        <v xml:space="preserve">["SUMMARY"] = { ["EN"] = ""; }; </v>
      </c>
      <c r="AJ32" t="str">
        <f t="shared" si="22"/>
        <v/>
      </c>
      <c r="AK32" t="str">
        <f t="shared" si="23"/>
        <v>};</v>
      </c>
    </row>
    <row r="33" spans="14:37" x14ac:dyDescent="0.25">
      <c r="N33" s="1" t="e">
        <f t="shared" si="5"/>
        <v>#N/A</v>
      </c>
      <c r="O33">
        <f t="shared" si="6"/>
        <v>32</v>
      </c>
      <c r="P33" t="str">
        <f t="shared" si="7"/>
        <v xml:space="preserve"> [32] = {</v>
      </c>
      <c r="Q33" s="1" t="str">
        <f t="shared" si="8"/>
        <v/>
      </c>
      <c r="R33" t="e">
        <f>VLOOKUP(C33,Type!A$2:B$18,2,FALSE)</f>
        <v>#N/A</v>
      </c>
      <c r="S33" t="e">
        <f t="shared" si="9"/>
        <v>#N/A</v>
      </c>
      <c r="T33" t="str">
        <f>IF(AND(C33="Class",NOT(ISBLANK(D33))),VLOOKUP(D33,Class!A$1:B$9,2),"")</f>
        <v/>
      </c>
      <c r="U33" t="str">
        <f>IF(AND(C33="Vocation",NOT(ISBLANK(D33))),VLOOKUP(D33,Vocation!A$1:B$8,2),"")</f>
        <v/>
      </c>
      <c r="V33" t="str">
        <f>IF(
  LEN(T33)=0,
    IF(
    LEN(U33)=0,
    "  0",
    CONCATENATE(REPT(" ",Vocation!B$12-LEN(U33)),U33)),
  CONCATENATE(REPT(" ",Vocation!B$12-LEN(T33)),T33))</f>
        <v xml:space="preserve">  0</v>
      </c>
      <c r="W33" t="str">
        <f t="shared" si="10"/>
        <v xml:space="preserve">["SUBTYPE"] =   0; </v>
      </c>
      <c r="X33" t="str">
        <f t="shared" si="11"/>
        <v>0</v>
      </c>
      <c r="Y33" t="str">
        <f t="shared" si="12"/>
        <v xml:space="preserve">["VXP"] =    0; </v>
      </c>
      <c r="Z33" t="str">
        <f t="shared" si="13"/>
        <v>0</v>
      </c>
      <c r="AA33" t="str">
        <f t="shared" si="14"/>
        <v xml:space="preserve">["LP"] =  0; </v>
      </c>
      <c r="AB33" t="str">
        <f t="shared" si="15"/>
        <v>0</v>
      </c>
      <c r="AC33" t="str">
        <f t="shared" si="16"/>
        <v xml:space="preserve">["REP"] =    0; </v>
      </c>
      <c r="AD33" t="e">
        <f>VLOOKUP(I33,Faction!A$2:B$77,2,FALSE)</f>
        <v>#N/A</v>
      </c>
      <c r="AE33" t="e">
        <f t="shared" si="17"/>
        <v>#N/A</v>
      </c>
      <c r="AF33" t="str">
        <f t="shared" si="18"/>
        <v xml:space="preserve">["TIER"] = 0; </v>
      </c>
      <c r="AG33" t="str">
        <f t="shared" si="19"/>
        <v xml:space="preserve">["NAME"] = { ["EN"] = ""; }; </v>
      </c>
      <c r="AH33" t="str">
        <f t="shared" si="20"/>
        <v xml:space="preserve">["LORE"] = { ["EN"] = ""; }; </v>
      </c>
      <c r="AI33" t="str">
        <f t="shared" si="21"/>
        <v xml:space="preserve">["SUMMARY"] = { ["EN"] = ""; }; </v>
      </c>
      <c r="AJ33" t="str">
        <f t="shared" si="22"/>
        <v/>
      </c>
      <c r="AK33" t="str">
        <f t="shared" si="23"/>
        <v>};</v>
      </c>
    </row>
    <row r="34" spans="14:37" x14ac:dyDescent="0.25">
      <c r="N34" s="1" t="e">
        <f t="shared" si="5"/>
        <v>#N/A</v>
      </c>
      <c r="O34">
        <f t="shared" si="6"/>
        <v>33</v>
      </c>
      <c r="P34" t="str">
        <f t="shared" si="7"/>
        <v xml:space="preserve"> [33] = {</v>
      </c>
      <c r="Q34" s="1" t="str">
        <f t="shared" si="8"/>
        <v/>
      </c>
      <c r="R34" t="e">
        <f>VLOOKUP(C34,Type!A$2:B$18,2,FALSE)</f>
        <v>#N/A</v>
      </c>
      <c r="S34" t="e">
        <f t="shared" si="9"/>
        <v>#N/A</v>
      </c>
      <c r="T34" t="str">
        <f>IF(AND(C34="Class",NOT(ISBLANK(D34))),VLOOKUP(D34,Class!A$1:B$9,2),"")</f>
        <v/>
      </c>
      <c r="U34" t="str">
        <f>IF(AND(C34="Vocation",NOT(ISBLANK(D34))),VLOOKUP(D34,Vocation!A$1:B$8,2),"")</f>
        <v/>
      </c>
      <c r="V34" t="str">
        <f>IF(
  LEN(T34)=0,
    IF(
    LEN(U34)=0,
    "  0",
    CONCATENATE(REPT(" ",Vocation!B$12-LEN(U34)),U34)),
  CONCATENATE(REPT(" ",Vocation!B$12-LEN(T34)),T34))</f>
        <v xml:space="preserve">  0</v>
      </c>
      <c r="W34" t="str">
        <f t="shared" si="10"/>
        <v xml:space="preserve">["SUBTYPE"] =   0; </v>
      </c>
      <c r="X34" t="str">
        <f t="shared" si="11"/>
        <v>0</v>
      </c>
      <c r="Y34" t="str">
        <f t="shared" si="12"/>
        <v xml:space="preserve">["VXP"] =    0; </v>
      </c>
      <c r="Z34" t="str">
        <f t="shared" si="13"/>
        <v>0</v>
      </c>
      <c r="AA34" t="str">
        <f t="shared" si="14"/>
        <v xml:space="preserve">["LP"] =  0; </v>
      </c>
      <c r="AB34" t="str">
        <f t="shared" si="15"/>
        <v>0</v>
      </c>
      <c r="AC34" t="str">
        <f t="shared" si="16"/>
        <v xml:space="preserve">["REP"] =    0; </v>
      </c>
      <c r="AD34" t="e">
        <f>VLOOKUP(I34,Faction!A$2:B$77,2,FALSE)</f>
        <v>#N/A</v>
      </c>
      <c r="AE34" t="e">
        <f t="shared" si="17"/>
        <v>#N/A</v>
      </c>
      <c r="AF34" t="str">
        <f t="shared" si="18"/>
        <v xml:space="preserve">["TIER"] = 0; </v>
      </c>
      <c r="AG34" t="str">
        <f t="shared" si="19"/>
        <v xml:space="preserve">["NAME"] = { ["EN"] = ""; }; </v>
      </c>
      <c r="AH34" t="str">
        <f t="shared" si="20"/>
        <v xml:space="preserve">["LORE"] = { ["EN"] = ""; }; </v>
      </c>
      <c r="AI34" t="str">
        <f t="shared" si="21"/>
        <v xml:space="preserve">["SUMMARY"] = { ["EN"] = ""; }; </v>
      </c>
      <c r="AJ34" t="str">
        <f t="shared" si="22"/>
        <v/>
      </c>
      <c r="AK34" t="str">
        <f t="shared" si="23"/>
        <v>};</v>
      </c>
    </row>
    <row r="35" spans="14:37" x14ac:dyDescent="0.25">
      <c r="N35" s="1" t="e">
        <f t="shared" si="5"/>
        <v>#N/A</v>
      </c>
      <c r="O35">
        <f t="shared" si="6"/>
        <v>34</v>
      </c>
      <c r="P35" t="str">
        <f t="shared" si="7"/>
        <v xml:space="preserve"> [34] = {</v>
      </c>
      <c r="Q35" s="1" t="str">
        <f t="shared" si="8"/>
        <v/>
      </c>
      <c r="R35" t="e">
        <f>VLOOKUP(C35,Type!A$2:B$18,2,FALSE)</f>
        <v>#N/A</v>
      </c>
      <c r="S35" t="e">
        <f t="shared" si="9"/>
        <v>#N/A</v>
      </c>
      <c r="T35" t="str">
        <f>IF(AND(C35="Class",NOT(ISBLANK(D35))),VLOOKUP(D35,Class!A$1:B$9,2),"")</f>
        <v/>
      </c>
      <c r="U35" t="str">
        <f>IF(AND(C35="Vocation",NOT(ISBLANK(D35))),VLOOKUP(D35,Vocation!A$1:B$8,2),"")</f>
        <v/>
      </c>
      <c r="V35" t="str">
        <f>IF(
  LEN(T35)=0,
    IF(
    LEN(U35)=0,
    "  0",
    CONCATENATE(REPT(" ",Vocation!B$12-LEN(U35)),U35)),
  CONCATENATE(REPT(" ",Vocation!B$12-LEN(T35)),T35))</f>
        <v xml:space="preserve">  0</v>
      </c>
      <c r="W35" t="str">
        <f t="shared" si="10"/>
        <v xml:space="preserve">["SUBTYPE"] =   0; </v>
      </c>
      <c r="X35" t="str">
        <f t="shared" si="11"/>
        <v>0</v>
      </c>
      <c r="Y35" t="str">
        <f t="shared" si="12"/>
        <v xml:space="preserve">["VXP"] =    0; </v>
      </c>
      <c r="Z35" t="str">
        <f t="shared" si="13"/>
        <v>0</v>
      </c>
      <c r="AA35" t="str">
        <f t="shared" si="14"/>
        <v xml:space="preserve">["LP"] =  0; </v>
      </c>
      <c r="AB35" t="str">
        <f t="shared" si="15"/>
        <v>0</v>
      </c>
      <c r="AC35" t="str">
        <f t="shared" si="16"/>
        <v xml:space="preserve">["REP"] =    0; </v>
      </c>
      <c r="AD35" t="e">
        <f>VLOOKUP(I35,Faction!A$2:B$77,2,FALSE)</f>
        <v>#N/A</v>
      </c>
      <c r="AE35" t="e">
        <f t="shared" si="17"/>
        <v>#N/A</v>
      </c>
      <c r="AF35" t="str">
        <f t="shared" si="18"/>
        <v xml:space="preserve">["TIER"] = 0; </v>
      </c>
      <c r="AG35" t="str">
        <f t="shared" si="19"/>
        <v xml:space="preserve">["NAME"] = { ["EN"] = ""; }; </v>
      </c>
      <c r="AH35" t="str">
        <f t="shared" si="20"/>
        <v xml:space="preserve">["LORE"] = { ["EN"] = ""; }; </v>
      </c>
      <c r="AI35" t="str">
        <f t="shared" si="21"/>
        <v xml:space="preserve">["SUMMARY"] = { ["EN"] = ""; }; </v>
      </c>
      <c r="AJ35" t="str">
        <f t="shared" si="22"/>
        <v/>
      </c>
      <c r="AK35" t="str">
        <f t="shared" si="23"/>
        <v>};</v>
      </c>
    </row>
    <row r="36" spans="14:37" x14ac:dyDescent="0.25">
      <c r="N36" s="1" t="e">
        <f t="shared" si="5"/>
        <v>#N/A</v>
      </c>
      <c r="O36">
        <f t="shared" si="6"/>
        <v>35</v>
      </c>
      <c r="P36" t="str">
        <f t="shared" si="7"/>
        <v xml:space="preserve"> [35] = {</v>
      </c>
      <c r="Q36" s="1" t="str">
        <f t="shared" si="8"/>
        <v/>
      </c>
      <c r="R36" t="e">
        <f>VLOOKUP(C36,Type!A$2:B$18,2,FALSE)</f>
        <v>#N/A</v>
      </c>
      <c r="S36" t="e">
        <f t="shared" si="9"/>
        <v>#N/A</v>
      </c>
      <c r="T36" t="str">
        <f>IF(AND(C36="Class",NOT(ISBLANK(D36))),VLOOKUP(D36,Class!A$1:B$9,2),"")</f>
        <v/>
      </c>
      <c r="U36" t="str">
        <f>IF(AND(C36="Vocation",NOT(ISBLANK(D36))),VLOOKUP(D36,Vocation!A$1:B$8,2),"")</f>
        <v/>
      </c>
      <c r="V36" t="str">
        <f>IF(
  LEN(T36)=0,
    IF(
    LEN(U36)=0,
    "  0",
    CONCATENATE(REPT(" ",Vocation!B$12-LEN(U36)),U36)),
  CONCATENATE(REPT(" ",Vocation!B$12-LEN(T36)),T36))</f>
        <v xml:space="preserve">  0</v>
      </c>
      <c r="W36" t="str">
        <f t="shared" si="10"/>
        <v xml:space="preserve">["SUBTYPE"] =   0; </v>
      </c>
      <c r="X36" t="str">
        <f t="shared" si="11"/>
        <v>0</v>
      </c>
      <c r="Y36" t="str">
        <f t="shared" si="12"/>
        <v xml:space="preserve">["VXP"] =    0; </v>
      </c>
      <c r="Z36" t="str">
        <f t="shared" si="13"/>
        <v>0</v>
      </c>
      <c r="AA36" t="str">
        <f t="shared" si="14"/>
        <v xml:space="preserve">["LP"] =  0; </v>
      </c>
      <c r="AB36" t="str">
        <f t="shared" si="15"/>
        <v>0</v>
      </c>
      <c r="AC36" t="str">
        <f t="shared" si="16"/>
        <v xml:space="preserve">["REP"] =    0; </v>
      </c>
      <c r="AD36" t="e">
        <f>VLOOKUP(I36,Faction!A$2:B$77,2,FALSE)</f>
        <v>#N/A</v>
      </c>
      <c r="AE36" t="e">
        <f t="shared" si="17"/>
        <v>#N/A</v>
      </c>
      <c r="AF36" t="str">
        <f t="shared" si="18"/>
        <v xml:space="preserve">["TIER"] = 0; </v>
      </c>
      <c r="AG36" t="str">
        <f t="shared" si="19"/>
        <v xml:space="preserve">["NAME"] = { ["EN"] = ""; }; </v>
      </c>
      <c r="AH36" t="str">
        <f t="shared" si="20"/>
        <v xml:space="preserve">["LORE"] = { ["EN"] = ""; }; </v>
      </c>
      <c r="AI36" t="str">
        <f t="shared" si="21"/>
        <v xml:space="preserve">["SUMMARY"] = { ["EN"] = ""; }; </v>
      </c>
      <c r="AJ36" t="str">
        <f t="shared" si="22"/>
        <v/>
      </c>
      <c r="AK36" t="str">
        <f t="shared" si="23"/>
        <v>};</v>
      </c>
    </row>
  </sheetData>
  <conditionalFormatting sqref="A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Type</vt:lpstr>
      <vt:lpstr>Faction</vt:lpstr>
      <vt:lpstr>Class</vt:lpstr>
      <vt:lpstr>Race</vt:lpstr>
      <vt:lpstr>Vocation</vt:lpstr>
      <vt:lpstr>Skirmish Instances</vt:lpstr>
      <vt:lpstr>Skirmish Lieutenant</vt:lpstr>
      <vt:lpstr>&lt;template&gt;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cp:lastPrinted>2020-12-27T22:41:04Z</cp:lastPrinted>
  <dcterms:created xsi:type="dcterms:W3CDTF">2020-12-14T02:27:01Z</dcterms:created>
  <dcterms:modified xsi:type="dcterms:W3CDTF">2023-01-01T21:48:33Z</dcterms:modified>
</cp:coreProperties>
</file>