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DeedTracker\SourceFiles\"/>
    </mc:Choice>
  </mc:AlternateContent>
  <xr:revisionPtr revIDLastSave="0" documentId="13_ncr:1_{83090C1B-D964-415A-A9A7-2D38985E9338}" xr6:coauthVersionLast="47" xr6:coauthVersionMax="47" xr10:uidLastSave="{00000000-0000-0000-0000-000000000000}"/>
  <bookViews>
    <workbookView xWindow="-120" yWindow="-120" windowWidth="29040" windowHeight="15840" activeTab="5" xr2:uid="{CDC9C16A-58F0-4807-B5CD-F77FF9D2EA43}"/>
  </bookViews>
  <sheets>
    <sheet name="Type" sheetId="2" r:id="rId1"/>
    <sheet name="Faction" sheetId="3" r:id="rId2"/>
    <sheet name="Class" sheetId="4" r:id="rId3"/>
    <sheet name="Race" sheetId="8" r:id="rId4"/>
    <sheet name="Vocation" sheetId="5" r:id="rId5"/>
    <sheet name="Fishing" sheetId="11" r:id="rId6"/>
    <sheet name="&lt;template&gt;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1" l="1"/>
  <c r="O4" i="11"/>
  <c r="O5" i="11"/>
  <c r="O6" i="11"/>
  <c r="O7" i="11"/>
  <c r="U3" i="11"/>
  <c r="U4" i="11"/>
  <c r="U5" i="11"/>
  <c r="U6" i="11"/>
  <c r="U7" i="11"/>
  <c r="U2" i="11"/>
  <c r="T3" i="11"/>
  <c r="T4" i="11"/>
  <c r="T5" i="11"/>
  <c r="T6" i="11"/>
  <c r="T7" i="11"/>
  <c r="T2" i="11"/>
  <c r="V3" i="11"/>
  <c r="V4" i="11"/>
  <c r="V5" i="11"/>
  <c r="V6" i="11"/>
  <c r="V7" i="11"/>
  <c r="V2" i="11"/>
  <c r="S3" i="11"/>
  <c r="S4" i="11"/>
  <c r="S5" i="11"/>
  <c r="S6" i="11"/>
  <c r="S7" i="11"/>
  <c r="S2" i="11"/>
  <c r="O3" i="1"/>
  <c r="P3" i="1"/>
  <c r="Q3" i="1"/>
  <c r="R3" i="1"/>
  <c r="S3" i="1" s="1"/>
  <c r="T3" i="1"/>
  <c r="V3" i="1" s="1"/>
  <c r="W3" i="1" s="1"/>
  <c r="U3" i="1"/>
  <c r="X3" i="1"/>
  <c r="Y3" i="1" s="1"/>
  <c r="Z3" i="1"/>
  <c r="AA3" i="1"/>
  <c r="AB3" i="1"/>
  <c r="AC3" i="1" s="1"/>
  <c r="AD3" i="1"/>
  <c r="AE3" i="1" s="1"/>
  <c r="AF3" i="1"/>
  <c r="AG3" i="1"/>
  <c r="AH3" i="1"/>
  <c r="AI3" i="1"/>
  <c r="AJ3" i="1"/>
  <c r="AK3" i="1"/>
  <c r="O4" i="1"/>
  <c r="P4" i="1"/>
  <c r="Q4" i="1"/>
  <c r="R4" i="1"/>
  <c r="S4" i="1"/>
  <c r="T4" i="1"/>
  <c r="V4" i="1" s="1"/>
  <c r="W4" i="1" s="1"/>
  <c r="U4" i="1"/>
  <c r="X4" i="1"/>
  <c r="Y4" i="1" s="1"/>
  <c r="Z4" i="1"/>
  <c r="AA4" i="1" s="1"/>
  <c r="AB4" i="1"/>
  <c r="AC4" i="1" s="1"/>
  <c r="AD4" i="1"/>
  <c r="AE4" i="1" s="1"/>
  <c r="AF4" i="1"/>
  <c r="AG4" i="1"/>
  <c r="AH4" i="1"/>
  <c r="AI4" i="1"/>
  <c r="AJ4" i="1"/>
  <c r="AK4" i="1"/>
  <c r="O5" i="1"/>
  <c r="P5" i="1"/>
  <c r="Q5" i="1"/>
  <c r="R5" i="1"/>
  <c r="S5" i="1" s="1"/>
  <c r="T5" i="1"/>
  <c r="V5" i="1" s="1"/>
  <c r="W5" i="1" s="1"/>
  <c r="U5" i="1"/>
  <c r="X5" i="1"/>
  <c r="Y5" i="1" s="1"/>
  <c r="Z5" i="1"/>
  <c r="AA5" i="1"/>
  <c r="AB5" i="1"/>
  <c r="AC5" i="1" s="1"/>
  <c r="AD5" i="1"/>
  <c r="AE5" i="1" s="1"/>
  <c r="AF5" i="1"/>
  <c r="AG5" i="1"/>
  <c r="AH5" i="1"/>
  <c r="AI5" i="1"/>
  <c r="AJ5" i="1"/>
  <c r="AK5" i="1"/>
  <c r="O6" i="1"/>
  <c r="P6" i="1"/>
  <c r="Q6" i="1"/>
  <c r="R6" i="1"/>
  <c r="S6" i="1"/>
  <c r="T6" i="1"/>
  <c r="V6" i="1" s="1"/>
  <c r="W6" i="1" s="1"/>
  <c r="U6" i="1"/>
  <c r="X6" i="1"/>
  <c r="Y6" i="1" s="1"/>
  <c r="Z6" i="1"/>
  <c r="AA6" i="1" s="1"/>
  <c r="AB6" i="1"/>
  <c r="AC6" i="1" s="1"/>
  <c r="AD6" i="1"/>
  <c r="AE6" i="1" s="1"/>
  <c r="AF6" i="1"/>
  <c r="AG6" i="1"/>
  <c r="AH6" i="1"/>
  <c r="AI6" i="1"/>
  <c r="AJ6" i="1"/>
  <c r="AK6" i="1"/>
  <c r="O7" i="1"/>
  <c r="P7" i="1"/>
  <c r="Q7" i="1"/>
  <c r="R7" i="1"/>
  <c r="S7" i="1" s="1"/>
  <c r="T7" i="1"/>
  <c r="V7" i="1" s="1"/>
  <c r="W7" i="1" s="1"/>
  <c r="U7" i="1"/>
  <c r="X7" i="1"/>
  <c r="Y7" i="1" s="1"/>
  <c r="Z7" i="1"/>
  <c r="AA7" i="1"/>
  <c r="AB7" i="1"/>
  <c r="AC7" i="1" s="1"/>
  <c r="AD7" i="1"/>
  <c r="AE7" i="1" s="1"/>
  <c r="AF7" i="1"/>
  <c r="AG7" i="1"/>
  <c r="AH7" i="1"/>
  <c r="AI7" i="1"/>
  <c r="AJ7" i="1"/>
  <c r="AK7" i="1"/>
  <c r="O8" i="1"/>
  <c r="P8" i="1"/>
  <c r="Q8" i="1"/>
  <c r="R8" i="1"/>
  <c r="S8" i="1"/>
  <c r="T8" i="1"/>
  <c r="V8" i="1" s="1"/>
  <c r="W8" i="1" s="1"/>
  <c r="U8" i="1"/>
  <c r="X8" i="1"/>
  <c r="Y8" i="1" s="1"/>
  <c r="Z8" i="1"/>
  <c r="AA8" i="1" s="1"/>
  <c r="AB8" i="1"/>
  <c r="AC8" i="1" s="1"/>
  <c r="AD8" i="1"/>
  <c r="AE8" i="1" s="1"/>
  <c r="AF8" i="1"/>
  <c r="AG8" i="1"/>
  <c r="AH8" i="1"/>
  <c r="AI8" i="1"/>
  <c r="AJ8" i="1"/>
  <c r="AK8" i="1"/>
  <c r="O9" i="1"/>
  <c r="P9" i="1"/>
  <c r="Q9" i="1"/>
  <c r="R9" i="1"/>
  <c r="S9" i="1" s="1"/>
  <c r="T9" i="1"/>
  <c r="V9" i="1" s="1"/>
  <c r="W9" i="1" s="1"/>
  <c r="U9" i="1"/>
  <c r="X9" i="1"/>
  <c r="Y9" i="1" s="1"/>
  <c r="Z9" i="1"/>
  <c r="AA9" i="1"/>
  <c r="AB9" i="1"/>
  <c r="AC9" i="1" s="1"/>
  <c r="AD9" i="1"/>
  <c r="AE9" i="1" s="1"/>
  <c r="AF9" i="1"/>
  <c r="AG9" i="1"/>
  <c r="AH9" i="1"/>
  <c r="AI9" i="1"/>
  <c r="AJ9" i="1"/>
  <c r="AK9" i="1"/>
  <c r="O10" i="1"/>
  <c r="P10" i="1"/>
  <c r="Q10" i="1"/>
  <c r="R10" i="1"/>
  <c r="S10" i="1"/>
  <c r="T10" i="1"/>
  <c r="V10" i="1" s="1"/>
  <c r="W10" i="1" s="1"/>
  <c r="U10" i="1"/>
  <c r="X10" i="1"/>
  <c r="Y10" i="1" s="1"/>
  <c r="Z10" i="1"/>
  <c r="AA10" i="1" s="1"/>
  <c r="AB10" i="1"/>
  <c r="AC10" i="1" s="1"/>
  <c r="AD10" i="1"/>
  <c r="AE10" i="1" s="1"/>
  <c r="AF10" i="1"/>
  <c r="AG10" i="1"/>
  <c r="AH10" i="1"/>
  <c r="AI10" i="1"/>
  <c r="AJ10" i="1"/>
  <c r="AK10" i="1"/>
  <c r="O11" i="1"/>
  <c r="P11" i="1"/>
  <c r="Q11" i="1"/>
  <c r="R11" i="1"/>
  <c r="S11" i="1" s="1"/>
  <c r="T11" i="1"/>
  <c r="V11" i="1" s="1"/>
  <c r="W11" i="1" s="1"/>
  <c r="U11" i="1"/>
  <c r="X11" i="1"/>
  <c r="Y11" i="1" s="1"/>
  <c r="Z11" i="1"/>
  <c r="AA11" i="1"/>
  <c r="AB11" i="1"/>
  <c r="AC11" i="1" s="1"/>
  <c r="AD11" i="1"/>
  <c r="AE11" i="1" s="1"/>
  <c r="AF11" i="1"/>
  <c r="AG11" i="1"/>
  <c r="AH11" i="1"/>
  <c r="AI11" i="1"/>
  <c r="AJ11" i="1"/>
  <c r="AK11" i="1"/>
  <c r="O12" i="1"/>
  <c r="P12" i="1"/>
  <c r="Q12" i="1"/>
  <c r="R12" i="1"/>
  <c r="S12" i="1"/>
  <c r="T12" i="1"/>
  <c r="V12" i="1" s="1"/>
  <c r="W12" i="1" s="1"/>
  <c r="U12" i="1"/>
  <c r="X12" i="1"/>
  <c r="Y12" i="1" s="1"/>
  <c r="Z12" i="1"/>
  <c r="AA12" i="1" s="1"/>
  <c r="AB12" i="1"/>
  <c r="AC12" i="1" s="1"/>
  <c r="AD12" i="1"/>
  <c r="AE12" i="1" s="1"/>
  <c r="AF12" i="1"/>
  <c r="AG12" i="1"/>
  <c r="AH12" i="1"/>
  <c r="AI12" i="1"/>
  <c r="AJ12" i="1"/>
  <c r="AK12" i="1"/>
  <c r="O13" i="1"/>
  <c r="P13" i="1"/>
  <c r="Q13" i="1"/>
  <c r="R13" i="1"/>
  <c r="S13" i="1" s="1"/>
  <c r="T13" i="1"/>
  <c r="V13" i="1" s="1"/>
  <c r="W13" i="1" s="1"/>
  <c r="U13" i="1"/>
  <c r="X13" i="1"/>
  <c r="Y13" i="1" s="1"/>
  <c r="Z13" i="1"/>
  <c r="AA13" i="1"/>
  <c r="AB13" i="1"/>
  <c r="AC13" i="1" s="1"/>
  <c r="AD13" i="1"/>
  <c r="AE13" i="1" s="1"/>
  <c r="AF13" i="1"/>
  <c r="AG13" i="1"/>
  <c r="AH13" i="1"/>
  <c r="AI13" i="1"/>
  <c r="AJ13" i="1"/>
  <c r="AK13" i="1"/>
  <c r="O14" i="1"/>
  <c r="P14" i="1"/>
  <c r="N14" i="1" s="1"/>
  <c r="Q14" i="1"/>
  <c r="R14" i="1"/>
  <c r="S14" i="1"/>
  <c r="T14" i="1"/>
  <c r="V14" i="1" s="1"/>
  <c r="W14" i="1" s="1"/>
  <c r="U14" i="1"/>
  <c r="X14" i="1"/>
  <c r="Y14" i="1" s="1"/>
  <c r="Z14" i="1"/>
  <c r="AA14" i="1" s="1"/>
  <c r="AB14" i="1"/>
  <c r="AC14" i="1" s="1"/>
  <c r="AD14" i="1"/>
  <c r="AE14" i="1" s="1"/>
  <c r="AF14" i="1"/>
  <c r="AG14" i="1"/>
  <c r="AH14" i="1"/>
  <c r="AI14" i="1"/>
  <c r="AJ14" i="1"/>
  <c r="AK14" i="1"/>
  <c r="O15" i="1"/>
  <c r="P15" i="1"/>
  <c r="Q15" i="1"/>
  <c r="R15" i="1"/>
  <c r="S15" i="1" s="1"/>
  <c r="T15" i="1"/>
  <c r="V15" i="1" s="1"/>
  <c r="W15" i="1" s="1"/>
  <c r="U15" i="1"/>
  <c r="X15" i="1"/>
  <c r="Y15" i="1" s="1"/>
  <c r="Z15" i="1"/>
  <c r="AA15" i="1"/>
  <c r="AB15" i="1"/>
  <c r="AC15" i="1" s="1"/>
  <c r="AD15" i="1"/>
  <c r="AE15" i="1" s="1"/>
  <c r="AF15" i="1"/>
  <c r="AG15" i="1"/>
  <c r="AH15" i="1"/>
  <c r="AI15" i="1"/>
  <c r="AJ15" i="1"/>
  <c r="AK15" i="1"/>
  <c r="O16" i="1"/>
  <c r="P16" i="1"/>
  <c r="N16" i="1" s="1"/>
  <c r="Q16" i="1"/>
  <c r="R16" i="1"/>
  <c r="S16" i="1"/>
  <c r="T16" i="1"/>
  <c r="V16" i="1" s="1"/>
  <c r="W16" i="1" s="1"/>
  <c r="U16" i="1"/>
  <c r="X16" i="1"/>
  <c r="Y16" i="1" s="1"/>
  <c r="Z16" i="1"/>
  <c r="AA16" i="1" s="1"/>
  <c r="AB16" i="1"/>
  <c r="AC16" i="1" s="1"/>
  <c r="AD16" i="1"/>
  <c r="AE16" i="1" s="1"/>
  <c r="AF16" i="1"/>
  <c r="AG16" i="1"/>
  <c r="AH16" i="1"/>
  <c r="AI16" i="1"/>
  <c r="AJ16" i="1"/>
  <c r="AK16" i="1"/>
  <c r="O17" i="1"/>
  <c r="P17" i="1"/>
  <c r="N17" i="1" s="1"/>
  <c r="Q17" i="1"/>
  <c r="R17" i="1"/>
  <c r="S17" i="1" s="1"/>
  <c r="T17" i="1"/>
  <c r="V17" i="1" s="1"/>
  <c r="W17" i="1" s="1"/>
  <c r="U17" i="1"/>
  <c r="X17" i="1"/>
  <c r="Y17" i="1" s="1"/>
  <c r="Z17" i="1"/>
  <c r="AA17" i="1"/>
  <c r="AB17" i="1"/>
  <c r="AC17" i="1" s="1"/>
  <c r="AD17" i="1"/>
  <c r="AE17" i="1" s="1"/>
  <c r="AF17" i="1"/>
  <c r="AG17" i="1"/>
  <c r="AH17" i="1"/>
  <c r="AI17" i="1"/>
  <c r="AJ17" i="1"/>
  <c r="AK17" i="1"/>
  <c r="O18" i="1"/>
  <c r="P18" i="1"/>
  <c r="Q18" i="1"/>
  <c r="R18" i="1"/>
  <c r="S18" i="1"/>
  <c r="T18" i="1"/>
  <c r="V18" i="1" s="1"/>
  <c r="W18" i="1" s="1"/>
  <c r="U18" i="1"/>
  <c r="X18" i="1"/>
  <c r="Y18" i="1" s="1"/>
  <c r="Z18" i="1"/>
  <c r="AA18" i="1" s="1"/>
  <c r="AB18" i="1"/>
  <c r="AC18" i="1" s="1"/>
  <c r="AD18" i="1"/>
  <c r="AE18" i="1" s="1"/>
  <c r="AF18" i="1"/>
  <c r="AG18" i="1"/>
  <c r="AH18" i="1"/>
  <c r="AI18" i="1"/>
  <c r="AJ18" i="1"/>
  <c r="AK18" i="1"/>
  <c r="O19" i="1"/>
  <c r="P19" i="1"/>
  <c r="Q19" i="1"/>
  <c r="R19" i="1"/>
  <c r="S19" i="1" s="1"/>
  <c r="T19" i="1"/>
  <c r="V19" i="1" s="1"/>
  <c r="W19" i="1" s="1"/>
  <c r="U19" i="1"/>
  <c r="X19" i="1"/>
  <c r="Y19" i="1" s="1"/>
  <c r="Z19" i="1"/>
  <c r="AA19" i="1"/>
  <c r="AB19" i="1"/>
  <c r="AC19" i="1" s="1"/>
  <c r="AD19" i="1"/>
  <c r="AE19" i="1" s="1"/>
  <c r="AF19" i="1"/>
  <c r="AG19" i="1"/>
  <c r="AH19" i="1"/>
  <c r="AI19" i="1"/>
  <c r="AJ19" i="1"/>
  <c r="AK19" i="1"/>
  <c r="O20" i="1"/>
  <c r="P20" i="1"/>
  <c r="Q20" i="1"/>
  <c r="R20" i="1"/>
  <c r="S20" i="1"/>
  <c r="T20" i="1"/>
  <c r="V20" i="1" s="1"/>
  <c r="W20" i="1" s="1"/>
  <c r="U20" i="1"/>
  <c r="X20" i="1"/>
  <c r="Y20" i="1" s="1"/>
  <c r="Z20" i="1"/>
  <c r="AA20" i="1" s="1"/>
  <c r="AB20" i="1"/>
  <c r="AC20" i="1" s="1"/>
  <c r="AD20" i="1"/>
  <c r="AE20" i="1" s="1"/>
  <c r="AF20" i="1"/>
  <c r="AG20" i="1"/>
  <c r="AH20" i="1"/>
  <c r="AI20" i="1"/>
  <c r="AJ20" i="1"/>
  <c r="AK20" i="1"/>
  <c r="O21" i="1"/>
  <c r="P21" i="1"/>
  <c r="Q21" i="1"/>
  <c r="R21" i="1"/>
  <c r="S21" i="1" s="1"/>
  <c r="T21" i="1"/>
  <c r="V21" i="1" s="1"/>
  <c r="W21" i="1" s="1"/>
  <c r="U21" i="1"/>
  <c r="X21" i="1"/>
  <c r="Y21" i="1" s="1"/>
  <c r="Z21" i="1"/>
  <c r="AA21" i="1"/>
  <c r="AB21" i="1"/>
  <c r="AC21" i="1" s="1"/>
  <c r="AD21" i="1"/>
  <c r="AE21" i="1" s="1"/>
  <c r="AF21" i="1"/>
  <c r="AG21" i="1"/>
  <c r="AH21" i="1"/>
  <c r="AI21" i="1"/>
  <c r="AJ21" i="1"/>
  <c r="AK21" i="1"/>
  <c r="O22" i="1"/>
  <c r="P22" i="1"/>
  <c r="Q22" i="1"/>
  <c r="R22" i="1"/>
  <c r="S22" i="1"/>
  <c r="T22" i="1"/>
  <c r="V22" i="1" s="1"/>
  <c r="W22" i="1" s="1"/>
  <c r="U22" i="1"/>
  <c r="X22" i="1"/>
  <c r="Y22" i="1" s="1"/>
  <c r="Z22" i="1"/>
  <c r="AA22" i="1" s="1"/>
  <c r="AB22" i="1"/>
  <c r="AC22" i="1" s="1"/>
  <c r="AD22" i="1"/>
  <c r="AE22" i="1" s="1"/>
  <c r="AF22" i="1"/>
  <c r="AG22" i="1"/>
  <c r="AH22" i="1"/>
  <c r="AI22" i="1"/>
  <c r="AJ22" i="1"/>
  <c r="AK22" i="1"/>
  <c r="O23" i="1"/>
  <c r="P23" i="1"/>
  <c r="Q23" i="1"/>
  <c r="R23" i="1"/>
  <c r="S23" i="1" s="1"/>
  <c r="T23" i="1"/>
  <c r="V23" i="1" s="1"/>
  <c r="W23" i="1" s="1"/>
  <c r="U23" i="1"/>
  <c r="X23" i="1"/>
  <c r="Y23" i="1" s="1"/>
  <c r="Z23" i="1"/>
  <c r="AA23" i="1"/>
  <c r="AB23" i="1"/>
  <c r="AC23" i="1" s="1"/>
  <c r="AD23" i="1"/>
  <c r="AE23" i="1" s="1"/>
  <c r="AF23" i="1"/>
  <c r="AG23" i="1"/>
  <c r="AH23" i="1"/>
  <c r="AI23" i="1"/>
  <c r="AJ23" i="1"/>
  <c r="AK23" i="1"/>
  <c r="O24" i="1"/>
  <c r="P24" i="1"/>
  <c r="Q24" i="1"/>
  <c r="R24" i="1"/>
  <c r="S24" i="1"/>
  <c r="T24" i="1"/>
  <c r="V24" i="1" s="1"/>
  <c r="W24" i="1" s="1"/>
  <c r="U24" i="1"/>
  <c r="X24" i="1"/>
  <c r="Y24" i="1" s="1"/>
  <c r="Z24" i="1"/>
  <c r="AA24" i="1" s="1"/>
  <c r="AB24" i="1"/>
  <c r="AC24" i="1" s="1"/>
  <c r="AD24" i="1"/>
  <c r="AE24" i="1" s="1"/>
  <c r="AF24" i="1"/>
  <c r="AG24" i="1"/>
  <c r="AH24" i="1"/>
  <c r="AI24" i="1"/>
  <c r="AJ24" i="1"/>
  <c r="AK24" i="1"/>
  <c r="O25" i="1"/>
  <c r="P25" i="1"/>
  <c r="Q25" i="1"/>
  <c r="R25" i="1"/>
  <c r="S25" i="1" s="1"/>
  <c r="T25" i="1"/>
  <c r="V25" i="1" s="1"/>
  <c r="W25" i="1" s="1"/>
  <c r="U25" i="1"/>
  <c r="X25" i="1"/>
  <c r="Y25" i="1" s="1"/>
  <c r="Z25" i="1"/>
  <c r="AA25" i="1"/>
  <c r="AB25" i="1"/>
  <c r="AC25" i="1" s="1"/>
  <c r="AD25" i="1"/>
  <c r="AE25" i="1" s="1"/>
  <c r="AF25" i="1"/>
  <c r="AG25" i="1"/>
  <c r="AH25" i="1"/>
  <c r="AI25" i="1"/>
  <c r="AJ25" i="1"/>
  <c r="AK25" i="1"/>
  <c r="O26" i="1"/>
  <c r="P26" i="1"/>
  <c r="Q26" i="1"/>
  <c r="R26" i="1"/>
  <c r="S26" i="1"/>
  <c r="T26" i="1"/>
  <c r="V26" i="1" s="1"/>
  <c r="W26" i="1" s="1"/>
  <c r="U26" i="1"/>
  <c r="X26" i="1"/>
  <c r="Y26" i="1" s="1"/>
  <c r="Z26" i="1"/>
  <c r="AA26" i="1" s="1"/>
  <c r="AB26" i="1"/>
  <c r="AC26" i="1" s="1"/>
  <c r="AD26" i="1"/>
  <c r="AE26" i="1" s="1"/>
  <c r="AF26" i="1"/>
  <c r="AG26" i="1"/>
  <c r="AH26" i="1"/>
  <c r="AI26" i="1"/>
  <c r="AJ26" i="1"/>
  <c r="AK26" i="1"/>
  <c r="O27" i="1"/>
  <c r="P27" i="1"/>
  <c r="Q27" i="1"/>
  <c r="R27" i="1"/>
  <c r="S27" i="1" s="1"/>
  <c r="T27" i="1"/>
  <c r="V27" i="1" s="1"/>
  <c r="W27" i="1" s="1"/>
  <c r="U27" i="1"/>
  <c r="X27" i="1"/>
  <c r="Y27" i="1" s="1"/>
  <c r="Z27" i="1"/>
  <c r="AA27" i="1"/>
  <c r="AB27" i="1"/>
  <c r="AC27" i="1" s="1"/>
  <c r="AD27" i="1"/>
  <c r="AE27" i="1" s="1"/>
  <c r="AF27" i="1"/>
  <c r="AG27" i="1"/>
  <c r="AH27" i="1"/>
  <c r="AI27" i="1"/>
  <c r="AJ27" i="1"/>
  <c r="AK27" i="1"/>
  <c r="O28" i="1"/>
  <c r="P28" i="1"/>
  <c r="Q28" i="1"/>
  <c r="R28" i="1"/>
  <c r="S28" i="1"/>
  <c r="T28" i="1"/>
  <c r="V28" i="1" s="1"/>
  <c r="W28" i="1" s="1"/>
  <c r="U28" i="1"/>
  <c r="X28" i="1"/>
  <c r="Y28" i="1" s="1"/>
  <c r="Z28" i="1"/>
  <c r="AA28" i="1" s="1"/>
  <c r="AB28" i="1"/>
  <c r="AC28" i="1" s="1"/>
  <c r="AD28" i="1"/>
  <c r="AE28" i="1" s="1"/>
  <c r="AF28" i="1"/>
  <c r="AG28" i="1"/>
  <c r="AH28" i="1"/>
  <c r="AI28" i="1"/>
  <c r="AJ28" i="1"/>
  <c r="AK28" i="1"/>
  <c r="O29" i="1"/>
  <c r="P29" i="1"/>
  <c r="Q29" i="1"/>
  <c r="R29" i="1"/>
  <c r="S29" i="1" s="1"/>
  <c r="T29" i="1"/>
  <c r="V29" i="1" s="1"/>
  <c r="W29" i="1" s="1"/>
  <c r="U29" i="1"/>
  <c r="X29" i="1"/>
  <c r="Y29" i="1" s="1"/>
  <c r="Z29" i="1"/>
  <c r="AA29" i="1"/>
  <c r="AB29" i="1"/>
  <c r="AC29" i="1" s="1"/>
  <c r="AD29" i="1"/>
  <c r="AE29" i="1" s="1"/>
  <c r="AF29" i="1"/>
  <c r="AG29" i="1"/>
  <c r="AH29" i="1"/>
  <c r="AI29" i="1"/>
  <c r="AJ29" i="1"/>
  <c r="AK29" i="1"/>
  <c r="O30" i="1"/>
  <c r="P30" i="1"/>
  <c r="Q30" i="1"/>
  <c r="R30" i="1"/>
  <c r="S30" i="1"/>
  <c r="T30" i="1"/>
  <c r="V30" i="1" s="1"/>
  <c r="W30" i="1" s="1"/>
  <c r="U30" i="1"/>
  <c r="X30" i="1"/>
  <c r="Y30" i="1" s="1"/>
  <c r="Z30" i="1"/>
  <c r="AA30" i="1" s="1"/>
  <c r="AB30" i="1"/>
  <c r="AC30" i="1" s="1"/>
  <c r="AD30" i="1"/>
  <c r="AE30" i="1" s="1"/>
  <c r="AF30" i="1"/>
  <c r="AG30" i="1"/>
  <c r="AH30" i="1"/>
  <c r="AI30" i="1"/>
  <c r="AJ30" i="1"/>
  <c r="AK30" i="1"/>
  <c r="O31" i="1"/>
  <c r="P31" i="1"/>
  <c r="Q31" i="1"/>
  <c r="R31" i="1"/>
  <c r="S31" i="1" s="1"/>
  <c r="T31" i="1"/>
  <c r="V31" i="1" s="1"/>
  <c r="W31" i="1" s="1"/>
  <c r="U31" i="1"/>
  <c r="X31" i="1"/>
  <c r="Y31" i="1" s="1"/>
  <c r="Z31" i="1"/>
  <c r="AA31" i="1"/>
  <c r="AB31" i="1"/>
  <c r="AC31" i="1" s="1"/>
  <c r="AD31" i="1"/>
  <c r="AE31" i="1" s="1"/>
  <c r="AF31" i="1"/>
  <c r="AG31" i="1"/>
  <c r="AH31" i="1"/>
  <c r="AI31" i="1"/>
  <c r="AJ31" i="1"/>
  <c r="AK31" i="1"/>
  <c r="O32" i="1"/>
  <c r="P32" i="1"/>
  <c r="N32" i="1" s="1"/>
  <c r="Q32" i="1"/>
  <c r="R32" i="1"/>
  <c r="S32" i="1"/>
  <c r="T32" i="1"/>
  <c r="V32" i="1" s="1"/>
  <c r="W32" i="1" s="1"/>
  <c r="U32" i="1"/>
  <c r="X32" i="1"/>
  <c r="Y32" i="1" s="1"/>
  <c r="Z32" i="1"/>
  <c r="AA32" i="1" s="1"/>
  <c r="AB32" i="1"/>
  <c r="AC32" i="1" s="1"/>
  <c r="AD32" i="1"/>
  <c r="AE32" i="1" s="1"/>
  <c r="AF32" i="1"/>
  <c r="AG32" i="1"/>
  <c r="AH32" i="1"/>
  <c r="AI32" i="1"/>
  <c r="AJ32" i="1"/>
  <c r="AK32" i="1"/>
  <c r="O33" i="1"/>
  <c r="P33" i="1"/>
  <c r="N33" i="1" s="1"/>
  <c r="Q33" i="1"/>
  <c r="R33" i="1"/>
  <c r="S33" i="1" s="1"/>
  <c r="T33" i="1"/>
  <c r="V33" i="1" s="1"/>
  <c r="W33" i="1" s="1"/>
  <c r="U33" i="1"/>
  <c r="X33" i="1"/>
  <c r="Y33" i="1" s="1"/>
  <c r="Z33" i="1"/>
  <c r="AA33" i="1"/>
  <c r="AB33" i="1"/>
  <c r="AC33" i="1" s="1"/>
  <c r="AD33" i="1"/>
  <c r="AE33" i="1" s="1"/>
  <c r="AF33" i="1"/>
  <c r="AG33" i="1"/>
  <c r="AH33" i="1"/>
  <c r="AI33" i="1"/>
  <c r="AJ33" i="1"/>
  <c r="AK33" i="1"/>
  <c r="O34" i="1"/>
  <c r="P34" i="1"/>
  <c r="Q34" i="1"/>
  <c r="R34" i="1"/>
  <c r="S34" i="1"/>
  <c r="T34" i="1"/>
  <c r="V34" i="1" s="1"/>
  <c r="W34" i="1" s="1"/>
  <c r="U34" i="1"/>
  <c r="X34" i="1"/>
  <c r="Y34" i="1" s="1"/>
  <c r="Z34" i="1"/>
  <c r="AA34" i="1" s="1"/>
  <c r="AB34" i="1"/>
  <c r="AC34" i="1" s="1"/>
  <c r="AD34" i="1"/>
  <c r="AE34" i="1" s="1"/>
  <c r="AF34" i="1"/>
  <c r="AG34" i="1"/>
  <c r="AH34" i="1"/>
  <c r="AI34" i="1"/>
  <c r="AJ34" i="1"/>
  <c r="AK34" i="1"/>
  <c r="O35" i="1"/>
  <c r="P35" i="1"/>
  <c r="Q35" i="1"/>
  <c r="R35" i="1"/>
  <c r="S35" i="1" s="1"/>
  <c r="T35" i="1"/>
  <c r="V35" i="1" s="1"/>
  <c r="W35" i="1" s="1"/>
  <c r="U35" i="1"/>
  <c r="X35" i="1"/>
  <c r="Y35" i="1" s="1"/>
  <c r="Z35" i="1"/>
  <c r="AA35" i="1"/>
  <c r="AB35" i="1"/>
  <c r="AC35" i="1" s="1"/>
  <c r="AD35" i="1"/>
  <c r="AE35" i="1" s="1"/>
  <c r="AF35" i="1"/>
  <c r="AG35" i="1"/>
  <c r="AH35" i="1"/>
  <c r="AI35" i="1"/>
  <c r="AJ35" i="1"/>
  <c r="AK35" i="1"/>
  <c r="O36" i="1"/>
  <c r="P36" i="1"/>
  <c r="Q36" i="1"/>
  <c r="R36" i="1"/>
  <c r="S36" i="1"/>
  <c r="T36" i="1"/>
  <c r="V36" i="1" s="1"/>
  <c r="W36" i="1" s="1"/>
  <c r="U36" i="1"/>
  <c r="X36" i="1"/>
  <c r="Y36" i="1" s="1"/>
  <c r="Z36" i="1"/>
  <c r="AA36" i="1" s="1"/>
  <c r="AB36" i="1"/>
  <c r="AC36" i="1" s="1"/>
  <c r="AD36" i="1"/>
  <c r="AE36" i="1" s="1"/>
  <c r="AF36" i="1"/>
  <c r="AG36" i="1"/>
  <c r="AH36" i="1"/>
  <c r="AI36" i="1"/>
  <c r="AJ36" i="1"/>
  <c r="AK36" i="1"/>
  <c r="AD2" i="1"/>
  <c r="U2" i="1"/>
  <c r="T2" i="1"/>
  <c r="R2" i="1"/>
  <c r="Q3" i="11"/>
  <c r="R3" i="11" s="1"/>
  <c r="W3" i="11"/>
  <c r="X3" i="11" s="1"/>
  <c r="Y3" i="11"/>
  <c r="Z3" i="11" s="1"/>
  <c r="AA3" i="11"/>
  <c r="AB3" i="11" s="1"/>
  <c r="AC3" i="11"/>
  <c r="AD3" i="11" s="1"/>
  <c r="AE3" i="11"/>
  <c r="AF3" i="11" s="1"/>
  <c r="AG3" i="11"/>
  <c r="AH3" i="11"/>
  <c r="AI3" i="11"/>
  <c r="AJ3" i="11"/>
  <c r="AK3" i="11"/>
  <c r="AL3" i="11"/>
  <c r="Q4" i="11"/>
  <c r="R4" i="11" s="1"/>
  <c r="W4" i="11"/>
  <c r="X4" i="11" s="1"/>
  <c r="Y4" i="11"/>
  <c r="Z4" i="11" s="1"/>
  <c r="AA4" i="11"/>
  <c r="AB4" i="11" s="1"/>
  <c r="AC4" i="11"/>
  <c r="AD4" i="11" s="1"/>
  <c r="AE4" i="11"/>
  <c r="AF4" i="11" s="1"/>
  <c r="AG4" i="11"/>
  <c r="AH4" i="11"/>
  <c r="AI4" i="11"/>
  <c r="AJ4" i="11"/>
  <c r="AK4" i="11"/>
  <c r="AL4" i="11"/>
  <c r="Q5" i="11"/>
  <c r="R5" i="11" s="1"/>
  <c r="W5" i="11"/>
  <c r="X5" i="11" s="1"/>
  <c r="Y5" i="11"/>
  <c r="Z5" i="11" s="1"/>
  <c r="AA5" i="11"/>
  <c r="AB5" i="11" s="1"/>
  <c r="AC5" i="11"/>
  <c r="AD5" i="11" s="1"/>
  <c r="AE5" i="11"/>
  <c r="AF5" i="11" s="1"/>
  <c r="AG5" i="11"/>
  <c r="AH5" i="11"/>
  <c r="AI5" i="11"/>
  <c r="AJ5" i="11"/>
  <c r="AK5" i="11"/>
  <c r="AL5" i="11"/>
  <c r="Q6" i="11"/>
  <c r="R6" i="11" s="1"/>
  <c r="W6" i="11"/>
  <c r="X6" i="11" s="1"/>
  <c r="Y6" i="11"/>
  <c r="Z6" i="11" s="1"/>
  <c r="AA6" i="11"/>
  <c r="AB6" i="11" s="1"/>
  <c r="AC6" i="11"/>
  <c r="AD6" i="11" s="1"/>
  <c r="AE6" i="11"/>
  <c r="AF6" i="11" s="1"/>
  <c r="AG6" i="11"/>
  <c r="AH6" i="11"/>
  <c r="AI6" i="11"/>
  <c r="AJ6" i="11"/>
  <c r="AK6" i="11"/>
  <c r="AL6" i="11"/>
  <c r="Q7" i="11"/>
  <c r="R7" i="11" s="1"/>
  <c r="W7" i="11"/>
  <c r="X7" i="11" s="1"/>
  <c r="Y7" i="11"/>
  <c r="Z7" i="11" s="1"/>
  <c r="AA7" i="11"/>
  <c r="AB7" i="11" s="1"/>
  <c r="AC7" i="11"/>
  <c r="AD7" i="11" s="1"/>
  <c r="AE7" i="11"/>
  <c r="AF7" i="11" s="1"/>
  <c r="AG7" i="11"/>
  <c r="AH7" i="11"/>
  <c r="AI7" i="11"/>
  <c r="AJ7" i="11"/>
  <c r="AK7" i="11"/>
  <c r="AL7" i="11"/>
  <c r="AE2" i="11"/>
  <c r="W2" i="11"/>
  <c r="AJ2" i="1"/>
  <c r="AH2" i="1"/>
  <c r="AG2" i="1"/>
  <c r="AK2" i="11"/>
  <c r="AI2" i="11"/>
  <c r="AH2" i="11"/>
  <c r="P4" i="11" l="1"/>
  <c r="P3" i="11"/>
  <c r="P7" i="11"/>
  <c r="P6" i="11"/>
  <c r="P5" i="11"/>
  <c r="N30" i="1"/>
  <c r="N29" i="1"/>
  <c r="N13" i="1"/>
  <c r="N12" i="1"/>
  <c r="N27" i="1"/>
  <c r="N11" i="1"/>
  <c r="N28" i="1"/>
  <c r="N26" i="1"/>
  <c r="N10" i="1"/>
  <c r="N25" i="1"/>
  <c r="N9" i="1"/>
  <c r="N24" i="1"/>
  <c r="N8" i="1"/>
  <c r="N23" i="1"/>
  <c r="N7" i="1"/>
  <c r="N22" i="1"/>
  <c r="N6" i="1"/>
  <c r="N21" i="1"/>
  <c r="N5" i="1"/>
  <c r="N36" i="1"/>
  <c r="N20" i="1"/>
  <c r="N4" i="1"/>
  <c r="N15" i="1"/>
  <c r="N35" i="1"/>
  <c r="N19" i="1"/>
  <c r="N3" i="1"/>
  <c r="N31" i="1"/>
  <c r="N34" i="1"/>
  <c r="N18" i="1"/>
  <c r="AL2" i="11"/>
  <c r="AJ2" i="11"/>
  <c r="AG2" i="11"/>
  <c r="AF2" i="11"/>
  <c r="AC2" i="11"/>
  <c r="AD2" i="11" s="1"/>
  <c r="AA2" i="11"/>
  <c r="AB2" i="11" s="1"/>
  <c r="Y2" i="11"/>
  <c r="Z2" i="11" s="1"/>
  <c r="X2" i="11"/>
  <c r="Q2" i="11"/>
  <c r="R2" i="11" s="1"/>
  <c r="O2" i="11" s="1"/>
  <c r="P2" i="11" l="1"/>
  <c r="Q2" i="1"/>
  <c r="S2" i="1" l="1"/>
  <c r="V2" i="1" l="1"/>
  <c r="W2" i="1" s="1"/>
  <c r="AK2" i="1" l="1"/>
  <c r="AI2" i="1"/>
  <c r="AF2" i="1"/>
  <c r="AE2" i="1"/>
  <c r="N2" i="1" s="1"/>
  <c r="AB2" i="1"/>
  <c r="AC2" i="1" s="1"/>
  <c r="Z2" i="1"/>
  <c r="AA2" i="1" s="1"/>
  <c r="X2" i="1"/>
  <c r="Y2" i="1" s="1"/>
  <c r="O2" i="1"/>
  <c r="P2" i="1" s="1"/>
</calcChain>
</file>

<file path=xl/sharedStrings.xml><?xml version="1.0" encoding="utf-8"?>
<sst xmlns="http://schemas.openxmlformats.org/spreadsheetml/2006/main" count="233" uniqueCount="170">
  <si>
    <t>TITLE</t>
  </si>
  <si>
    <t>TYPE</t>
  </si>
  <si>
    <t>VXP</t>
  </si>
  <si>
    <t>Title</t>
  </si>
  <si>
    <t>LP</t>
  </si>
  <si>
    <t>REP</t>
  </si>
  <si>
    <t>FACTION</t>
  </si>
  <si>
    <t>SUMMARY</t>
  </si>
  <si>
    <t>DESC</t>
  </si>
  <si>
    <t>TIER</t>
  </si>
  <si>
    <t>Output parts</t>
  </si>
  <si>
    <t>Complete</t>
  </si>
  <si>
    <t>QuestNumber</t>
  </si>
  <si>
    <t>Index</t>
  </si>
  <si>
    <t>TYPE_INT</t>
  </si>
  <si>
    <t>Type</t>
  </si>
  <si>
    <t>VXP_NUM</t>
  </si>
  <si>
    <t>LP_NUM</t>
  </si>
  <si>
    <t>REP_NUM</t>
  </si>
  <si>
    <t>FACTION_INT</t>
  </si>
  <si>
    <t>End</t>
  </si>
  <si>
    <t>Type #</t>
  </si>
  <si>
    <t>Class</t>
  </si>
  <si>
    <t>Epic</t>
  </si>
  <si>
    <t>Event</t>
  </si>
  <si>
    <t>Explorer</t>
  </si>
  <si>
    <t>Lore</t>
  </si>
  <si>
    <t>Meta</t>
  </si>
  <si>
    <t>Quest</t>
  </si>
  <si>
    <t>Race</t>
  </si>
  <si>
    <t>Reputation</t>
  </si>
  <si>
    <t>Slayer</t>
  </si>
  <si>
    <t>Social</t>
  </si>
  <si>
    <t>Unknown</t>
  </si>
  <si>
    <t>Faction</t>
  </si>
  <si>
    <t>Faction #</t>
  </si>
  <si>
    <t>Algraig, Men of Enedwaith</t>
  </si>
  <si>
    <t>Armoury District</t>
  </si>
  <si>
    <t>Bank District</t>
  </si>
  <si>
    <t>Builders' Fellowship</t>
  </si>
  <si>
    <t>Burgsmen's Fellowship</t>
  </si>
  <si>
    <t>Chicken Chasing League of Eriador</t>
  </si>
  <si>
    <t>Conquest of Gorgoroth</t>
  </si>
  <si>
    <t>Council of the North</t>
  </si>
  <si>
    <t>Defenders of Minas Tirith</t>
  </si>
  <si>
    <t>Docks District</t>
  </si>
  <si>
    <t>Dol Amroth</t>
  </si>
  <si>
    <t>Dol Amroth City Watch</t>
  </si>
  <si>
    <t>Durin's Folk</t>
  </si>
  <si>
    <t>Dwarves of Erebor</t>
  </si>
  <si>
    <t>Elves of Felegoth</t>
  </si>
  <si>
    <t>Elves of Rivendell</t>
  </si>
  <si>
    <t>Fushaum Bal North</t>
  </si>
  <si>
    <t>Fushaum Bal South</t>
  </si>
  <si>
    <t>Galadhrim</t>
  </si>
  <si>
    <t>Great Hall District</t>
  </si>
  <si>
    <t>Grey Mountains Expedition</t>
  </si>
  <si>
    <t>Heroes of Limlight Gorge</t>
  </si>
  <si>
    <t>Hobbits of the Company</t>
  </si>
  <si>
    <t>Host of the West</t>
  </si>
  <si>
    <t>Iron Garrison Guards</t>
  </si>
  <si>
    <t>Iron Garrison Miners</t>
  </si>
  <si>
    <t>Library District</t>
  </si>
  <si>
    <t>Lossoth of Forochel</t>
  </si>
  <si>
    <t>Malledhrim</t>
  </si>
  <si>
    <t>Mason District</t>
  </si>
  <si>
    <t>Master-armourer</t>
  </si>
  <si>
    <t>Master-provisioner</t>
  </si>
  <si>
    <t>Master-weaponist</t>
  </si>
  <si>
    <t>Men of Bree</t>
  </si>
  <si>
    <t>Men of Dale</t>
  </si>
  <si>
    <t>Men of Dor-en-Ernil</t>
  </si>
  <si>
    <t>Men of Dunland</t>
  </si>
  <si>
    <t>Men of Lebennin</t>
  </si>
  <si>
    <t>Men of Ringló Vale</t>
  </si>
  <si>
    <t>Men of the Entwash Vale</t>
  </si>
  <si>
    <t>Men of the Norcrofts</t>
  </si>
  <si>
    <t>Men of the Sutcrofts</t>
  </si>
  <si>
    <t>Men of the Wold</t>
  </si>
  <si>
    <t>None</t>
  </si>
  <si>
    <t>Pelargir</t>
  </si>
  <si>
    <t>People of Wildermore</t>
  </si>
  <si>
    <t>Protectors of Wilderland</t>
  </si>
  <si>
    <t>Rangers of Esteldín</t>
  </si>
  <si>
    <t>Rangers of Ithilien</t>
  </si>
  <si>
    <t>Reclamation of Minas Ithil</t>
  </si>
  <si>
    <t>Red Sky Clan</t>
  </si>
  <si>
    <t>Riders of Rohan</t>
  </si>
  <si>
    <t>Smiths' Fellowship</t>
  </si>
  <si>
    <t>Survivors of Wildermore</t>
  </si>
  <si>
    <t>Swan-knights District</t>
  </si>
  <si>
    <t>The Ale Association</t>
  </si>
  <si>
    <t>The Court of Lothlórien</t>
  </si>
  <si>
    <t>The Eglain</t>
  </si>
  <si>
    <t>The Eldgang</t>
  </si>
  <si>
    <t>The Ents of Fangorn Forest</t>
  </si>
  <si>
    <t>The Eorlingas</t>
  </si>
  <si>
    <t>The Great Alliance</t>
  </si>
  <si>
    <t>The Grey Company</t>
  </si>
  <si>
    <t>The Helmingas</t>
  </si>
  <si>
    <t>The Inn League</t>
  </si>
  <si>
    <t>The Kingdom of Gondor</t>
  </si>
  <si>
    <t>The Mathom Society</t>
  </si>
  <si>
    <t>The Riders of Stangard</t>
  </si>
  <si>
    <t>The Wardens of Annúminas</t>
  </si>
  <si>
    <t>The White Company</t>
  </si>
  <si>
    <t>Théodred's Riders</t>
  </si>
  <si>
    <t>Thorin's Hall</t>
  </si>
  <si>
    <t>Townsfolk of the Eastfold</t>
  </si>
  <si>
    <t>Townsfolk of the Kingstead</t>
  </si>
  <si>
    <t>Warehouse District</t>
  </si>
  <si>
    <t>Wilderfolk</t>
  </si>
  <si>
    <t>SUBTYPE</t>
  </si>
  <si>
    <t>Beorning</t>
  </si>
  <si>
    <t>Burglar</t>
  </si>
  <si>
    <t>Minstrel</t>
  </si>
  <si>
    <t>Champion</t>
  </si>
  <si>
    <t>Guardian</t>
  </si>
  <si>
    <t>Hunter</t>
  </si>
  <si>
    <t>Rune-keeper</t>
  </si>
  <si>
    <t>Warden</t>
  </si>
  <si>
    <t>Armsman</t>
  </si>
  <si>
    <t>Historian</t>
  </si>
  <si>
    <t>Tinker</t>
  </si>
  <si>
    <t>Woodsman</t>
  </si>
  <si>
    <t>Yeoman</t>
  </si>
  <si>
    <t>Vocation</t>
  </si>
  <si>
    <t>Lore Master</t>
  </si>
  <si>
    <t>Armorer</t>
  </si>
  <si>
    <t>Max Length:</t>
  </si>
  <si>
    <t>SUBTYPE_CLASS</t>
  </si>
  <si>
    <t>SUBTYPE_VOCATION</t>
  </si>
  <si>
    <t>SUBTYPE_USED</t>
  </si>
  <si>
    <t>Dwarf</t>
  </si>
  <si>
    <t>Elf</t>
  </si>
  <si>
    <t>High Elf</t>
  </si>
  <si>
    <t>Hobbit</t>
  </si>
  <si>
    <t>Man</t>
  </si>
  <si>
    <t>Category</t>
  </si>
  <si>
    <t>Undefined</t>
  </si>
  <si>
    <t>Collection</t>
  </si>
  <si>
    <t>Save Index</t>
  </si>
  <si>
    <t>Darter-master</t>
  </si>
  <si>
    <t>Fortunate Festival Fishes</t>
  </si>
  <si>
    <t>Sturgeon-master</t>
  </si>
  <si>
    <t>The Salmon King</t>
  </si>
  <si>
    <t>Trout-master</t>
  </si>
  <si>
    <t>Lake-master</t>
  </si>
  <si>
    <t>Catch all 9 Darter varieties</t>
  </si>
  <si>
    <t>Catch 10 of 4 types of fish during summer-festival</t>
  </si>
  <si>
    <t>Catch all 9 Sturgeon varieties</t>
  </si>
  <si>
    <t>Catch a 50-pound Salmon</t>
  </si>
  <si>
    <t>Catch all 9 Trout varieties</t>
  </si>
  <si>
    <t>Catch all 20 fish varieties in Lake-town</t>
  </si>
  <si>
    <t>Hobby</t>
  </si>
  <si>
    <t>Catching all nine darters is no easy task!</t>
  </si>
  <si>
    <t>You catch many rare and wondrous fish during the Summer Festival.</t>
  </si>
  <si>
    <t>Rare Fish</t>
  </si>
  <si>
    <t>Catching nine types of sturgeon will not be easy!</t>
  </si>
  <si>
    <t>the Complete Angler</t>
  </si>
  <si>
    <t>Find and catch all nine types of trout!</t>
  </si>
  <si>
    <t>Find and catch all twenty types of eastern, freshwater fish!</t>
  </si>
  <si>
    <t>Name</t>
  </si>
  <si>
    <t>NAME</t>
  </si>
  <si>
    <t>LORE</t>
  </si>
  <si>
    <t>Only the most skilled - and lucky - fisher can make a catch of this size!</t>
  </si>
  <si>
    <t>ID</t>
  </si>
  <si>
    <t>Category ID</t>
  </si>
  <si>
    <t>ID (short)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</si>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</sst>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8E54-AD76-4A0D-B25E-D159D95D20C4}">
  <dimension ref="A1:B1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15</v>
      </c>
      <c r="B1" t="s">
        <v>21</v>
      </c>
    </row>
    <row r="2" spans="1:2" x14ac:dyDescent="0.25">
      <c r="A2" t="s">
        <v>138</v>
      </c>
      <c r="B2">
        <v>14</v>
      </c>
    </row>
    <row r="3" spans="1:2" x14ac:dyDescent="0.25">
      <c r="A3" t="s">
        <v>22</v>
      </c>
      <c r="B3">
        <v>8</v>
      </c>
    </row>
    <row r="4" spans="1:2" x14ac:dyDescent="0.25">
      <c r="A4" t="s">
        <v>140</v>
      </c>
      <c r="B4">
        <v>15</v>
      </c>
    </row>
    <row r="5" spans="1:2" x14ac:dyDescent="0.25">
      <c r="A5" t="s">
        <v>23</v>
      </c>
      <c r="B5">
        <v>10</v>
      </c>
    </row>
    <row r="6" spans="1:2" x14ac:dyDescent="0.25">
      <c r="A6" t="s">
        <v>24</v>
      </c>
      <c r="B6">
        <v>12</v>
      </c>
    </row>
    <row r="7" spans="1:2" x14ac:dyDescent="0.25">
      <c r="A7" t="s">
        <v>25</v>
      </c>
      <c r="B7">
        <v>3</v>
      </c>
    </row>
    <row r="8" spans="1:2" x14ac:dyDescent="0.25">
      <c r="A8" t="s">
        <v>154</v>
      </c>
      <c r="B8">
        <v>16</v>
      </c>
    </row>
    <row r="9" spans="1:2" x14ac:dyDescent="0.25">
      <c r="A9" t="s">
        <v>26</v>
      </c>
      <c r="B9">
        <v>6</v>
      </c>
    </row>
    <row r="10" spans="1:2" x14ac:dyDescent="0.25">
      <c r="A10" t="s">
        <v>27</v>
      </c>
      <c r="B10">
        <v>2</v>
      </c>
    </row>
    <row r="11" spans="1:2" x14ac:dyDescent="0.25">
      <c r="A11" t="s">
        <v>28</v>
      </c>
      <c r="B11">
        <v>5</v>
      </c>
    </row>
    <row r="12" spans="1:2" x14ac:dyDescent="0.25">
      <c r="A12" t="s">
        <v>29</v>
      </c>
      <c r="B12">
        <v>9</v>
      </c>
    </row>
    <row r="13" spans="1:2" x14ac:dyDescent="0.25">
      <c r="A13" t="s">
        <v>30</v>
      </c>
      <c r="B13">
        <v>7</v>
      </c>
    </row>
    <row r="14" spans="1:2" x14ac:dyDescent="0.25">
      <c r="A14" t="s">
        <v>31</v>
      </c>
      <c r="B14">
        <v>4</v>
      </c>
    </row>
    <row r="15" spans="1:2" x14ac:dyDescent="0.25">
      <c r="A15" t="s">
        <v>32</v>
      </c>
      <c r="B15">
        <v>11</v>
      </c>
    </row>
    <row r="16" spans="1:2" x14ac:dyDescent="0.25">
      <c r="A16" t="s">
        <v>33</v>
      </c>
      <c r="B16">
        <v>1</v>
      </c>
    </row>
    <row r="17" spans="1:2" x14ac:dyDescent="0.25">
      <c r="A17" t="s">
        <v>126</v>
      </c>
      <c r="B17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B2F7-82CE-4F8E-A600-0933F0B541F5}">
  <dimension ref="A1:B77"/>
  <sheetViews>
    <sheetView workbookViewId="0">
      <selection activeCell="A7" sqref="A7"/>
    </sheetView>
  </sheetViews>
  <sheetFormatPr defaultRowHeight="15" x14ac:dyDescent="0.25"/>
  <cols>
    <col min="1" max="1" width="31.7109375" bestFit="1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36</v>
      </c>
      <c r="B2">
        <v>18</v>
      </c>
    </row>
    <row r="3" spans="1:2" x14ac:dyDescent="0.25">
      <c r="A3" t="s">
        <v>37</v>
      </c>
      <c r="B3">
        <v>39</v>
      </c>
    </row>
    <row r="4" spans="1:2" x14ac:dyDescent="0.25">
      <c r="A4" t="s">
        <v>38</v>
      </c>
      <c r="B4">
        <v>40</v>
      </c>
    </row>
    <row r="5" spans="1:2" x14ac:dyDescent="0.25">
      <c r="A5" t="s">
        <v>39</v>
      </c>
      <c r="B5">
        <v>54</v>
      </c>
    </row>
    <row r="6" spans="1:2" x14ac:dyDescent="0.25">
      <c r="A6" t="s">
        <v>40</v>
      </c>
      <c r="B6">
        <v>52</v>
      </c>
    </row>
    <row r="7" spans="1:2" x14ac:dyDescent="0.25">
      <c r="A7" t="s">
        <v>41</v>
      </c>
      <c r="B7">
        <v>7</v>
      </c>
    </row>
    <row r="8" spans="1:2" x14ac:dyDescent="0.25">
      <c r="A8" t="s">
        <v>42</v>
      </c>
      <c r="B8">
        <v>60</v>
      </c>
    </row>
    <row r="9" spans="1:2" x14ac:dyDescent="0.25">
      <c r="A9" t="s">
        <v>43</v>
      </c>
      <c r="B9">
        <v>12</v>
      </c>
    </row>
    <row r="10" spans="1:2" x14ac:dyDescent="0.25">
      <c r="A10" t="s">
        <v>44</v>
      </c>
      <c r="B10">
        <v>51</v>
      </c>
    </row>
    <row r="11" spans="1:2" x14ac:dyDescent="0.25">
      <c r="A11" t="s">
        <v>45</v>
      </c>
      <c r="B11">
        <v>41</v>
      </c>
    </row>
    <row r="12" spans="1:2" x14ac:dyDescent="0.25">
      <c r="A12" t="s">
        <v>46</v>
      </c>
      <c r="B12">
        <v>36</v>
      </c>
    </row>
    <row r="13" spans="1:2" x14ac:dyDescent="0.25">
      <c r="A13" t="s">
        <v>47</v>
      </c>
      <c r="B13">
        <v>37</v>
      </c>
    </row>
    <row r="14" spans="1:2" x14ac:dyDescent="0.25">
      <c r="A14" t="s">
        <v>48</v>
      </c>
      <c r="B14">
        <v>64</v>
      </c>
    </row>
    <row r="15" spans="1:2" x14ac:dyDescent="0.25">
      <c r="A15" t="s">
        <v>49</v>
      </c>
      <c r="B15">
        <v>68</v>
      </c>
    </row>
    <row r="16" spans="1:2" x14ac:dyDescent="0.25">
      <c r="A16" t="s">
        <v>50</v>
      </c>
      <c r="B16">
        <v>69</v>
      </c>
    </row>
    <row r="17" spans="1:2" x14ac:dyDescent="0.25">
      <c r="A17" t="s">
        <v>51</v>
      </c>
      <c r="B17">
        <v>11</v>
      </c>
    </row>
    <row r="18" spans="1:2" x14ac:dyDescent="0.25">
      <c r="A18" t="s">
        <v>52</v>
      </c>
      <c r="B18">
        <v>61</v>
      </c>
    </row>
    <row r="19" spans="1:2" x14ac:dyDescent="0.25">
      <c r="A19" t="s">
        <v>53</v>
      </c>
      <c r="B19">
        <v>62</v>
      </c>
    </row>
    <row r="20" spans="1:2" x14ac:dyDescent="0.25">
      <c r="A20" t="s">
        <v>54</v>
      </c>
      <c r="B20">
        <v>15</v>
      </c>
    </row>
    <row r="21" spans="1:2" x14ac:dyDescent="0.25">
      <c r="A21" t="s">
        <v>55</v>
      </c>
      <c r="B21">
        <v>42</v>
      </c>
    </row>
    <row r="22" spans="1:2" x14ac:dyDescent="0.25">
      <c r="A22" t="s">
        <v>56</v>
      </c>
      <c r="B22">
        <v>71</v>
      </c>
    </row>
    <row r="23" spans="1:2" x14ac:dyDescent="0.25">
      <c r="A23" t="s">
        <v>57</v>
      </c>
      <c r="B23">
        <v>24</v>
      </c>
    </row>
    <row r="24" spans="1:2" x14ac:dyDescent="0.25">
      <c r="A24" t="s">
        <v>58</v>
      </c>
      <c r="B24">
        <v>67</v>
      </c>
    </row>
    <row r="25" spans="1:2" x14ac:dyDescent="0.25">
      <c r="A25" t="s">
        <v>59</v>
      </c>
      <c r="B25">
        <v>55</v>
      </c>
    </row>
    <row r="26" spans="1:2" x14ac:dyDescent="0.25">
      <c r="A26" t="s">
        <v>60</v>
      </c>
      <c r="B26">
        <v>16</v>
      </c>
    </row>
    <row r="27" spans="1:2" x14ac:dyDescent="0.25">
      <c r="A27" t="s">
        <v>61</v>
      </c>
      <c r="B27">
        <v>17</v>
      </c>
    </row>
    <row r="28" spans="1:2" x14ac:dyDescent="0.25">
      <c r="A28" t="s">
        <v>62</v>
      </c>
      <c r="B28">
        <v>38</v>
      </c>
    </row>
    <row r="29" spans="1:2" x14ac:dyDescent="0.25">
      <c r="A29" t="s">
        <v>63</v>
      </c>
      <c r="B29">
        <v>13</v>
      </c>
    </row>
    <row r="30" spans="1:2" x14ac:dyDescent="0.25">
      <c r="A30" t="s">
        <v>64</v>
      </c>
      <c r="B30">
        <v>20</v>
      </c>
    </row>
    <row r="31" spans="1:2" x14ac:dyDescent="0.25">
      <c r="A31" t="s">
        <v>65</v>
      </c>
      <c r="B31">
        <v>43</v>
      </c>
    </row>
    <row r="32" spans="1:2" x14ac:dyDescent="0.25">
      <c r="A32" t="s">
        <v>66</v>
      </c>
      <c r="B32">
        <v>57</v>
      </c>
    </row>
    <row r="33" spans="1:2" x14ac:dyDescent="0.25">
      <c r="A33" t="s">
        <v>67</v>
      </c>
      <c r="B33">
        <v>58</v>
      </c>
    </row>
    <row r="34" spans="1:2" x14ac:dyDescent="0.25">
      <c r="A34" t="s">
        <v>68</v>
      </c>
      <c r="B34">
        <v>56</v>
      </c>
    </row>
    <row r="35" spans="1:2" x14ac:dyDescent="0.25">
      <c r="A35" t="s">
        <v>69</v>
      </c>
      <c r="B35">
        <v>4</v>
      </c>
    </row>
    <row r="36" spans="1:2" x14ac:dyDescent="0.25">
      <c r="A36" t="s">
        <v>70</v>
      </c>
      <c r="B36">
        <v>70</v>
      </c>
    </row>
    <row r="37" spans="1:2" x14ac:dyDescent="0.25">
      <c r="A37" t="s">
        <v>71</v>
      </c>
      <c r="B37">
        <v>47</v>
      </c>
    </row>
    <row r="38" spans="1:2" x14ac:dyDescent="0.25">
      <c r="A38" t="s">
        <v>72</v>
      </c>
      <c r="B38">
        <v>21</v>
      </c>
    </row>
    <row r="39" spans="1:2" x14ac:dyDescent="0.25">
      <c r="A39" t="s">
        <v>73</v>
      </c>
      <c r="B39">
        <v>48</v>
      </c>
    </row>
    <row r="40" spans="1:2" x14ac:dyDescent="0.25">
      <c r="A40" t="s">
        <v>74</v>
      </c>
      <c r="B40">
        <v>46</v>
      </c>
    </row>
    <row r="41" spans="1:2" x14ac:dyDescent="0.25">
      <c r="A41" t="s">
        <v>75</v>
      </c>
      <c r="B41">
        <v>28</v>
      </c>
    </row>
    <row r="42" spans="1:2" x14ac:dyDescent="0.25">
      <c r="A42" t="s">
        <v>76</v>
      </c>
      <c r="B42">
        <v>26</v>
      </c>
    </row>
    <row r="43" spans="1:2" x14ac:dyDescent="0.25">
      <c r="A43" t="s">
        <v>77</v>
      </c>
      <c r="B43">
        <v>27</v>
      </c>
    </row>
    <row r="44" spans="1:2" x14ac:dyDescent="0.25">
      <c r="A44" t="s">
        <v>78</v>
      </c>
      <c r="B44">
        <v>25</v>
      </c>
    </row>
    <row r="45" spans="1:2" x14ac:dyDescent="0.25">
      <c r="A45" t="s">
        <v>79</v>
      </c>
      <c r="B45">
        <v>1</v>
      </c>
    </row>
    <row r="46" spans="1:2" x14ac:dyDescent="0.25">
      <c r="A46" t="s">
        <v>80</v>
      </c>
      <c r="B46">
        <v>49</v>
      </c>
    </row>
    <row r="47" spans="1:2" x14ac:dyDescent="0.25">
      <c r="A47" t="s">
        <v>81</v>
      </c>
      <c r="B47">
        <v>31</v>
      </c>
    </row>
    <row r="48" spans="1:2" x14ac:dyDescent="0.25">
      <c r="A48" t="s">
        <v>82</v>
      </c>
      <c r="B48">
        <v>76</v>
      </c>
    </row>
    <row r="49" spans="1:2" x14ac:dyDescent="0.25">
      <c r="A49" t="s">
        <v>83</v>
      </c>
      <c r="B49">
        <v>9</v>
      </c>
    </row>
    <row r="50" spans="1:2" x14ac:dyDescent="0.25">
      <c r="A50" t="s">
        <v>84</v>
      </c>
      <c r="B50">
        <v>50</v>
      </c>
    </row>
    <row r="51" spans="1:2" x14ac:dyDescent="0.25">
      <c r="A51" t="s">
        <v>85</v>
      </c>
      <c r="B51">
        <v>75</v>
      </c>
    </row>
    <row r="52" spans="1:2" x14ac:dyDescent="0.25">
      <c r="A52" t="s">
        <v>86</v>
      </c>
      <c r="B52">
        <v>63</v>
      </c>
    </row>
    <row r="53" spans="1:2" x14ac:dyDescent="0.25">
      <c r="A53" t="s">
        <v>87</v>
      </c>
      <c r="B53">
        <v>59</v>
      </c>
    </row>
    <row r="54" spans="1:2" x14ac:dyDescent="0.25">
      <c r="A54" t="s">
        <v>88</v>
      </c>
      <c r="B54">
        <v>53</v>
      </c>
    </row>
    <row r="55" spans="1:2" x14ac:dyDescent="0.25">
      <c r="A55" t="s">
        <v>89</v>
      </c>
      <c r="B55">
        <v>32</v>
      </c>
    </row>
    <row r="56" spans="1:2" x14ac:dyDescent="0.25">
      <c r="A56" t="s">
        <v>90</v>
      </c>
      <c r="B56">
        <v>44</v>
      </c>
    </row>
    <row r="57" spans="1:2" x14ac:dyDescent="0.25">
      <c r="A57" t="s">
        <v>91</v>
      </c>
      <c r="B57">
        <v>6</v>
      </c>
    </row>
    <row r="58" spans="1:2" x14ac:dyDescent="0.25">
      <c r="A58" t="s">
        <v>92</v>
      </c>
      <c r="B58">
        <v>66</v>
      </c>
    </row>
    <row r="59" spans="1:2" x14ac:dyDescent="0.25">
      <c r="A59" t="s">
        <v>93</v>
      </c>
      <c r="B59">
        <v>8</v>
      </c>
    </row>
    <row r="60" spans="1:2" x14ac:dyDescent="0.25">
      <c r="A60" t="s">
        <v>94</v>
      </c>
      <c r="B60">
        <v>14</v>
      </c>
    </row>
    <row r="61" spans="1:2" x14ac:dyDescent="0.25">
      <c r="A61" t="s">
        <v>95</v>
      </c>
      <c r="B61">
        <v>33</v>
      </c>
    </row>
    <row r="62" spans="1:2" x14ac:dyDescent="0.25">
      <c r="A62" t="s">
        <v>96</v>
      </c>
      <c r="B62">
        <v>34</v>
      </c>
    </row>
    <row r="63" spans="1:2" x14ac:dyDescent="0.25">
      <c r="A63" t="s">
        <v>97</v>
      </c>
      <c r="B63">
        <v>73</v>
      </c>
    </row>
    <row r="64" spans="1:2" x14ac:dyDescent="0.25">
      <c r="A64" t="s">
        <v>98</v>
      </c>
      <c r="B64">
        <v>19</v>
      </c>
    </row>
    <row r="65" spans="1:2" x14ac:dyDescent="0.25">
      <c r="A65" t="s">
        <v>99</v>
      </c>
      <c r="B65">
        <v>35</v>
      </c>
    </row>
    <row r="66" spans="1:2" x14ac:dyDescent="0.25">
      <c r="A66" t="s">
        <v>100</v>
      </c>
      <c r="B66">
        <v>5</v>
      </c>
    </row>
    <row r="67" spans="1:2" x14ac:dyDescent="0.25">
      <c r="A67" t="s">
        <v>101</v>
      </c>
      <c r="B67">
        <v>65</v>
      </c>
    </row>
    <row r="68" spans="1:2" x14ac:dyDescent="0.25">
      <c r="A68" t="s">
        <v>102</v>
      </c>
      <c r="B68">
        <v>3</v>
      </c>
    </row>
    <row r="69" spans="1:2" x14ac:dyDescent="0.25">
      <c r="A69" t="s">
        <v>103</v>
      </c>
      <c r="B69">
        <v>22</v>
      </c>
    </row>
    <row r="70" spans="1:2" x14ac:dyDescent="0.25">
      <c r="A70" t="s">
        <v>104</v>
      </c>
      <c r="B70">
        <v>10</v>
      </c>
    </row>
    <row r="71" spans="1:2" x14ac:dyDescent="0.25">
      <c r="A71" t="s">
        <v>105</v>
      </c>
      <c r="B71">
        <v>74</v>
      </c>
    </row>
    <row r="72" spans="1:2" x14ac:dyDescent="0.25">
      <c r="A72" t="s">
        <v>106</v>
      </c>
      <c r="B72">
        <v>23</v>
      </c>
    </row>
    <row r="73" spans="1:2" x14ac:dyDescent="0.25">
      <c r="A73" t="s">
        <v>107</v>
      </c>
      <c r="B73">
        <v>2</v>
      </c>
    </row>
    <row r="74" spans="1:2" x14ac:dyDescent="0.25">
      <c r="A74" t="s">
        <v>108</v>
      </c>
      <c r="B74">
        <v>29</v>
      </c>
    </row>
    <row r="75" spans="1:2" x14ac:dyDescent="0.25">
      <c r="A75" t="s">
        <v>109</v>
      </c>
      <c r="B75">
        <v>30</v>
      </c>
    </row>
    <row r="76" spans="1:2" x14ac:dyDescent="0.25">
      <c r="A76" t="s">
        <v>110</v>
      </c>
      <c r="B76">
        <v>45</v>
      </c>
    </row>
    <row r="77" spans="1:2" x14ac:dyDescent="0.25">
      <c r="A77" t="s">
        <v>111</v>
      </c>
      <c r="B77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0649-C458-4347-9857-C7A338995CEB}">
  <dimension ref="A1:B1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113</v>
      </c>
      <c r="B1">
        <v>214</v>
      </c>
    </row>
    <row r="2" spans="1:2" x14ac:dyDescent="0.25">
      <c r="A2" t="s">
        <v>114</v>
      </c>
      <c r="B2">
        <v>40</v>
      </c>
    </row>
    <row r="3" spans="1:2" x14ac:dyDescent="0.25">
      <c r="A3" t="s">
        <v>116</v>
      </c>
      <c r="B3">
        <v>172</v>
      </c>
    </row>
    <row r="4" spans="1:2" x14ac:dyDescent="0.25">
      <c r="A4" t="s">
        <v>117</v>
      </c>
      <c r="B4">
        <v>23</v>
      </c>
    </row>
    <row r="5" spans="1:2" x14ac:dyDescent="0.25">
      <c r="A5" t="s">
        <v>118</v>
      </c>
      <c r="B5">
        <v>162</v>
      </c>
    </row>
    <row r="6" spans="1:2" x14ac:dyDescent="0.25">
      <c r="A6" t="s">
        <v>127</v>
      </c>
      <c r="B6">
        <v>185</v>
      </c>
    </row>
    <row r="7" spans="1:2" x14ac:dyDescent="0.25">
      <c r="A7" t="s">
        <v>115</v>
      </c>
      <c r="B7">
        <v>31</v>
      </c>
    </row>
    <row r="8" spans="1:2" x14ac:dyDescent="0.25">
      <c r="A8" t="s">
        <v>119</v>
      </c>
      <c r="B8">
        <v>193</v>
      </c>
    </row>
    <row r="9" spans="1:2" x14ac:dyDescent="0.25">
      <c r="A9" t="s">
        <v>120</v>
      </c>
      <c r="B9">
        <v>194</v>
      </c>
    </row>
    <row r="12" spans="1:2" x14ac:dyDescent="0.25">
      <c r="A12" t="s">
        <v>129</v>
      </c>
      <c r="B12">
        <v>3</v>
      </c>
    </row>
  </sheetData>
  <sortState xmlns:xlrd2="http://schemas.microsoft.com/office/spreadsheetml/2017/richdata2" ref="A1:B9">
    <sortCondition ref="A1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4675-E04B-4FD6-9786-D05283D159D6}">
  <dimension ref="A1:B7"/>
  <sheetViews>
    <sheetView workbookViewId="0"/>
  </sheetViews>
  <sheetFormatPr defaultRowHeight="15" x14ac:dyDescent="0.25"/>
  <sheetData>
    <row r="1" spans="1:2" x14ac:dyDescent="0.25">
      <c r="A1" t="s">
        <v>113</v>
      </c>
      <c r="B1">
        <v>114</v>
      </c>
    </row>
    <row r="2" spans="1:2" x14ac:dyDescent="0.25">
      <c r="A2" t="s">
        <v>133</v>
      </c>
      <c r="B2">
        <v>73</v>
      </c>
    </row>
    <row r="3" spans="1:2" x14ac:dyDescent="0.25">
      <c r="A3" t="s">
        <v>134</v>
      </c>
      <c r="B3">
        <v>65</v>
      </c>
    </row>
    <row r="4" spans="1:2" x14ac:dyDescent="0.25">
      <c r="A4" t="s">
        <v>135</v>
      </c>
      <c r="B4">
        <v>117</v>
      </c>
    </row>
    <row r="5" spans="1:2" x14ac:dyDescent="0.25">
      <c r="A5" t="s">
        <v>136</v>
      </c>
      <c r="B5">
        <v>81</v>
      </c>
    </row>
    <row r="6" spans="1:2" x14ac:dyDescent="0.25">
      <c r="A6" t="s">
        <v>137</v>
      </c>
      <c r="B6">
        <v>23</v>
      </c>
    </row>
    <row r="7" spans="1:2" x14ac:dyDescent="0.25">
      <c r="A7" t="s">
        <v>139</v>
      </c>
      <c r="B7">
        <v>0</v>
      </c>
    </row>
  </sheetData>
  <sortState xmlns:xlrd2="http://schemas.microsoft.com/office/spreadsheetml/2017/richdata2" ref="A1:B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012-75B6-4A20-84A1-FE363E9B19E3}">
  <dimension ref="A1:B12"/>
  <sheetViews>
    <sheetView workbookViewId="0">
      <selection activeCell="B4" sqref="B4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128</v>
      </c>
      <c r="B1">
        <v>7</v>
      </c>
    </row>
    <row r="2" spans="1:2" x14ac:dyDescent="0.25">
      <c r="A2" t="s">
        <v>121</v>
      </c>
      <c r="B2">
        <v>5</v>
      </c>
    </row>
    <row r="3" spans="1:2" x14ac:dyDescent="0.25">
      <c r="A3" t="s">
        <v>25</v>
      </c>
      <c r="B3">
        <v>1</v>
      </c>
    </row>
    <row r="4" spans="1:2" x14ac:dyDescent="0.25">
      <c r="A4" t="s">
        <v>122</v>
      </c>
      <c r="B4">
        <v>4</v>
      </c>
    </row>
    <row r="5" spans="1:2" x14ac:dyDescent="0.25">
      <c r="A5" t="s">
        <v>79</v>
      </c>
      <c r="B5">
        <v>0</v>
      </c>
    </row>
    <row r="6" spans="1:2" x14ac:dyDescent="0.25">
      <c r="A6" t="s">
        <v>123</v>
      </c>
      <c r="B6">
        <v>2</v>
      </c>
    </row>
    <row r="7" spans="1:2" x14ac:dyDescent="0.25">
      <c r="A7" t="s">
        <v>124</v>
      </c>
      <c r="B7">
        <v>6</v>
      </c>
    </row>
    <row r="8" spans="1:2" x14ac:dyDescent="0.25">
      <c r="A8" t="s">
        <v>125</v>
      </c>
      <c r="B8">
        <v>3</v>
      </c>
    </row>
    <row r="12" spans="1:2" x14ac:dyDescent="0.25">
      <c r="A12" t="s">
        <v>129</v>
      </c>
      <c r="B12">
        <v>3</v>
      </c>
    </row>
  </sheetData>
  <sortState xmlns:xlrd2="http://schemas.microsoft.com/office/spreadsheetml/2017/richdata2"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E3AD-9518-4F05-90BE-E5C81D43C11E}">
  <dimension ref="A1:AL7"/>
  <sheetViews>
    <sheetView tabSelected="1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O2" sqref="O2:O7"/>
    </sheetView>
  </sheetViews>
  <sheetFormatPr defaultRowHeight="15" x14ac:dyDescent="0.25"/>
  <cols>
    <col min="1" max="1" width="11" bestFit="1" customWidth="1"/>
    <col min="3" max="3" width="46.5703125" bestFit="1" customWidth="1"/>
    <col min="10" max="10" width="14.7109375" customWidth="1"/>
    <col min="14" max="14" width="12.140625" bestFit="1" customWidth="1"/>
    <col min="15" max="15" width="12.140625" customWidth="1"/>
    <col min="16" max="16" width="43.5703125" customWidth="1"/>
    <col min="22" max="22" width="14" customWidth="1"/>
  </cols>
  <sheetData>
    <row r="1" spans="1:38" x14ac:dyDescent="0.25">
      <c r="A1" t="s">
        <v>166</v>
      </c>
      <c r="B1" t="s">
        <v>141</v>
      </c>
      <c r="C1" t="s">
        <v>162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167</v>
      </c>
      <c r="N1" t="s">
        <v>10</v>
      </c>
      <c r="O1" t="s">
        <v>169</v>
      </c>
      <c r="P1" t="s">
        <v>11</v>
      </c>
      <c r="Q1" t="s">
        <v>12</v>
      </c>
      <c r="R1" t="s">
        <v>13</v>
      </c>
      <c r="S1" t="s">
        <v>166</v>
      </c>
      <c r="T1" t="s">
        <v>168</v>
      </c>
      <c r="U1" t="s">
        <v>167</v>
      </c>
      <c r="V1" t="s">
        <v>141</v>
      </c>
      <c r="W1" t="s">
        <v>14</v>
      </c>
      <c r="X1" t="s">
        <v>15</v>
      </c>
      <c r="Y1" t="s">
        <v>16</v>
      </c>
      <c r="Z1" t="s">
        <v>2</v>
      </c>
      <c r="AA1" t="s">
        <v>17</v>
      </c>
      <c r="AB1" t="s">
        <v>4</v>
      </c>
      <c r="AC1" t="s">
        <v>18</v>
      </c>
      <c r="AD1" t="s">
        <v>5</v>
      </c>
      <c r="AE1" t="s">
        <v>19</v>
      </c>
      <c r="AF1" t="s">
        <v>6</v>
      </c>
      <c r="AG1" t="s">
        <v>9</v>
      </c>
      <c r="AH1" t="s">
        <v>163</v>
      </c>
      <c r="AI1" t="s">
        <v>164</v>
      </c>
      <c r="AJ1" t="s">
        <v>7</v>
      </c>
      <c r="AK1" t="s">
        <v>0</v>
      </c>
      <c r="AL1" t="s">
        <v>20</v>
      </c>
    </row>
    <row r="2" spans="1:38" x14ac:dyDescent="0.25">
      <c r="A2">
        <v>1879115029</v>
      </c>
      <c r="B2">
        <v>1</v>
      </c>
      <c r="C2" t="s">
        <v>142</v>
      </c>
      <c r="D2" t="s">
        <v>30</v>
      </c>
      <c r="F2" t="s">
        <v>142</v>
      </c>
      <c r="I2" t="s">
        <v>79</v>
      </c>
      <c r="J2" t="s">
        <v>148</v>
      </c>
      <c r="K2" t="s">
        <v>155</v>
      </c>
      <c r="L2">
        <v>0</v>
      </c>
      <c r="O2" t="str">
        <f>CONCATENATE(R2,T2,U2,AL2," -- ",C2)</f>
        <v xml:space="preserve">  [1] = {["ID"] = 1879115029; }; -- Darter-master</v>
      </c>
      <c r="P2" s="1" t="str">
        <f>CONCATENATE(R2,S2,V2,X2,Z2,AB2,AD2,AF2,AG2,AH2,AI2,AJ2,AK2,AL2)</f>
        <v xml:space="preserve">  [1] = {["ID"] = 1879115029; ["SAVE_INDEX"] = 1; ["TYPE"] =  7; ["VXP"] = 0; ["LP"] = 0; ["REP"] = 0; ["FACTION"] = 1; ["TIER"] = 0; ["NAME"] = { ["EN"] = "Darter-master"; }; ["LORE"] = { ["EN"] = "Catching all nine darters is no easy task!"; }; ["SUMMARY"] = { ["EN"] = "Catch all 9 Darter varieties"; }; ["TITLE"] = { ["EN"] = "Darter-master"; }; };</v>
      </c>
      <c r="Q2">
        <f>ROW()-1</f>
        <v>1</v>
      </c>
      <c r="R2" t="str">
        <f>CONCATENATE(REPT(" ",3-LEN(Q2)),"[",Q2,"] = {")</f>
        <v xml:space="preserve">  [1] = {</v>
      </c>
      <c r="S2" t="str">
        <f>IF(LEN(A2)&gt;0,CONCATENATE("[""ID""] = ",A2,"; "),"                     ")</f>
        <v xml:space="preserve">["ID"] = 1879115029; </v>
      </c>
      <c r="T2" t="str">
        <f>IF(LEN(A2)&gt;0,CONCATENATE("[""ID""] = ",A2,"; "),"")</f>
        <v xml:space="preserve">["ID"] = 1879115029; </v>
      </c>
      <c r="U2" t="str">
        <f>IF(LEN(M2)&gt;0,CONCATENATE("[""CAT_ID""] = ",M2,"; "),"")</f>
        <v/>
      </c>
      <c r="V2" s="1" t="str">
        <f>IF(LEN(B2)&gt;0,CONCATENATE("[""SAVE_INDEX""] = ",REPT(" ",1-LEN(B2)),B2,"; "),"")</f>
        <v xml:space="preserve">["SAVE_INDEX"] = 1; </v>
      </c>
      <c r="W2">
        <f>VLOOKUP(D2,Type!A$2:B$17,2,FALSE)</f>
        <v>7</v>
      </c>
      <c r="X2" t="str">
        <f>CONCATENATE("[""TYPE""] = ",REPT(" ",2-LEN(W2)),W2,"; ")</f>
        <v xml:space="preserve">["TYPE"] =  7; </v>
      </c>
      <c r="Y2" t="str">
        <f>TEXT(E2,0)</f>
        <v>0</v>
      </c>
      <c r="Z2" t="str">
        <f>CONCATENATE("[""VXP""] = ",REPT(" ",1-LEN(Y2)),TEXT(Y2,"0"),"; ")</f>
        <v xml:space="preserve">["VXP"] = 0; </v>
      </c>
      <c r="AA2" t="str">
        <f>TEXT(G2,0)</f>
        <v>0</v>
      </c>
      <c r="AB2" t="str">
        <f>CONCATENATE("[""LP""] = ",REPT(" ",1-LEN(AA2)),TEXT(AA2,"0"),"; ")</f>
        <v xml:space="preserve">["LP"] = 0; </v>
      </c>
      <c r="AC2" t="str">
        <f>TEXT(H2,0)</f>
        <v>0</v>
      </c>
      <c r="AD2" t="str">
        <f>CONCATENATE("[""REP""] = ",REPT(" ",1-LEN(AC2)),TEXT(AC2,"0"),"; ")</f>
        <v xml:space="preserve">["REP"] = 0; </v>
      </c>
      <c r="AE2">
        <f>VLOOKUP(I2,Faction!A$2:B$77,2,FALSE)</f>
        <v>1</v>
      </c>
      <c r="AF2" t="str">
        <f t="shared" ref="AF2" si="0">CONCATENATE("[""FACTION""] = ",TEXT(AE2,"0"),"; ")</f>
        <v xml:space="preserve">["FACTION"] = 1; </v>
      </c>
      <c r="AG2" t="str">
        <f>CONCATENATE("[""TIER""] = ",TEXT(L2,"0"),"; ")</f>
        <v xml:space="preserve">["TIER"] = 0; </v>
      </c>
      <c r="AH2" t="str">
        <f>CONCATENATE("[""NAME""] = { [""EN""] = """,C2,"""; }; ")</f>
        <v xml:space="preserve">["NAME"] = { ["EN"] = "Darter-master"; }; </v>
      </c>
      <c r="AI2" t="str">
        <f>CONCATENATE("[""LORE""] = { [""EN""] = """,K2,"""; }; ")</f>
        <v xml:space="preserve">["LORE"] = { ["EN"] = "Catching all nine darters is no easy task!"; }; </v>
      </c>
      <c r="AJ2" t="str">
        <f>CONCATENATE("[""SUMMARY""] = { [""EN""] = """,J2,"""; }; ")</f>
        <v xml:space="preserve">["SUMMARY"] = { ["EN"] = "Catch all 9 Darter varieties"; }; </v>
      </c>
      <c r="AK2" t="str">
        <f>IF(LEN(F2)&gt;0,CONCATENATE("[""TITLE""] = { [""EN""] = """,F2,"""; }; "),"")</f>
        <v xml:space="preserve">["TITLE"] = { ["EN"] = "Darter-master"; }; </v>
      </c>
      <c r="AL2" t="str">
        <f>CONCATENATE("};")</f>
        <v>};</v>
      </c>
    </row>
    <row r="3" spans="1:38" x14ac:dyDescent="0.25">
      <c r="A3">
        <v>1879206842</v>
      </c>
      <c r="B3">
        <v>2</v>
      </c>
      <c r="C3" t="s">
        <v>143</v>
      </c>
      <c r="D3" t="s">
        <v>24</v>
      </c>
      <c r="F3" t="s">
        <v>157</v>
      </c>
      <c r="I3" t="s">
        <v>79</v>
      </c>
      <c r="J3" t="s">
        <v>149</v>
      </c>
      <c r="K3" t="s">
        <v>156</v>
      </c>
      <c r="L3">
        <v>0</v>
      </c>
      <c r="O3" t="str">
        <f t="shared" ref="O3:O7" si="1">CONCATENATE(R3,T3,U3,AL3," -- ",C3)</f>
        <v xml:space="preserve">  [2] = {["ID"] = 1879206842; }; -- Fortunate Festival Fishes</v>
      </c>
      <c r="P3" s="1" t="str">
        <f>CONCATENATE(R3,S3,V3,X3,Z3,AB3,AD3,AF3,AG3,AH3,AI3,AJ3,AK3,AL3)</f>
        <v xml:space="preserve">  [2] = {["ID"] = 1879206842; ["SAVE_INDEX"] = 2; ["TYPE"] = 12; ["VXP"] = 0; ["LP"] = 0; ["REP"] = 0; ["FACTION"] = 1; ["TIER"] = 0; ["NAME"] = { ["EN"] = "Fortunate Festival Fishes"; }; ["LORE"] = { ["EN"] = "You catch many rare and wondrous fish during the Summer Festival."; }; ["SUMMARY"] = { ["EN"] = "Catch 10 of 4 types of fish during summer-festival"; }; ["TITLE"] = { ["EN"] = "Rare Fish"; }; };</v>
      </c>
      <c r="Q3">
        <f t="shared" ref="Q3:Q7" si="2">ROW()-1</f>
        <v>2</v>
      </c>
      <c r="R3" t="str">
        <f t="shared" ref="R3:R7" si="3">CONCATENATE(REPT(" ",3-LEN(Q3)),"[",Q3,"] = {")</f>
        <v xml:space="preserve">  [2] = {</v>
      </c>
      <c r="S3" t="str">
        <f>IF(LEN(A3)&gt;0,CONCATENATE("[""ID""] = ",A3,"; "),"                     ")</f>
        <v xml:space="preserve">["ID"] = 1879206842; </v>
      </c>
      <c r="T3" t="str">
        <f>IF(LEN(A3)&gt;0,CONCATENATE("[""ID""] = ",A3,"; "),"")</f>
        <v xml:space="preserve">["ID"] = 1879206842; </v>
      </c>
      <c r="U3" t="str">
        <f>IF(LEN(M3)&gt;0,CONCATENATE("[""CAT_ID""] = ",M3,"; "),"")</f>
        <v/>
      </c>
      <c r="V3" s="1" t="str">
        <f>IF(LEN(B3)&gt;0,CONCATENATE("[""SAVE_INDEX""] = ",REPT(" ",1-LEN(B3)),B3,"; "),"")</f>
        <v xml:space="preserve">["SAVE_INDEX"] = 2; </v>
      </c>
      <c r="W3">
        <f>VLOOKUP(D3,Type!A$2:B$17,2,FALSE)</f>
        <v>12</v>
      </c>
      <c r="X3" t="str">
        <f t="shared" ref="X3:X7" si="4">CONCATENATE("[""TYPE""] = ",REPT(" ",2-LEN(W3)),W3,"; ")</f>
        <v xml:space="preserve">["TYPE"] = 12; </v>
      </c>
      <c r="Y3" t="str">
        <f>TEXT(E3,0)</f>
        <v>0</v>
      </c>
      <c r="Z3" t="str">
        <f t="shared" ref="Z3:Z7" si="5">CONCATENATE("[""VXP""] = ",REPT(" ",1-LEN(Y3)),TEXT(Y3,"0"),"; ")</f>
        <v xml:space="preserve">["VXP"] = 0; </v>
      </c>
      <c r="AA3" t="str">
        <f>TEXT(G3,0)</f>
        <v>0</v>
      </c>
      <c r="AB3" t="str">
        <f t="shared" ref="AB3:AB7" si="6">CONCATENATE("[""LP""] = ",REPT(" ",1-LEN(AA3)),TEXT(AA3,"0"),"; ")</f>
        <v xml:space="preserve">["LP"] = 0; </v>
      </c>
      <c r="AC3" t="str">
        <f>TEXT(H3,0)</f>
        <v>0</v>
      </c>
      <c r="AD3" t="str">
        <f t="shared" ref="AD3:AD7" si="7">CONCATENATE("[""REP""] = ",REPT(" ",1-LEN(AC3)),TEXT(AC3,"0"),"; ")</f>
        <v xml:space="preserve">["REP"] = 0; </v>
      </c>
      <c r="AE3">
        <f>VLOOKUP(I3,Faction!A$2:B$77,2,FALSE)</f>
        <v>1</v>
      </c>
      <c r="AF3" t="str">
        <f t="shared" ref="AF3:AF7" si="8">CONCATENATE("[""FACTION""] = ",TEXT(AE3,"0"),"; ")</f>
        <v xml:space="preserve">["FACTION"] = 1; </v>
      </c>
      <c r="AG3" t="str">
        <f t="shared" ref="AG3:AG7" si="9">CONCATENATE("[""TIER""] = ",TEXT(L3,"0"),"; ")</f>
        <v xml:space="preserve">["TIER"] = 0; </v>
      </c>
      <c r="AH3" t="str">
        <f t="shared" ref="AH3:AH7" si="10">CONCATENATE("[""NAME""] = { [""EN""] = """,C3,"""; }; ")</f>
        <v xml:space="preserve">["NAME"] = { ["EN"] = "Fortunate Festival Fishes"; }; </v>
      </c>
      <c r="AI3" t="str">
        <f t="shared" ref="AI3:AI7" si="11">CONCATENATE("[""LORE""] = { [""EN""] = """,K3,"""; }; ")</f>
        <v xml:space="preserve">["LORE"] = { ["EN"] = "You catch many rare and wondrous fish during the Summer Festival."; }; </v>
      </c>
      <c r="AJ3" t="str">
        <f t="shared" ref="AJ3:AJ7" si="12">CONCATENATE("[""SUMMARY""] = { [""EN""] = """,J3,"""; }; ")</f>
        <v xml:space="preserve">["SUMMARY"] = { ["EN"] = "Catch 10 of 4 types of fish during summer-festival"; }; </v>
      </c>
      <c r="AK3" t="str">
        <f t="shared" ref="AK3:AK7" si="13">IF(LEN(F3)&gt;0,CONCATENATE("[""TITLE""] = { [""EN""] = """,F3,"""; }; "),"")</f>
        <v xml:space="preserve">["TITLE"] = { ["EN"] = "Rare Fish"; }; </v>
      </c>
      <c r="AL3" t="str">
        <f t="shared" ref="AL3:AL7" si="14">CONCATENATE("};")</f>
        <v>};</v>
      </c>
    </row>
    <row r="4" spans="1:38" x14ac:dyDescent="0.25">
      <c r="A4">
        <v>1879115020</v>
      </c>
      <c r="B4">
        <v>3</v>
      </c>
      <c r="C4" t="s">
        <v>144</v>
      </c>
      <c r="D4" t="s">
        <v>30</v>
      </c>
      <c r="F4" t="s">
        <v>144</v>
      </c>
      <c r="I4" t="s">
        <v>79</v>
      </c>
      <c r="J4" t="s">
        <v>150</v>
      </c>
      <c r="K4" t="s">
        <v>158</v>
      </c>
      <c r="L4">
        <v>0</v>
      </c>
      <c r="O4" t="str">
        <f t="shared" si="1"/>
        <v xml:space="preserve">  [3] = {["ID"] = 1879115020; }; -- Sturgeon-master</v>
      </c>
      <c r="P4" s="1" t="str">
        <f>CONCATENATE(R4,S4,V4,X4,Z4,AB4,AD4,AF4,AG4,AH4,AI4,AJ4,AK4,AL4)</f>
        <v xml:space="preserve">  [3] = {["ID"] = 1879115020; ["SAVE_INDEX"] = 3; ["TYPE"] =  7; ["VXP"] = 0; ["LP"] = 0; ["REP"] = 0; ["FACTION"] = 1; ["TIER"] = 0; ["NAME"] = { ["EN"] = "Sturgeon-master"; }; ["LORE"] = { ["EN"] = "Catching nine types of sturgeon will not be easy!"; }; ["SUMMARY"] = { ["EN"] = "Catch all 9 Sturgeon varieties"; }; ["TITLE"] = { ["EN"] = "Sturgeon-master"; }; };</v>
      </c>
      <c r="Q4">
        <f t="shared" si="2"/>
        <v>3</v>
      </c>
      <c r="R4" t="str">
        <f t="shared" si="3"/>
        <v xml:space="preserve">  [3] = {</v>
      </c>
      <c r="S4" t="str">
        <f>IF(LEN(A4)&gt;0,CONCATENATE("[""ID""] = ",A4,"; "),"                     ")</f>
        <v xml:space="preserve">["ID"] = 1879115020; </v>
      </c>
      <c r="T4" t="str">
        <f>IF(LEN(A4)&gt;0,CONCATENATE("[""ID""] = ",A4,"; "),"")</f>
        <v xml:space="preserve">["ID"] = 1879115020; </v>
      </c>
      <c r="U4" t="str">
        <f>IF(LEN(M4)&gt;0,CONCATENATE("[""CAT_ID""] = ",M4,"; "),"")</f>
        <v/>
      </c>
      <c r="V4" s="1" t="str">
        <f>IF(LEN(B4)&gt;0,CONCATENATE("[""SAVE_INDEX""] = ",REPT(" ",1-LEN(B4)),B4,"; "),"")</f>
        <v xml:space="preserve">["SAVE_INDEX"] = 3; </v>
      </c>
      <c r="W4">
        <f>VLOOKUP(D4,Type!A$2:B$17,2,FALSE)</f>
        <v>7</v>
      </c>
      <c r="X4" t="str">
        <f t="shared" si="4"/>
        <v xml:space="preserve">["TYPE"] =  7; </v>
      </c>
      <c r="Y4" t="str">
        <f>TEXT(E4,0)</f>
        <v>0</v>
      </c>
      <c r="Z4" t="str">
        <f t="shared" si="5"/>
        <v xml:space="preserve">["VXP"] = 0; </v>
      </c>
      <c r="AA4" t="str">
        <f>TEXT(G4,0)</f>
        <v>0</v>
      </c>
      <c r="AB4" t="str">
        <f t="shared" si="6"/>
        <v xml:space="preserve">["LP"] = 0; </v>
      </c>
      <c r="AC4" t="str">
        <f>TEXT(H4,0)</f>
        <v>0</v>
      </c>
      <c r="AD4" t="str">
        <f t="shared" si="7"/>
        <v xml:space="preserve">["REP"] = 0; </v>
      </c>
      <c r="AE4">
        <f>VLOOKUP(I4,Faction!A$2:B$77,2,FALSE)</f>
        <v>1</v>
      </c>
      <c r="AF4" t="str">
        <f t="shared" si="8"/>
        <v xml:space="preserve">["FACTION"] = 1; </v>
      </c>
      <c r="AG4" t="str">
        <f t="shared" si="9"/>
        <v xml:space="preserve">["TIER"] = 0; </v>
      </c>
      <c r="AH4" t="str">
        <f t="shared" si="10"/>
        <v xml:space="preserve">["NAME"] = { ["EN"] = "Sturgeon-master"; }; </v>
      </c>
      <c r="AI4" t="str">
        <f t="shared" si="11"/>
        <v xml:space="preserve">["LORE"] = { ["EN"] = "Catching nine types of sturgeon will not be easy!"; }; </v>
      </c>
      <c r="AJ4" t="str">
        <f t="shared" si="12"/>
        <v xml:space="preserve">["SUMMARY"] = { ["EN"] = "Catch all 9 Sturgeon varieties"; }; </v>
      </c>
      <c r="AK4" t="str">
        <f t="shared" si="13"/>
        <v xml:space="preserve">["TITLE"] = { ["EN"] = "Sturgeon-master"; }; </v>
      </c>
      <c r="AL4" t="str">
        <f t="shared" si="14"/>
        <v>};</v>
      </c>
    </row>
    <row r="5" spans="1:38" x14ac:dyDescent="0.25">
      <c r="A5">
        <v>1879110873</v>
      </c>
      <c r="B5">
        <v>4</v>
      </c>
      <c r="C5" t="s">
        <v>145</v>
      </c>
      <c r="D5" t="s">
        <v>30</v>
      </c>
      <c r="F5" t="s">
        <v>159</v>
      </c>
      <c r="I5" t="s">
        <v>79</v>
      </c>
      <c r="J5" t="s">
        <v>151</v>
      </c>
      <c r="K5" t="s">
        <v>165</v>
      </c>
      <c r="L5">
        <v>0</v>
      </c>
      <c r="O5" t="str">
        <f t="shared" si="1"/>
        <v xml:space="preserve">  [4] = {["ID"] = 1879110873; }; -- The Salmon King</v>
      </c>
      <c r="P5" s="1" t="str">
        <f>CONCATENATE(R5,S5,V5,X5,Z5,AB5,AD5,AF5,AG5,AH5,AI5,AJ5,AK5,AL5)</f>
        <v xml:space="preserve">  [4] = {["ID"] = 1879110873; ["SAVE_INDEX"] = 4; ["TYPE"] =  7; ["VXP"] = 0; ["LP"] = 0; ["REP"] = 0; ["FACTION"] = 1; ["TIER"] = 0; ["NAME"] = { ["EN"] = "The Salmon King"; }; ["LORE"] = { ["EN"] = "Only the most skilled - and lucky - fisher can make a catch of this size!"; }; ["SUMMARY"] = { ["EN"] = "Catch a 50-pound Salmon"; }; ["TITLE"] = { ["EN"] = "the Complete Angler"; }; };</v>
      </c>
      <c r="Q5">
        <f t="shared" si="2"/>
        <v>4</v>
      </c>
      <c r="R5" t="str">
        <f t="shared" si="3"/>
        <v xml:space="preserve">  [4] = {</v>
      </c>
      <c r="S5" t="str">
        <f>IF(LEN(A5)&gt;0,CONCATENATE("[""ID""] = ",A5,"; "),"                     ")</f>
        <v xml:space="preserve">["ID"] = 1879110873; </v>
      </c>
      <c r="T5" t="str">
        <f>IF(LEN(A5)&gt;0,CONCATENATE("[""ID""] = ",A5,"; "),"")</f>
        <v xml:space="preserve">["ID"] = 1879110873; </v>
      </c>
      <c r="U5" t="str">
        <f>IF(LEN(M5)&gt;0,CONCATENATE("[""CAT_ID""] = ",M5,"; "),"")</f>
        <v/>
      </c>
      <c r="V5" s="1" t="str">
        <f>IF(LEN(B5)&gt;0,CONCATENATE("[""SAVE_INDEX""] = ",REPT(" ",1-LEN(B5)),B5,"; "),"")</f>
        <v xml:space="preserve">["SAVE_INDEX"] = 4; </v>
      </c>
      <c r="W5">
        <f>VLOOKUP(D5,Type!A$2:B$17,2,FALSE)</f>
        <v>7</v>
      </c>
      <c r="X5" t="str">
        <f t="shared" si="4"/>
        <v xml:space="preserve">["TYPE"] =  7; </v>
      </c>
      <c r="Y5" t="str">
        <f>TEXT(E5,0)</f>
        <v>0</v>
      </c>
      <c r="Z5" t="str">
        <f t="shared" si="5"/>
        <v xml:space="preserve">["VXP"] = 0; </v>
      </c>
      <c r="AA5" t="str">
        <f>TEXT(G5,0)</f>
        <v>0</v>
      </c>
      <c r="AB5" t="str">
        <f t="shared" si="6"/>
        <v xml:space="preserve">["LP"] = 0; </v>
      </c>
      <c r="AC5" t="str">
        <f>TEXT(H5,0)</f>
        <v>0</v>
      </c>
      <c r="AD5" t="str">
        <f t="shared" si="7"/>
        <v xml:space="preserve">["REP"] = 0; </v>
      </c>
      <c r="AE5">
        <f>VLOOKUP(I5,Faction!A$2:B$77,2,FALSE)</f>
        <v>1</v>
      </c>
      <c r="AF5" t="str">
        <f t="shared" si="8"/>
        <v xml:space="preserve">["FACTION"] = 1; </v>
      </c>
      <c r="AG5" t="str">
        <f t="shared" si="9"/>
        <v xml:space="preserve">["TIER"] = 0; </v>
      </c>
      <c r="AH5" t="str">
        <f t="shared" si="10"/>
        <v xml:space="preserve">["NAME"] = { ["EN"] = "The Salmon King"; }; </v>
      </c>
      <c r="AI5" t="str">
        <f t="shared" si="11"/>
        <v xml:space="preserve">["LORE"] = { ["EN"] = "Only the most skilled - and lucky - fisher can make a catch of this size!"; }; </v>
      </c>
      <c r="AJ5" t="str">
        <f t="shared" si="12"/>
        <v xml:space="preserve">["SUMMARY"] = { ["EN"] = "Catch a 50-pound Salmon"; }; </v>
      </c>
      <c r="AK5" t="str">
        <f t="shared" si="13"/>
        <v xml:space="preserve">["TITLE"] = { ["EN"] = "the Complete Angler"; }; </v>
      </c>
      <c r="AL5" t="str">
        <f t="shared" si="14"/>
        <v>};</v>
      </c>
    </row>
    <row r="6" spans="1:38" x14ac:dyDescent="0.25">
      <c r="A6">
        <v>1879115023</v>
      </c>
      <c r="B6">
        <v>5</v>
      </c>
      <c r="C6" t="s">
        <v>146</v>
      </c>
      <c r="D6" t="s">
        <v>30</v>
      </c>
      <c r="F6" t="s">
        <v>146</v>
      </c>
      <c r="I6" t="s">
        <v>79</v>
      </c>
      <c r="J6" t="s">
        <v>152</v>
      </c>
      <c r="K6" t="s">
        <v>160</v>
      </c>
      <c r="L6">
        <v>0</v>
      </c>
      <c r="O6" t="str">
        <f t="shared" si="1"/>
        <v xml:space="preserve">  [5] = {["ID"] = 1879115023; }; -- Trout-master</v>
      </c>
      <c r="P6" s="1" t="str">
        <f>CONCATENATE(R6,S6,V6,X6,Z6,AB6,AD6,AF6,AG6,AH6,AI6,AJ6,AK6,AL6)</f>
        <v xml:space="preserve">  [5] = {["ID"] = 1879115023; ["SAVE_INDEX"] = 5; ["TYPE"] =  7; ["VXP"] = 0; ["LP"] = 0; ["REP"] = 0; ["FACTION"] = 1; ["TIER"] = 0; ["NAME"] = { ["EN"] = "Trout-master"; }; ["LORE"] = { ["EN"] = "Find and catch all nine types of trout!"; }; ["SUMMARY"] = { ["EN"] = "Catch all 9 Trout varieties"; }; ["TITLE"] = { ["EN"] = "Trout-master"; }; };</v>
      </c>
      <c r="Q6">
        <f t="shared" si="2"/>
        <v>5</v>
      </c>
      <c r="R6" t="str">
        <f t="shared" si="3"/>
        <v xml:space="preserve">  [5] = {</v>
      </c>
      <c r="S6" t="str">
        <f>IF(LEN(A6)&gt;0,CONCATENATE("[""ID""] = ",A6,"; "),"                     ")</f>
        <v xml:space="preserve">["ID"] = 1879115023; </v>
      </c>
      <c r="T6" t="str">
        <f>IF(LEN(A6)&gt;0,CONCATENATE("[""ID""] = ",A6,"; "),"")</f>
        <v xml:space="preserve">["ID"] = 1879115023; </v>
      </c>
      <c r="U6" t="str">
        <f>IF(LEN(M6)&gt;0,CONCATENATE("[""CAT_ID""] = ",M6,"; "),"")</f>
        <v/>
      </c>
      <c r="V6" s="1" t="str">
        <f>IF(LEN(B6)&gt;0,CONCATENATE("[""SAVE_INDEX""] = ",REPT(" ",1-LEN(B6)),B6,"; "),"")</f>
        <v xml:space="preserve">["SAVE_INDEX"] = 5; </v>
      </c>
      <c r="W6">
        <f>VLOOKUP(D6,Type!A$2:B$17,2,FALSE)</f>
        <v>7</v>
      </c>
      <c r="X6" t="str">
        <f t="shared" si="4"/>
        <v xml:space="preserve">["TYPE"] =  7; </v>
      </c>
      <c r="Y6" t="str">
        <f>TEXT(E6,0)</f>
        <v>0</v>
      </c>
      <c r="Z6" t="str">
        <f t="shared" si="5"/>
        <v xml:space="preserve">["VXP"] = 0; </v>
      </c>
      <c r="AA6" t="str">
        <f>TEXT(G6,0)</f>
        <v>0</v>
      </c>
      <c r="AB6" t="str">
        <f t="shared" si="6"/>
        <v xml:space="preserve">["LP"] = 0; </v>
      </c>
      <c r="AC6" t="str">
        <f>TEXT(H6,0)</f>
        <v>0</v>
      </c>
      <c r="AD6" t="str">
        <f t="shared" si="7"/>
        <v xml:space="preserve">["REP"] = 0; </v>
      </c>
      <c r="AE6">
        <f>VLOOKUP(I6,Faction!A$2:B$77,2,FALSE)</f>
        <v>1</v>
      </c>
      <c r="AF6" t="str">
        <f t="shared" si="8"/>
        <v xml:space="preserve">["FACTION"] = 1; </v>
      </c>
      <c r="AG6" t="str">
        <f t="shared" si="9"/>
        <v xml:space="preserve">["TIER"] = 0; </v>
      </c>
      <c r="AH6" t="str">
        <f t="shared" si="10"/>
        <v xml:space="preserve">["NAME"] = { ["EN"] = "Trout-master"; }; </v>
      </c>
      <c r="AI6" t="str">
        <f t="shared" si="11"/>
        <v xml:space="preserve">["LORE"] = { ["EN"] = "Find and catch all nine types of trout!"; }; </v>
      </c>
      <c r="AJ6" t="str">
        <f t="shared" si="12"/>
        <v xml:space="preserve">["SUMMARY"] = { ["EN"] = "Catch all 9 Trout varieties"; }; </v>
      </c>
      <c r="AK6" t="str">
        <f t="shared" si="13"/>
        <v xml:space="preserve">["TITLE"] = { ["EN"] = "Trout-master"; }; </v>
      </c>
      <c r="AL6" t="str">
        <f t="shared" si="14"/>
        <v>};</v>
      </c>
    </row>
    <row r="7" spans="1:38" x14ac:dyDescent="0.25">
      <c r="A7">
        <v>1879364959</v>
      </c>
      <c r="B7">
        <v>6</v>
      </c>
      <c r="C7" t="s">
        <v>147</v>
      </c>
      <c r="D7" t="s">
        <v>30</v>
      </c>
      <c r="F7" t="s">
        <v>147</v>
      </c>
      <c r="I7" t="s">
        <v>79</v>
      </c>
      <c r="J7" t="s">
        <v>153</v>
      </c>
      <c r="K7" t="s">
        <v>161</v>
      </c>
      <c r="L7">
        <v>0</v>
      </c>
      <c r="O7" t="str">
        <f t="shared" si="1"/>
        <v xml:space="preserve">  [6] = {["ID"] = 1879364959; }; -- Lake-master</v>
      </c>
      <c r="P7" s="1" t="str">
        <f>CONCATENATE(R7,S7,V7,X7,Z7,AB7,AD7,AF7,AG7,AH7,AI7,AJ7,AK7,AL7)</f>
        <v xml:space="preserve">  [6] = {["ID"] = 1879364959; ["SAVE_INDEX"] = 6; ["TYPE"] =  7; ["VXP"] = 0; ["LP"] = 0; ["REP"] = 0; ["FACTION"] = 1; ["TIER"] = 0; ["NAME"] = { ["EN"] = "Lake-master"; }; ["LORE"] = { ["EN"] = "Find and catch all twenty types of eastern, freshwater fish!"; }; ["SUMMARY"] = { ["EN"] = "Catch all 20 fish varieties in Lake-town"; }; ["TITLE"] = { ["EN"] = "Lake-master"; }; };</v>
      </c>
      <c r="Q7">
        <f t="shared" si="2"/>
        <v>6</v>
      </c>
      <c r="R7" t="str">
        <f t="shared" si="3"/>
        <v xml:space="preserve">  [6] = {</v>
      </c>
      <c r="S7" t="str">
        <f>IF(LEN(A7)&gt;0,CONCATENATE("[""ID""] = ",A7,"; "),"                     ")</f>
        <v xml:space="preserve">["ID"] = 1879364959; </v>
      </c>
      <c r="T7" t="str">
        <f>IF(LEN(A7)&gt;0,CONCATENATE("[""ID""] = ",A7,"; "),"")</f>
        <v xml:space="preserve">["ID"] = 1879364959; </v>
      </c>
      <c r="U7" t="str">
        <f>IF(LEN(M7)&gt;0,CONCATENATE("[""CAT_ID""] = ",M7,"; "),"")</f>
        <v/>
      </c>
      <c r="V7" s="1" t="str">
        <f>IF(LEN(B7)&gt;0,CONCATENATE("[""SAVE_INDEX""] = ",REPT(" ",1-LEN(B7)),B7,"; "),"")</f>
        <v xml:space="preserve">["SAVE_INDEX"] = 6; </v>
      </c>
      <c r="W7">
        <f>VLOOKUP(D7,Type!A$2:B$17,2,FALSE)</f>
        <v>7</v>
      </c>
      <c r="X7" t="str">
        <f t="shared" si="4"/>
        <v xml:space="preserve">["TYPE"] =  7; </v>
      </c>
      <c r="Y7" t="str">
        <f>TEXT(E7,0)</f>
        <v>0</v>
      </c>
      <c r="Z7" t="str">
        <f t="shared" si="5"/>
        <v xml:space="preserve">["VXP"] = 0; </v>
      </c>
      <c r="AA7" t="str">
        <f>TEXT(G7,0)</f>
        <v>0</v>
      </c>
      <c r="AB7" t="str">
        <f t="shared" si="6"/>
        <v xml:space="preserve">["LP"] = 0; </v>
      </c>
      <c r="AC7" t="str">
        <f>TEXT(H7,0)</f>
        <v>0</v>
      </c>
      <c r="AD7" t="str">
        <f t="shared" si="7"/>
        <v xml:space="preserve">["REP"] = 0; </v>
      </c>
      <c r="AE7">
        <f>VLOOKUP(I7,Faction!A$2:B$77,2,FALSE)</f>
        <v>1</v>
      </c>
      <c r="AF7" t="str">
        <f t="shared" si="8"/>
        <v xml:space="preserve">["FACTION"] = 1; </v>
      </c>
      <c r="AG7" t="str">
        <f t="shared" si="9"/>
        <v xml:space="preserve">["TIER"] = 0; </v>
      </c>
      <c r="AH7" t="str">
        <f t="shared" si="10"/>
        <v xml:space="preserve">["NAME"] = { ["EN"] = "Lake-master"; }; </v>
      </c>
      <c r="AI7" t="str">
        <f t="shared" si="11"/>
        <v xml:space="preserve">["LORE"] = { ["EN"] = "Find and catch all twenty types of eastern, freshwater fish!"; }; </v>
      </c>
      <c r="AJ7" t="str">
        <f t="shared" si="12"/>
        <v xml:space="preserve">["SUMMARY"] = { ["EN"] = "Catch all 20 fish varieties in Lake-town"; }; </v>
      </c>
      <c r="AK7" t="str">
        <f t="shared" si="13"/>
        <v xml:space="preserve">["TITLE"] = { ["EN"] = "Lake-master"; }; </v>
      </c>
      <c r="AL7" t="str">
        <f t="shared" si="14"/>
        <v>};</v>
      </c>
    </row>
  </sheetData>
  <conditionalFormatting sqref="B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862E-8819-4206-A9EF-507FA6D3D8A8}">
  <dimension ref="A1:AK36"/>
  <sheetViews>
    <sheetView workbookViewId="0">
      <pane xSplit="2" ySplit="1" topLeftCell="K2" activePane="bottomRight" state="frozen"/>
      <selection pane="topRight" activeCell="B1" sqref="B1"/>
      <selection pane="bottomLeft" activeCell="A2" sqref="A2"/>
      <selection pane="bottomRight" activeCell="AK2" sqref="N2:AK36"/>
    </sheetView>
  </sheetViews>
  <sheetFormatPr defaultRowHeight="15" x14ac:dyDescent="0.25"/>
  <cols>
    <col min="2" max="2" width="32" customWidth="1"/>
    <col min="10" max="10" width="27.42578125" customWidth="1"/>
    <col min="13" max="13" width="12.140625" bestFit="1" customWidth="1"/>
    <col min="14" max="14" width="43.5703125" customWidth="1"/>
    <col min="17" max="17" width="14" customWidth="1"/>
    <col min="20" max="20" width="15" bestFit="1" customWidth="1"/>
    <col min="21" max="22" width="15" customWidth="1"/>
    <col min="23" max="23" width="28.85546875" bestFit="1" customWidth="1"/>
  </cols>
  <sheetData>
    <row r="1" spans="1:37" x14ac:dyDescent="0.25">
      <c r="A1" t="s">
        <v>141</v>
      </c>
      <c r="B1" t="s">
        <v>162</v>
      </c>
      <c r="C1" t="s">
        <v>1</v>
      </c>
      <c r="D1" t="s">
        <v>112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141</v>
      </c>
      <c r="R1" t="s">
        <v>14</v>
      </c>
      <c r="S1" t="s">
        <v>15</v>
      </c>
      <c r="T1" t="s">
        <v>130</v>
      </c>
      <c r="U1" t="s">
        <v>131</v>
      </c>
      <c r="V1" t="s">
        <v>132</v>
      </c>
      <c r="W1" t="s">
        <v>112</v>
      </c>
      <c r="X1" t="s">
        <v>16</v>
      </c>
      <c r="Y1" t="s">
        <v>2</v>
      </c>
      <c r="Z1" t="s">
        <v>17</v>
      </c>
      <c r="AA1" t="s">
        <v>4</v>
      </c>
      <c r="AB1" t="s">
        <v>18</v>
      </c>
      <c r="AC1" t="s">
        <v>5</v>
      </c>
      <c r="AD1" t="s">
        <v>19</v>
      </c>
      <c r="AE1" t="s">
        <v>6</v>
      </c>
      <c r="AF1" t="s">
        <v>9</v>
      </c>
      <c r="AG1" t="s">
        <v>163</v>
      </c>
      <c r="AH1" t="s">
        <v>164</v>
      </c>
      <c r="AI1" t="s">
        <v>7</v>
      </c>
      <c r="AJ1" t="s">
        <v>0</v>
      </c>
      <c r="AK1" t="s">
        <v>20</v>
      </c>
    </row>
    <row r="2" spans="1:37" x14ac:dyDescent="0.25">
      <c r="A2">
        <v>1</v>
      </c>
      <c r="B2" s="2"/>
      <c r="N2" s="1" t="e">
        <f>CONCATENATE(P2,Q2,S2,W2,Y2,AA2,AC2,AE2,AF2,AG2,AH2,AI2,AJ2,AK2)</f>
        <v>#N/A</v>
      </c>
      <c r="O2">
        <f>ROW()-1</f>
        <v>1</v>
      </c>
      <c r="P2" t="str">
        <f>CONCATENATE(REPT(" ",3-LEN(O2)),"[",O2,"] = {")</f>
        <v xml:space="preserve">  [1] = {</v>
      </c>
      <c r="Q2" s="1" t="str">
        <f t="shared" ref="Q2" si="0">IF(LEN(A2)&gt;0,CONCATENATE("[""SAVE_INDEX""] = ",REPT(" ",3-LEN(A2)),A2,"; "),"")</f>
        <v xml:space="preserve">["SAVE_INDEX"] =   1; </v>
      </c>
      <c r="R2" t="e">
        <f>VLOOKUP(C2,Type!A$2:B$17,2,FALSE)</f>
        <v>#N/A</v>
      </c>
      <c r="S2" t="e">
        <f>CONCATENATE("[""TYPE""] = ",REPT(" ",2-LEN(R2)),R2,"; ")</f>
        <v>#N/A</v>
      </c>
      <c r="T2" t="str">
        <f>IF(AND(C2="Class",NOT(ISBLANK(D2))),VLOOKUP(D2,Class!A$1:B$9,2,FALSE),"")</f>
        <v/>
      </c>
      <c r="U2" t="str">
        <f>IF(AND(C2="Vocation",NOT(ISBLANK(D2))),VLOOKUP(D2,Vocation!A$1:B$8,2,FALSE),"")</f>
        <v/>
      </c>
      <c r="V2" t="str">
        <f>IF(
  LEN(T2)=0,
    IF(
    LEN(U2)=0,
    "  0",
    CONCATENATE(REPT(" ",Vocation!B$12-LEN(U2)),U2)),
  CONCATENATE(REPT(" ",Vocation!B$12-LEN(T2)),T2))</f>
        <v xml:space="preserve">  0</v>
      </c>
      <c r="W2" t="str">
        <f>CONCATENATE("[""SUBTYPE""] = ",V2,"; ")</f>
        <v xml:space="preserve">["SUBTYPE"] =   0; </v>
      </c>
      <c r="X2" t="str">
        <f>TEXT(E2,0)</f>
        <v>0</v>
      </c>
      <c r="Y2" t="str">
        <f>CONCATENATE("[""VXP""] = ",REPT(" ",4-LEN(X2)),TEXT(X2,"0"),"; ")</f>
        <v xml:space="preserve">["VXP"] =    0; </v>
      </c>
      <c r="Z2" t="str">
        <f>TEXT(G2,0)</f>
        <v>0</v>
      </c>
      <c r="AA2" t="str">
        <f>CONCATENATE("[""LP""] = ",REPT(" ",2-LEN(Z2)),TEXT(Z2,"0"),"; ")</f>
        <v xml:space="preserve">["LP"] =  0; </v>
      </c>
      <c r="AB2" t="str">
        <f t="shared" ref="AB2" si="1">TEXT(H2,0)</f>
        <v>0</v>
      </c>
      <c r="AC2" t="str">
        <f>CONCATENATE("[""REP""] = ",REPT(" ",4-LEN(AB2)),TEXT(AB2,"0"),"; ")</f>
        <v xml:space="preserve">["REP"] =    0; </v>
      </c>
      <c r="AD2" t="e">
        <f>VLOOKUP(I2,Faction!A$2:B$77,2,FALSE)</f>
        <v>#N/A</v>
      </c>
      <c r="AE2" t="e">
        <f t="shared" ref="AE2" si="2">CONCATENATE("[""FACTION""] = ",TEXT(AD2,"0"),"; ")</f>
        <v>#N/A</v>
      </c>
      <c r="AF2" t="str">
        <f t="shared" ref="AF2" si="3">CONCATENATE("[""TIER""] = ",TEXT(L2,"0"),"; ")</f>
        <v xml:space="preserve">["TIER"] = 0; </v>
      </c>
      <c r="AG2" t="str">
        <f>CONCATENATE("[""NAME""] = { [""EN""] = """,B2,"""; }; ")</f>
        <v xml:space="preserve">["NAME"] = { ["EN"] = ""; }; </v>
      </c>
      <c r="AH2" t="str">
        <f>CONCATENATE("[""LORE""] = { [""EN""] = """,K2,"""; }; ")</f>
        <v xml:space="preserve">["LORE"] = { ["EN"] = ""; }; </v>
      </c>
      <c r="AI2" t="str">
        <f t="shared" ref="AI2" si="4">CONCATENATE("[""SUMMARY""] = { [""EN""] = """,J2,"""; }; ")</f>
        <v xml:space="preserve">["SUMMARY"] = { ["EN"] = ""; }; </v>
      </c>
      <c r="AJ2" t="str">
        <f>IF(LEN(F2)&gt;0,CONCATENATE("[""TITLE""] = { [""EN""] = """,F2,"""; }; "),"")</f>
        <v/>
      </c>
      <c r="AK2" t="str">
        <f>CONCATENATE("};")</f>
        <v>};</v>
      </c>
    </row>
    <row r="3" spans="1:37" x14ac:dyDescent="0.25">
      <c r="N3" s="1" t="e">
        <f t="shared" ref="N3:N36" si="5">CONCATENATE(P3,Q3,S3,W3,Y3,AA3,AC3,AE3,AF3,AG3,AH3,AI3,AJ3,AK3)</f>
        <v>#N/A</v>
      </c>
      <c r="O3">
        <f t="shared" ref="O3:O36" si="6">ROW()-1</f>
        <v>2</v>
      </c>
      <c r="P3" t="str">
        <f t="shared" ref="P3:P36" si="7">CONCATENATE(REPT(" ",3-LEN(O3)),"[",O3,"] = {")</f>
        <v xml:space="preserve">  [2] = {</v>
      </c>
      <c r="Q3" s="1" t="str">
        <f t="shared" ref="Q3:Q36" si="8">IF(LEN(A3)&gt;0,CONCATENATE("[""SAVE_INDEX""] = ",REPT(" ",3-LEN(A3)),A3,"; "),"")</f>
        <v/>
      </c>
      <c r="R3" t="e">
        <f>VLOOKUP(C3,Type!A$2:B$17,2,FALSE)</f>
        <v>#N/A</v>
      </c>
      <c r="S3" t="e">
        <f t="shared" ref="S3:S36" si="9">CONCATENATE("[""TYPE""] = ",REPT(" ",2-LEN(R3)),R3,"; ")</f>
        <v>#N/A</v>
      </c>
      <c r="T3" t="str">
        <f>IF(AND(C3="Class",NOT(ISBLANK(D3))),VLOOKUP(D3,Class!A$1:B$9,2,FALSE),"")</f>
        <v/>
      </c>
      <c r="U3" t="str">
        <f>IF(AND(C3="Vocation",NOT(ISBLANK(D3))),VLOOKUP(D3,Vocation!A$1:B$8,2,FALSE),"")</f>
        <v/>
      </c>
      <c r="V3" t="str">
        <f>IF(
  LEN(T3)=0,
    IF(
    LEN(U3)=0,
    "  0",
    CONCATENATE(REPT(" ",Vocation!B$12-LEN(U3)),U3)),
  CONCATENATE(REPT(" ",Vocation!B$12-LEN(T3)),T3))</f>
        <v xml:space="preserve">  0</v>
      </c>
      <c r="W3" t="str">
        <f t="shared" ref="W3:W36" si="10">CONCATENATE("[""SUBTYPE""] = ",V3,"; ")</f>
        <v xml:space="preserve">["SUBTYPE"] =   0; </v>
      </c>
      <c r="X3" t="str">
        <f t="shared" ref="X3:X36" si="11">TEXT(E3,0)</f>
        <v>0</v>
      </c>
      <c r="Y3" t="str">
        <f t="shared" ref="Y3:Y36" si="12">CONCATENATE("[""VXP""] = ",REPT(" ",4-LEN(X3)),TEXT(X3,"0"),"; ")</f>
        <v xml:space="preserve">["VXP"] =    0; </v>
      </c>
      <c r="Z3" t="str">
        <f t="shared" ref="Z3:Z36" si="13">TEXT(G3,0)</f>
        <v>0</v>
      </c>
      <c r="AA3" t="str">
        <f t="shared" ref="AA3:AA36" si="14">CONCATENATE("[""LP""] = ",REPT(" ",2-LEN(Z3)),TEXT(Z3,"0"),"; ")</f>
        <v xml:space="preserve">["LP"] =  0; </v>
      </c>
      <c r="AB3" t="str">
        <f t="shared" ref="AB3:AB36" si="15">TEXT(H3,0)</f>
        <v>0</v>
      </c>
      <c r="AC3" t="str">
        <f t="shared" ref="AC3:AC36" si="16">CONCATENATE("[""REP""] = ",REPT(" ",4-LEN(AB3)),TEXT(AB3,"0"),"; ")</f>
        <v xml:space="preserve">["REP"] =    0; </v>
      </c>
      <c r="AD3" t="e">
        <f>VLOOKUP(I3,Faction!A$2:B$77,2,FALSE)</f>
        <v>#N/A</v>
      </c>
      <c r="AE3" t="e">
        <f t="shared" ref="AE3:AE36" si="17">CONCATENATE("[""FACTION""] = ",TEXT(AD3,"0"),"; ")</f>
        <v>#N/A</v>
      </c>
      <c r="AF3" t="str">
        <f t="shared" ref="AF3:AF36" si="18">CONCATENATE("[""TIER""] = ",TEXT(L3,"0"),"; ")</f>
        <v xml:space="preserve">["TIER"] = 0; </v>
      </c>
      <c r="AG3" t="str">
        <f t="shared" ref="AG3:AG36" si="19">CONCATENATE("[""NAME""] = { [""EN""] = """,B3,"""; }; ")</f>
        <v xml:space="preserve">["NAME"] = { ["EN"] = ""; }; </v>
      </c>
      <c r="AH3" t="str">
        <f t="shared" ref="AH3:AH36" si="20">CONCATENATE("[""LORE""] = { [""EN""] = """,K3,"""; }; ")</f>
        <v xml:space="preserve">["LORE"] = { ["EN"] = ""; }; </v>
      </c>
      <c r="AI3" t="str">
        <f t="shared" ref="AI3:AI36" si="21">CONCATENATE("[""SUMMARY""] = { [""EN""] = """,J3,"""; }; ")</f>
        <v xml:space="preserve">["SUMMARY"] = { ["EN"] = ""; }; </v>
      </c>
      <c r="AJ3" t="str">
        <f t="shared" ref="AJ3:AJ36" si="22">IF(LEN(F3)&gt;0,CONCATENATE("[""TITLE""] = { [""EN""] = """,F3,"""; }; "),"")</f>
        <v/>
      </c>
      <c r="AK3" t="str">
        <f t="shared" ref="AK3:AK36" si="23">CONCATENATE("};")</f>
        <v>};</v>
      </c>
    </row>
    <row r="4" spans="1:37" x14ac:dyDescent="0.25">
      <c r="N4" s="1" t="e">
        <f t="shared" si="5"/>
        <v>#N/A</v>
      </c>
      <c r="O4">
        <f t="shared" si="6"/>
        <v>3</v>
      </c>
      <c r="P4" t="str">
        <f t="shared" si="7"/>
        <v xml:space="preserve">  [3] = {</v>
      </c>
      <c r="Q4" s="1" t="str">
        <f t="shared" si="8"/>
        <v/>
      </c>
      <c r="R4" t="e">
        <f>VLOOKUP(C4,Type!A$2:B$17,2,FALSE)</f>
        <v>#N/A</v>
      </c>
      <c r="S4" t="e">
        <f t="shared" si="9"/>
        <v>#N/A</v>
      </c>
      <c r="T4" t="str">
        <f>IF(AND(C4="Class",NOT(ISBLANK(D4))),VLOOKUP(D4,Class!A$1:B$9,2,FALSE),"")</f>
        <v/>
      </c>
      <c r="U4" t="str">
        <f>IF(AND(C4="Vocation",NOT(ISBLANK(D4))),VLOOKUP(D4,Vocation!A$1:B$8,2,FALSE),"")</f>
        <v/>
      </c>
      <c r="V4" t="str">
        <f>IF(
  LEN(T4)=0,
    IF(
    LEN(U4)=0,
    "  0",
    CONCATENATE(REPT(" ",Vocation!B$12-LEN(U4)),U4)),
  CONCATENATE(REPT(" ",Vocation!B$12-LEN(T4)),T4))</f>
        <v xml:space="preserve">  0</v>
      </c>
      <c r="W4" t="str">
        <f t="shared" si="10"/>
        <v xml:space="preserve">["SUBTYPE"] =   0; </v>
      </c>
      <c r="X4" t="str">
        <f t="shared" si="11"/>
        <v>0</v>
      </c>
      <c r="Y4" t="str">
        <f t="shared" si="12"/>
        <v xml:space="preserve">["VXP"] =    0; </v>
      </c>
      <c r="Z4" t="str">
        <f t="shared" si="13"/>
        <v>0</v>
      </c>
      <c r="AA4" t="str">
        <f t="shared" si="14"/>
        <v xml:space="preserve">["LP"] =  0; </v>
      </c>
      <c r="AB4" t="str">
        <f t="shared" si="15"/>
        <v>0</v>
      </c>
      <c r="AC4" t="str">
        <f t="shared" si="16"/>
        <v xml:space="preserve">["REP"] =    0; </v>
      </c>
      <c r="AD4" t="e">
        <f>VLOOKUP(I4,Faction!A$2:B$77,2,FALSE)</f>
        <v>#N/A</v>
      </c>
      <c r="AE4" t="e">
        <f t="shared" si="17"/>
        <v>#N/A</v>
      </c>
      <c r="AF4" t="str">
        <f t="shared" si="18"/>
        <v xml:space="preserve">["TIER"] = 0; </v>
      </c>
      <c r="AG4" t="str">
        <f t="shared" si="19"/>
        <v xml:space="preserve">["NAME"] = { ["EN"] = ""; }; </v>
      </c>
      <c r="AH4" t="str">
        <f t="shared" si="20"/>
        <v xml:space="preserve">["LORE"] = { ["EN"] = ""; }; </v>
      </c>
      <c r="AI4" t="str">
        <f t="shared" si="21"/>
        <v xml:space="preserve">["SUMMARY"] = { ["EN"] = ""; }; </v>
      </c>
      <c r="AJ4" t="str">
        <f t="shared" si="22"/>
        <v/>
      </c>
      <c r="AK4" t="str">
        <f t="shared" si="23"/>
        <v>};</v>
      </c>
    </row>
    <row r="5" spans="1:37" x14ac:dyDescent="0.25">
      <c r="N5" s="1" t="e">
        <f t="shared" si="5"/>
        <v>#N/A</v>
      </c>
      <c r="O5">
        <f t="shared" si="6"/>
        <v>4</v>
      </c>
      <c r="P5" t="str">
        <f t="shared" si="7"/>
        <v xml:space="preserve">  [4] = {</v>
      </c>
      <c r="Q5" s="1" t="str">
        <f t="shared" si="8"/>
        <v/>
      </c>
      <c r="R5" t="e">
        <f>VLOOKUP(C5,Type!A$2:B$17,2,FALSE)</f>
        <v>#N/A</v>
      </c>
      <c r="S5" t="e">
        <f t="shared" si="9"/>
        <v>#N/A</v>
      </c>
      <c r="T5" t="str">
        <f>IF(AND(C5="Class",NOT(ISBLANK(D5))),VLOOKUP(D5,Class!A$1:B$9,2,FALSE),"")</f>
        <v/>
      </c>
      <c r="U5" t="str">
        <f>IF(AND(C5="Vocation",NOT(ISBLANK(D5))),VLOOKUP(D5,Vocation!A$1:B$8,2,FALSE),"")</f>
        <v/>
      </c>
      <c r="V5" t="str">
        <f>IF(
  LEN(T5)=0,
    IF(
    LEN(U5)=0,
    "  0",
    CONCATENATE(REPT(" ",Vocation!B$12-LEN(U5)),U5)),
  CONCATENATE(REPT(" ",Vocation!B$12-LEN(T5)),T5))</f>
        <v xml:space="preserve">  0</v>
      </c>
      <c r="W5" t="str">
        <f t="shared" si="10"/>
        <v xml:space="preserve">["SUBTYPE"] =   0; </v>
      </c>
      <c r="X5" t="str">
        <f t="shared" si="11"/>
        <v>0</v>
      </c>
      <c r="Y5" t="str">
        <f t="shared" si="12"/>
        <v xml:space="preserve">["VXP"] =    0; </v>
      </c>
      <c r="Z5" t="str">
        <f t="shared" si="13"/>
        <v>0</v>
      </c>
      <c r="AA5" t="str">
        <f t="shared" si="14"/>
        <v xml:space="preserve">["LP"] =  0; </v>
      </c>
      <c r="AB5" t="str">
        <f t="shared" si="15"/>
        <v>0</v>
      </c>
      <c r="AC5" t="str">
        <f t="shared" si="16"/>
        <v xml:space="preserve">["REP"] =    0; </v>
      </c>
      <c r="AD5" t="e">
        <f>VLOOKUP(I5,Faction!A$2:B$77,2,FALSE)</f>
        <v>#N/A</v>
      </c>
      <c r="AE5" t="e">
        <f t="shared" si="17"/>
        <v>#N/A</v>
      </c>
      <c r="AF5" t="str">
        <f t="shared" si="18"/>
        <v xml:space="preserve">["TIER"] = 0; </v>
      </c>
      <c r="AG5" t="str">
        <f t="shared" si="19"/>
        <v xml:space="preserve">["NAME"] = { ["EN"] = ""; }; </v>
      </c>
      <c r="AH5" t="str">
        <f t="shared" si="20"/>
        <v xml:space="preserve">["LORE"] = { ["EN"] = ""; }; </v>
      </c>
      <c r="AI5" t="str">
        <f t="shared" si="21"/>
        <v xml:space="preserve">["SUMMARY"] = { ["EN"] = ""; }; </v>
      </c>
      <c r="AJ5" t="str">
        <f t="shared" si="22"/>
        <v/>
      </c>
      <c r="AK5" t="str">
        <f t="shared" si="23"/>
        <v>};</v>
      </c>
    </row>
    <row r="6" spans="1:37" x14ac:dyDescent="0.25">
      <c r="N6" s="1" t="e">
        <f t="shared" si="5"/>
        <v>#N/A</v>
      </c>
      <c r="O6">
        <f t="shared" si="6"/>
        <v>5</v>
      </c>
      <c r="P6" t="str">
        <f t="shared" si="7"/>
        <v xml:space="preserve">  [5] = {</v>
      </c>
      <c r="Q6" s="1" t="str">
        <f t="shared" si="8"/>
        <v/>
      </c>
      <c r="R6" t="e">
        <f>VLOOKUP(C6,Type!A$2:B$17,2,FALSE)</f>
        <v>#N/A</v>
      </c>
      <c r="S6" t="e">
        <f t="shared" si="9"/>
        <v>#N/A</v>
      </c>
      <c r="T6" t="str">
        <f>IF(AND(C6="Class",NOT(ISBLANK(D6))),VLOOKUP(D6,Class!A$1:B$9,2,FALSE),"")</f>
        <v/>
      </c>
      <c r="U6" t="str">
        <f>IF(AND(C6="Vocation",NOT(ISBLANK(D6))),VLOOKUP(D6,Vocation!A$1:B$8,2,FALSE),"")</f>
        <v/>
      </c>
      <c r="V6" t="str">
        <f>IF(
  LEN(T6)=0,
    IF(
    LEN(U6)=0,
    "  0",
    CONCATENATE(REPT(" ",Vocation!B$12-LEN(U6)),U6)),
  CONCATENATE(REPT(" ",Vocation!B$12-LEN(T6)),T6))</f>
        <v xml:space="preserve">  0</v>
      </c>
      <c r="W6" t="str">
        <f t="shared" si="10"/>
        <v xml:space="preserve">["SUBTYPE"] =   0; </v>
      </c>
      <c r="X6" t="str">
        <f t="shared" si="11"/>
        <v>0</v>
      </c>
      <c r="Y6" t="str">
        <f t="shared" si="12"/>
        <v xml:space="preserve">["VXP"] =    0; </v>
      </c>
      <c r="Z6" t="str">
        <f t="shared" si="13"/>
        <v>0</v>
      </c>
      <c r="AA6" t="str">
        <f t="shared" si="14"/>
        <v xml:space="preserve">["LP"] =  0; </v>
      </c>
      <c r="AB6" t="str">
        <f t="shared" si="15"/>
        <v>0</v>
      </c>
      <c r="AC6" t="str">
        <f t="shared" si="16"/>
        <v xml:space="preserve">["REP"] =    0; </v>
      </c>
      <c r="AD6" t="e">
        <f>VLOOKUP(I6,Faction!A$2:B$77,2,FALSE)</f>
        <v>#N/A</v>
      </c>
      <c r="AE6" t="e">
        <f t="shared" si="17"/>
        <v>#N/A</v>
      </c>
      <c r="AF6" t="str">
        <f t="shared" si="18"/>
        <v xml:space="preserve">["TIER"] = 0; </v>
      </c>
      <c r="AG6" t="str">
        <f t="shared" si="19"/>
        <v xml:space="preserve">["NAME"] = { ["EN"] = ""; }; </v>
      </c>
      <c r="AH6" t="str">
        <f t="shared" si="20"/>
        <v xml:space="preserve">["LORE"] = { ["EN"] = ""; }; </v>
      </c>
      <c r="AI6" t="str">
        <f t="shared" si="21"/>
        <v xml:space="preserve">["SUMMARY"] = { ["EN"] = ""; }; </v>
      </c>
      <c r="AJ6" t="str">
        <f t="shared" si="22"/>
        <v/>
      </c>
      <c r="AK6" t="str">
        <f t="shared" si="23"/>
        <v>};</v>
      </c>
    </row>
    <row r="7" spans="1:37" x14ac:dyDescent="0.25">
      <c r="N7" s="1" t="e">
        <f t="shared" si="5"/>
        <v>#N/A</v>
      </c>
      <c r="O7">
        <f t="shared" si="6"/>
        <v>6</v>
      </c>
      <c r="P7" t="str">
        <f t="shared" si="7"/>
        <v xml:space="preserve">  [6] = {</v>
      </c>
      <c r="Q7" s="1" t="str">
        <f t="shared" si="8"/>
        <v/>
      </c>
      <c r="R7" t="e">
        <f>VLOOKUP(C7,Type!A$2:B$17,2,FALSE)</f>
        <v>#N/A</v>
      </c>
      <c r="S7" t="e">
        <f t="shared" si="9"/>
        <v>#N/A</v>
      </c>
      <c r="T7" t="str">
        <f>IF(AND(C7="Class",NOT(ISBLANK(D7))),VLOOKUP(D7,Class!A$1:B$9,2,FALSE),"")</f>
        <v/>
      </c>
      <c r="U7" t="str">
        <f>IF(AND(C7="Vocation",NOT(ISBLANK(D7))),VLOOKUP(D7,Vocation!A$1:B$8,2,FALSE),"")</f>
        <v/>
      </c>
      <c r="V7" t="str">
        <f>IF(
  LEN(T7)=0,
    IF(
    LEN(U7)=0,
    "  0",
    CONCATENATE(REPT(" ",Vocation!B$12-LEN(U7)),U7)),
  CONCATENATE(REPT(" ",Vocation!B$12-LEN(T7)),T7))</f>
        <v xml:space="preserve">  0</v>
      </c>
      <c r="W7" t="str">
        <f t="shared" si="10"/>
        <v xml:space="preserve">["SUBTYPE"] =   0; </v>
      </c>
      <c r="X7" t="str">
        <f t="shared" si="11"/>
        <v>0</v>
      </c>
      <c r="Y7" t="str">
        <f t="shared" si="12"/>
        <v xml:space="preserve">["VXP"] =    0; </v>
      </c>
      <c r="Z7" t="str">
        <f t="shared" si="13"/>
        <v>0</v>
      </c>
      <c r="AA7" t="str">
        <f t="shared" si="14"/>
        <v xml:space="preserve">["LP"] =  0; </v>
      </c>
      <c r="AB7" t="str">
        <f t="shared" si="15"/>
        <v>0</v>
      </c>
      <c r="AC7" t="str">
        <f t="shared" si="16"/>
        <v xml:space="preserve">["REP"] =    0; </v>
      </c>
      <c r="AD7" t="e">
        <f>VLOOKUP(I7,Faction!A$2:B$77,2,FALSE)</f>
        <v>#N/A</v>
      </c>
      <c r="AE7" t="e">
        <f t="shared" si="17"/>
        <v>#N/A</v>
      </c>
      <c r="AF7" t="str">
        <f t="shared" si="18"/>
        <v xml:space="preserve">["TIER"] = 0; </v>
      </c>
      <c r="AG7" t="str">
        <f t="shared" si="19"/>
        <v xml:space="preserve">["NAME"] = { ["EN"] = ""; }; </v>
      </c>
      <c r="AH7" t="str">
        <f t="shared" si="20"/>
        <v xml:space="preserve">["LORE"] = { ["EN"] = ""; }; </v>
      </c>
      <c r="AI7" t="str">
        <f t="shared" si="21"/>
        <v xml:space="preserve">["SUMMARY"] = { ["EN"] = ""; }; </v>
      </c>
      <c r="AJ7" t="str">
        <f t="shared" si="22"/>
        <v/>
      </c>
      <c r="AK7" t="str">
        <f t="shared" si="23"/>
        <v>};</v>
      </c>
    </row>
    <row r="8" spans="1:37" x14ac:dyDescent="0.25">
      <c r="N8" s="1" t="e">
        <f t="shared" si="5"/>
        <v>#N/A</v>
      </c>
      <c r="O8">
        <f t="shared" si="6"/>
        <v>7</v>
      </c>
      <c r="P8" t="str">
        <f t="shared" si="7"/>
        <v xml:space="preserve">  [7] = {</v>
      </c>
      <c r="Q8" s="1" t="str">
        <f t="shared" si="8"/>
        <v/>
      </c>
      <c r="R8" t="e">
        <f>VLOOKUP(C8,Type!A$2:B$17,2,FALSE)</f>
        <v>#N/A</v>
      </c>
      <c r="S8" t="e">
        <f t="shared" si="9"/>
        <v>#N/A</v>
      </c>
      <c r="T8" t="str">
        <f>IF(AND(C8="Class",NOT(ISBLANK(D8))),VLOOKUP(D8,Class!A$1:B$9,2,FALSE),"")</f>
        <v/>
      </c>
      <c r="U8" t="str">
        <f>IF(AND(C8="Vocation",NOT(ISBLANK(D8))),VLOOKUP(D8,Vocation!A$1:B$8,2,FALSE),"")</f>
        <v/>
      </c>
      <c r="V8" t="str">
        <f>IF(
  LEN(T8)=0,
    IF(
    LEN(U8)=0,
    "  0",
    CONCATENATE(REPT(" ",Vocation!B$12-LEN(U8)),U8)),
  CONCATENATE(REPT(" ",Vocation!B$12-LEN(T8)),T8))</f>
        <v xml:space="preserve">  0</v>
      </c>
      <c r="W8" t="str">
        <f t="shared" si="10"/>
        <v xml:space="preserve">["SUBTYPE"] =   0; </v>
      </c>
      <c r="X8" t="str">
        <f t="shared" si="11"/>
        <v>0</v>
      </c>
      <c r="Y8" t="str">
        <f t="shared" si="12"/>
        <v xml:space="preserve">["VXP"] =    0; </v>
      </c>
      <c r="Z8" t="str">
        <f t="shared" si="13"/>
        <v>0</v>
      </c>
      <c r="AA8" t="str">
        <f t="shared" si="14"/>
        <v xml:space="preserve">["LP"] =  0; </v>
      </c>
      <c r="AB8" t="str">
        <f t="shared" si="15"/>
        <v>0</v>
      </c>
      <c r="AC8" t="str">
        <f t="shared" si="16"/>
        <v xml:space="preserve">["REP"] =    0; </v>
      </c>
      <c r="AD8" t="e">
        <f>VLOOKUP(I8,Faction!A$2:B$77,2,FALSE)</f>
        <v>#N/A</v>
      </c>
      <c r="AE8" t="e">
        <f t="shared" si="17"/>
        <v>#N/A</v>
      </c>
      <c r="AF8" t="str">
        <f t="shared" si="18"/>
        <v xml:space="preserve">["TIER"] = 0; </v>
      </c>
      <c r="AG8" t="str">
        <f t="shared" si="19"/>
        <v xml:space="preserve">["NAME"] = { ["EN"] = ""; }; </v>
      </c>
      <c r="AH8" t="str">
        <f t="shared" si="20"/>
        <v xml:space="preserve">["LORE"] = { ["EN"] = ""; }; </v>
      </c>
      <c r="AI8" t="str">
        <f t="shared" si="21"/>
        <v xml:space="preserve">["SUMMARY"] = { ["EN"] = ""; }; </v>
      </c>
      <c r="AJ8" t="str">
        <f t="shared" si="22"/>
        <v/>
      </c>
      <c r="AK8" t="str">
        <f t="shared" si="23"/>
        <v>};</v>
      </c>
    </row>
    <row r="9" spans="1:37" x14ac:dyDescent="0.25">
      <c r="N9" s="1" t="e">
        <f t="shared" si="5"/>
        <v>#N/A</v>
      </c>
      <c r="O9">
        <f t="shared" si="6"/>
        <v>8</v>
      </c>
      <c r="P9" t="str">
        <f t="shared" si="7"/>
        <v xml:space="preserve">  [8] = {</v>
      </c>
      <c r="Q9" s="1" t="str">
        <f t="shared" si="8"/>
        <v/>
      </c>
      <c r="R9" t="e">
        <f>VLOOKUP(C9,Type!A$2:B$17,2,FALSE)</f>
        <v>#N/A</v>
      </c>
      <c r="S9" t="e">
        <f t="shared" si="9"/>
        <v>#N/A</v>
      </c>
      <c r="T9" t="str">
        <f>IF(AND(C9="Class",NOT(ISBLANK(D9))),VLOOKUP(D9,Class!A$1:B$9,2,FALSE),"")</f>
        <v/>
      </c>
      <c r="U9" t="str">
        <f>IF(AND(C9="Vocation",NOT(ISBLANK(D9))),VLOOKUP(D9,Vocation!A$1:B$8,2,FALSE),"")</f>
        <v/>
      </c>
      <c r="V9" t="str">
        <f>IF(
  LEN(T9)=0,
    IF(
    LEN(U9)=0,
    "  0",
    CONCATENATE(REPT(" ",Vocation!B$12-LEN(U9)),U9)),
  CONCATENATE(REPT(" ",Vocation!B$12-LEN(T9)),T9))</f>
        <v xml:space="preserve">  0</v>
      </c>
      <c r="W9" t="str">
        <f t="shared" si="10"/>
        <v xml:space="preserve">["SUBTYPE"] =   0; </v>
      </c>
      <c r="X9" t="str">
        <f t="shared" si="11"/>
        <v>0</v>
      </c>
      <c r="Y9" t="str">
        <f t="shared" si="12"/>
        <v xml:space="preserve">["VXP"] =    0; </v>
      </c>
      <c r="Z9" t="str">
        <f t="shared" si="13"/>
        <v>0</v>
      </c>
      <c r="AA9" t="str">
        <f t="shared" si="14"/>
        <v xml:space="preserve">["LP"] =  0; </v>
      </c>
      <c r="AB9" t="str">
        <f t="shared" si="15"/>
        <v>0</v>
      </c>
      <c r="AC9" t="str">
        <f t="shared" si="16"/>
        <v xml:space="preserve">["REP"] =    0; </v>
      </c>
      <c r="AD9" t="e">
        <f>VLOOKUP(I9,Faction!A$2:B$77,2,FALSE)</f>
        <v>#N/A</v>
      </c>
      <c r="AE9" t="e">
        <f t="shared" si="17"/>
        <v>#N/A</v>
      </c>
      <c r="AF9" t="str">
        <f t="shared" si="18"/>
        <v xml:space="preserve">["TIER"] = 0; </v>
      </c>
      <c r="AG9" t="str">
        <f t="shared" si="19"/>
        <v xml:space="preserve">["NAME"] = { ["EN"] = ""; }; </v>
      </c>
      <c r="AH9" t="str">
        <f t="shared" si="20"/>
        <v xml:space="preserve">["LORE"] = { ["EN"] = ""; }; </v>
      </c>
      <c r="AI9" t="str">
        <f t="shared" si="21"/>
        <v xml:space="preserve">["SUMMARY"] = { ["EN"] = ""; }; </v>
      </c>
      <c r="AJ9" t="str">
        <f t="shared" si="22"/>
        <v/>
      </c>
      <c r="AK9" t="str">
        <f t="shared" si="23"/>
        <v>};</v>
      </c>
    </row>
    <row r="10" spans="1:37" x14ac:dyDescent="0.25">
      <c r="N10" s="1" t="e">
        <f t="shared" si="5"/>
        <v>#N/A</v>
      </c>
      <c r="O10">
        <f t="shared" si="6"/>
        <v>9</v>
      </c>
      <c r="P10" t="str">
        <f t="shared" si="7"/>
        <v xml:space="preserve">  [9] = {</v>
      </c>
      <c r="Q10" s="1" t="str">
        <f t="shared" si="8"/>
        <v/>
      </c>
      <c r="R10" t="e">
        <f>VLOOKUP(C10,Type!A$2:B$17,2,FALSE)</f>
        <v>#N/A</v>
      </c>
      <c r="S10" t="e">
        <f t="shared" si="9"/>
        <v>#N/A</v>
      </c>
      <c r="T10" t="str">
        <f>IF(AND(C10="Class",NOT(ISBLANK(D10))),VLOOKUP(D10,Class!A$1:B$9,2,FALSE),"")</f>
        <v/>
      </c>
      <c r="U10" t="str">
        <f>IF(AND(C10="Vocation",NOT(ISBLANK(D10))),VLOOKUP(D10,Vocation!A$1:B$8,2,FALSE),"")</f>
        <v/>
      </c>
      <c r="V10" t="str">
        <f>IF(
  LEN(T10)=0,
    IF(
    LEN(U10)=0,
    "  0",
    CONCATENATE(REPT(" ",Vocation!B$12-LEN(U10)),U10)),
  CONCATENATE(REPT(" ",Vocation!B$12-LEN(T10)),T10))</f>
        <v xml:space="preserve">  0</v>
      </c>
      <c r="W10" t="str">
        <f t="shared" si="10"/>
        <v xml:space="preserve">["SUBTYPE"] =   0; </v>
      </c>
      <c r="X10" t="str">
        <f t="shared" si="11"/>
        <v>0</v>
      </c>
      <c r="Y10" t="str">
        <f t="shared" si="12"/>
        <v xml:space="preserve">["VXP"] =    0; </v>
      </c>
      <c r="Z10" t="str">
        <f t="shared" si="13"/>
        <v>0</v>
      </c>
      <c r="AA10" t="str">
        <f t="shared" si="14"/>
        <v xml:space="preserve">["LP"] =  0; </v>
      </c>
      <c r="AB10" t="str">
        <f t="shared" si="15"/>
        <v>0</v>
      </c>
      <c r="AC10" t="str">
        <f t="shared" si="16"/>
        <v xml:space="preserve">["REP"] =    0; </v>
      </c>
      <c r="AD10" t="e">
        <f>VLOOKUP(I10,Faction!A$2:B$77,2,FALSE)</f>
        <v>#N/A</v>
      </c>
      <c r="AE10" t="e">
        <f t="shared" si="17"/>
        <v>#N/A</v>
      </c>
      <c r="AF10" t="str">
        <f t="shared" si="18"/>
        <v xml:space="preserve">["TIER"] = 0; </v>
      </c>
      <c r="AG10" t="str">
        <f t="shared" si="19"/>
        <v xml:space="preserve">["NAME"] = { ["EN"] = ""; }; </v>
      </c>
      <c r="AH10" t="str">
        <f t="shared" si="20"/>
        <v xml:space="preserve">["LORE"] = { ["EN"] = ""; }; </v>
      </c>
      <c r="AI10" t="str">
        <f t="shared" si="21"/>
        <v xml:space="preserve">["SUMMARY"] = { ["EN"] = ""; }; </v>
      </c>
      <c r="AJ10" t="str">
        <f t="shared" si="22"/>
        <v/>
      </c>
      <c r="AK10" t="str">
        <f t="shared" si="23"/>
        <v>};</v>
      </c>
    </row>
    <row r="11" spans="1:37" x14ac:dyDescent="0.25">
      <c r="N11" s="1" t="e">
        <f t="shared" si="5"/>
        <v>#N/A</v>
      </c>
      <c r="O11">
        <f t="shared" si="6"/>
        <v>10</v>
      </c>
      <c r="P11" t="str">
        <f t="shared" si="7"/>
        <v xml:space="preserve"> [10] = {</v>
      </c>
      <c r="Q11" s="1" t="str">
        <f t="shared" si="8"/>
        <v/>
      </c>
      <c r="R11" t="e">
        <f>VLOOKUP(C11,Type!A$2:B$17,2,FALSE)</f>
        <v>#N/A</v>
      </c>
      <c r="S11" t="e">
        <f t="shared" si="9"/>
        <v>#N/A</v>
      </c>
      <c r="T11" t="str">
        <f>IF(AND(C11="Class",NOT(ISBLANK(D11))),VLOOKUP(D11,Class!A$1:B$9,2,FALSE),"")</f>
        <v/>
      </c>
      <c r="U11" t="str">
        <f>IF(AND(C11="Vocation",NOT(ISBLANK(D11))),VLOOKUP(D11,Vocation!A$1:B$8,2,FALSE),"")</f>
        <v/>
      </c>
      <c r="V11" t="str">
        <f>IF(
  LEN(T11)=0,
    IF(
    LEN(U11)=0,
    "  0",
    CONCATENATE(REPT(" ",Vocation!B$12-LEN(U11)),U11)),
  CONCATENATE(REPT(" ",Vocation!B$12-LEN(T11)),T11))</f>
        <v xml:space="preserve">  0</v>
      </c>
      <c r="W11" t="str">
        <f t="shared" si="10"/>
        <v xml:space="preserve">["SUBTYPE"] =   0; </v>
      </c>
      <c r="X11" t="str">
        <f t="shared" si="11"/>
        <v>0</v>
      </c>
      <c r="Y11" t="str">
        <f t="shared" si="12"/>
        <v xml:space="preserve">["VXP"] =    0; </v>
      </c>
      <c r="Z11" t="str">
        <f t="shared" si="13"/>
        <v>0</v>
      </c>
      <c r="AA11" t="str">
        <f t="shared" si="14"/>
        <v xml:space="preserve">["LP"] =  0; </v>
      </c>
      <c r="AB11" t="str">
        <f t="shared" si="15"/>
        <v>0</v>
      </c>
      <c r="AC11" t="str">
        <f t="shared" si="16"/>
        <v xml:space="preserve">["REP"] =    0; </v>
      </c>
      <c r="AD11" t="e">
        <f>VLOOKUP(I11,Faction!A$2:B$77,2,FALSE)</f>
        <v>#N/A</v>
      </c>
      <c r="AE11" t="e">
        <f t="shared" si="17"/>
        <v>#N/A</v>
      </c>
      <c r="AF11" t="str">
        <f t="shared" si="18"/>
        <v xml:space="preserve">["TIER"] = 0; </v>
      </c>
      <c r="AG11" t="str">
        <f t="shared" si="19"/>
        <v xml:space="preserve">["NAME"] = { ["EN"] = ""; }; </v>
      </c>
      <c r="AH11" t="str">
        <f t="shared" si="20"/>
        <v xml:space="preserve">["LORE"] = { ["EN"] = ""; }; </v>
      </c>
      <c r="AI11" t="str">
        <f t="shared" si="21"/>
        <v xml:space="preserve">["SUMMARY"] = { ["EN"] = ""; }; </v>
      </c>
      <c r="AJ11" t="str">
        <f t="shared" si="22"/>
        <v/>
      </c>
      <c r="AK11" t="str">
        <f t="shared" si="23"/>
        <v>};</v>
      </c>
    </row>
    <row r="12" spans="1:37" x14ac:dyDescent="0.25">
      <c r="N12" s="1" t="e">
        <f t="shared" si="5"/>
        <v>#N/A</v>
      </c>
      <c r="O12">
        <f t="shared" si="6"/>
        <v>11</v>
      </c>
      <c r="P12" t="str">
        <f t="shared" si="7"/>
        <v xml:space="preserve"> [11] = {</v>
      </c>
      <c r="Q12" s="1" t="str">
        <f t="shared" si="8"/>
        <v/>
      </c>
      <c r="R12" t="e">
        <f>VLOOKUP(C12,Type!A$2:B$17,2,FALSE)</f>
        <v>#N/A</v>
      </c>
      <c r="S12" t="e">
        <f t="shared" si="9"/>
        <v>#N/A</v>
      </c>
      <c r="T12" t="str">
        <f>IF(AND(C12="Class",NOT(ISBLANK(D12))),VLOOKUP(D12,Class!A$1:B$9,2,FALSE),"")</f>
        <v/>
      </c>
      <c r="U12" t="str">
        <f>IF(AND(C12="Vocation",NOT(ISBLANK(D12))),VLOOKUP(D12,Vocation!A$1:B$8,2,FALSE),"")</f>
        <v/>
      </c>
      <c r="V12" t="str">
        <f>IF(
  LEN(T12)=0,
    IF(
    LEN(U12)=0,
    "  0",
    CONCATENATE(REPT(" ",Vocation!B$12-LEN(U12)),U12)),
  CONCATENATE(REPT(" ",Vocation!B$12-LEN(T12)),T12))</f>
        <v xml:space="preserve">  0</v>
      </c>
      <c r="W12" t="str">
        <f t="shared" si="10"/>
        <v xml:space="preserve">["SUBTYPE"] =   0; </v>
      </c>
      <c r="X12" t="str">
        <f t="shared" si="11"/>
        <v>0</v>
      </c>
      <c r="Y12" t="str">
        <f t="shared" si="12"/>
        <v xml:space="preserve">["VXP"] =    0; </v>
      </c>
      <c r="Z12" t="str">
        <f t="shared" si="13"/>
        <v>0</v>
      </c>
      <c r="AA12" t="str">
        <f t="shared" si="14"/>
        <v xml:space="preserve">["LP"] =  0; </v>
      </c>
      <c r="AB12" t="str">
        <f t="shared" si="15"/>
        <v>0</v>
      </c>
      <c r="AC12" t="str">
        <f t="shared" si="16"/>
        <v xml:space="preserve">["REP"] =    0; </v>
      </c>
      <c r="AD12" t="e">
        <f>VLOOKUP(I12,Faction!A$2:B$77,2,FALSE)</f>
        <v>#N/A</v>
      </c>
      <c r="AE12" t="e">
        <f t="shared" si="17"/>
        <v>#N/A</v>
      </c>
      <c r="AF12" t="str">
        <f t="shared" si="18"/>
        <v xml:space="preserve">["TIER"] = 0; </v>
      </c>
      <c r="AG12" t="str">
        <f t="shared" si="19"/>
        <v xml:space="preserve">["NAME"] = { ["EN"] = ""; }; </v>
      </c>
      <c r="AH12" t="str">
        <f t="shared" si="20"/>
        <v xml:space="preserve">["LORE"] = { ["EN"] = ""; }; </v>
      </c>
      <c r="AI12" t="str">
        <f t="shared" si="21"/>
        <v xml:space="preserve">["SUMMARY"] = { ["EN"] = ""; }; </v>
      </c>
      <c r="AJ12" t="str">
        <f t="shared" si="22"/>
        <v/>
      </c>
      <c r="AK12" t="str">
        <f t="shared" si="23"/>
        <v>};</v>
      </c>
    </row>
    <row r="13" spans="1:37" x14ac:dyDescent="0.25">
      <c r="N13" s="1" t="e">
        <f t="shared" si="5"/>
        <v>#N/A</v>
      </c>
      <c r="O13">
        <f t="shared" si="6"/>
        <v>12</v>
      </c>
      <c r="P13" t="str">
        <f t="shared" si="7"/>
        <v xml:space="preserve"> [12] = {</v>
      </c>
      <c r="Q13" s="1" t="str">
        <f t="shared" si="8"/>
        <v/>
      </c>
      <c r="R13" t="e">
        <f>VLOOKUP(C13,Type!A$2:B$17,2,FALSE)</f>
        <v>#N/A</v>
      </c>
      <c r="S13" t="e">
        <f t="shared" si="9"/>
        <v>#N/A</v>
      </c>
      <c r="T13" t="str">
        <f>IF(AND(C13="Class",NOT(ISBLANK(D13))),VLOOKUP(D13,Class!A$1:B$9,2,FALSE),"")</f>
        <v/>
      </c>
      <c r="U13" t="str">
        <f>IF(AND(C13="Vocation",NOT(ISBLANK(D13))),VLOOKUP(D13,Vocation!A$1:B$8,2,FALSE),"")</f>
        <v/>
      </c>
      <c r="V13" t="str">
        <f>IF(
  LEN(T13)=0,
    IF(
    LEN(U13)=0,
    "  0",
    CONCATENATE(REPT(" ",Vocation!B$12-LEN(U13)),U13)),
  CONCATENATE(REPT(" ",Vocation!B$12-LEN(T13)),T13))</f>
        <v xml:space="preserve">  0</v>
      </c>
      <c r="W13" t="str">
        <f t="shared" si="10"/>
        <v xml:space="preserve">["SUBTYPE"] =   0; </v>
      </c>
      <c r="X13" t="str">
        <f t="shared" si="11"/>
        <v>0</v>
      </c>
      <c r="Y13" t="str">
        <f t="shared" si="12"/>
        <v xml:space="preserve">["VXP"] =    0; </v>
      </c>
      <c r="Z13" t="str">
        <f t="shared" si="13"/>
        <v>0</v>
      </c>
      <c r="AA13" t="str">
        <f t="shared" si="14"/>
        <v xml:space="preserve">["LP"] =  0; </v>
      </c>
      <c r="AB13" t="str">
        <f t="shared" si="15"/>
        <v>0</v>
      </c>
      <c r="AC13" t="str">
        <f t="shared" si="16"/>
        <v xml:space="preserve">["REP"] =    0; </v>
      </c>
      <c r="AD13" t="e">
        <f>VLOOKUP(I13,Faction!A$2:B$77,2,FALSE)</f>
        <v>#N/A</v>
      </c>
      <c r="AE13" t="e">
        <f t="shared" si="17"/>
        <v>#N/A</v>
      </c>
      <c r="AF13" t="str">
        <f t="shared" si="18"/>
        <v xml:space="preserve">["TIER"] = 0; </v>
      </c>
      <c r="AG13" t="str">
        <f t="shared" si="19"/>
        <v xml:space="preserve">["NAME"] = { ["EN"] = ""; }; </v>
      </c>
      <c r="AH13" t="str">
        <f t="shared" si="20"/>
        <v xml:space="preserve">["LORE"] = { ["EN"] = ""; }; </v>
      </c>
      <c r="AI13" t="str">
        <f t="shared" si="21"/>
        <v xml:space="preserve">["SUMMARY"] = { ["EN"] = ""; }; </v>
      </c>
      <c r="AJ13" t="str">
        <f t="shared" si="22"/>
        <v/>
      </c>
      <c r="AK13" t="str">
        <f t="shared" si="23"/>
        <v>};</v>
      </c>
    </row>
    <row r="14" spans="1:37" x14ac:dyDescent="0.25">
      <c r="N14" s="1" t="e">
        <f t="shared" si="5"/>
        <v>#N/A</v>
      </c>
      <c r="O14">
        <f t="shared" si="6"/>
        <v>13</v>
      </c>
      <c r="P14" t="str">
        <f t="shared" si="7"/>
        <v xml:space="preserve"> [13] = {</v>
      </c>
      <c r="Q14" s="1" t="str">
        <f t="shared" si="8"/>
        <v/>
      </c>
      <c r="R14" t="e">
        <f>VLOOKUP(C14,Type!A$2:B$17,2,FALSE)</f>
        <v>#N/A</v>
      </c>
      <c r="S14" t="e">
        <f t="shared" si="9"/>
        <v>#N/A</v>
      </c>
      <c r="T14" t="str">
        <f>IF(AND(C14="Class",NOT(ISBLANK(D14))),VLOOKUP(D14,Class!A$1:B$9,2,FALSE),"")</f>
        <v/>
      </c>
      <c r="U14" t="str">
        <f>IF(AND(C14="Vocation",NOT(ISBLANK(D14))),VLOOKUP(D14,Vocation!A$1:B$8,2,FALSE),"")</f>
        <v/>
      </c>
      <c r="V14" t="str">
        <f>IF(
  LEN(T14)=0,
    IF(
    LEN(U14)=0,
    "  0",
    CONCATENATE(REPT(" ",Vocation!B$12-LEN(U14)),U14)),
  CONCATENATE(REPT(" ",Vocation!B$12-LEN(T14)),T14))</f>
        <v xml:space="preserve">  0</v>
      </c>
      <c r="W14" t="str">
        <f t="shared" si="10"/>
        <v xml:space="preserve">["SUBTYPE"] =   0; </v>
      </c>
      <c r="X14" t="str">
        <f t="shared" si="11"/>
        <v>0</v>
      </c>
      <c r="Y14" t="str">
        <f t="shared" si="12"/>
        <v xml:space="preserve">["VXP"] =    0; </v>
      </c>
      <c r="Z14" t="str">
        <f t="shared" si="13"/>
        <v>0</v>
      </c>
      <c r="AA14" t="str">
        <f t="shared" si="14"/>
        <v xml:space="preserve">["LP"] =  0; </v>
      </c>
      <c r="AB14" t="str">
        <f t="shared" si="15"/>
        <v>0</v>
      </c>
      <c r="AC14" t="str">
        <f t="shared" si="16"/>
        <v xml:space="preserve">["REP"] =    0; </v>
      </c>
      <c r="AD14" t="e">
        <f>VLOOKUP(I14,Faction!A$2:B$77,2,FALSE)</f>
        <v>#N/A</v>
      </c>
      <c r="AE14" t="e">
        <f t="shared" si="17"/>
        <v>#N/A</v>
      </c>
      <c r="AF14" t="str">
        <f t="shared" si="18"/>
        <v xml:space="preserve">["TIER"] = 0; </v>
      </c>
      <c r="AG14" t="str">
        <f t="shared" si="19"/>
        <v xml:space="preserve">["NAME"] = { ["EN"] = ""; }; </v>
      </c>
      <c r="AH14" t="str">
        <f t="shared" si="20"/>
        <v xml:space="preserve">["LORE"] = { ["EN"] = ""; }; </v>
      </c>
      <c r="AI14" t="str">
        <f t="shared" si="21"/>
        <v xml:space="preserve">["SUMMARY"] = { ["EN"] = ""; }; </v>
      </c>
      <c r="AJ14" t="str">
        <f t="shared" si="22"/>
        <v/>
      </c>
      <c r="AK14" t="str">
        <f t="shared" si="23"/>
        <v>};</v>
      </c>
    </row>
    <row r="15" spans="1:37" x14ac:dyDescent="0.25">
      <c r="N15" s="1" t="e">
        <f t="shared" si="5"/>
        <v>#N/A</v>
      </c>
      <c r="O15">
        <f t="shared" si="6"/>
        <v>14</v>
      </c>
      <c r="P15" t="str">
        <f t="shared" si="7"/>
        <v xml:space="preserve"> [14] = {</v>
      </c>
      <c r="Q15" s="1" t="str">
        <f t="shared" si="8"/>
        <v/>
      </c>
      <c r="R15" t="e">
        <f>VLOOKUP(C15,Type!A$2:B$17,2,FALSE)</f>
        <v>#N/A</v>
      </c>
      <c r="S15" t="e">
        <f t="shared" si="9"/>
        <v>#N/A</v>
      </c>
      <c r="T15" t="str">
        <f>IF(AND(C15="Class",NOT(ISBLANK(D15))),VLOOKUP(D15,Class!A$1:B$9,2,FALSE),"")</f>
        <v/>
      </c>
      <c r="U15" t="str">
        <f>IF(AND(C15="Vocation",NOT(ISBLANK(D15))),VLOOKUP(D15,Vocation!A$1:B$8,2,FALSE),"")</f>
        <v/>
      </c>
      <c r="V15" t="str">
        <f>IF(
  LEN(T15)=0,
    IF(
    LEN(U15)=0,
    "  0",
    CONCATENATE(REPT(" ",Vocation!B$12-LEN(U15)),U15)),
  CONCATENATE(REPT(" ",Vocation!B$12-LEN(T15)),T15))</f>
        <v xml:space="preserve">  0</v>
      </c>
      <c r="W15" t="str">
        <f t="shared" si="10"/>
        <v xml:space="preserve">["SUBTYPE"] =   0; </v>
      </c>
      <c r="X15" t="str">
        <f t="shared" si="11"/>
        <v>0</v>
      </c>
      <c r="Y15" t="str">
        <f t="shared" si="12"/>
        <v xml:space="preserve">["VXP"] =    0; </v>
      </c>
      <c r="Z15" t="str">
        <f t="shared" si="13"/>
        <v>0</v>
      </c>
      <c r="AA15" t="str">
        <f t="shared" si="14"/>
        <v xml:space="preserve">["LP"] =  0; </v>
      </c>
      <c r="AB15" t="str">
        <f t="shared" si="15"/>
        <v>0</v>
      </c>
      <c r="AC15" t="str">
        <f t="shared" si="16"/>
        <v xml:space="preserve">["REP"] =    0; </v>
      </c>
      <c r="AD15" t="e">
        <f>VLOOKUP(I15,Faction!A$2:B$77,2,FALSE)</f>
        <v>#N/A</v>
      </c>
      <c r="AE15" t="e">
        <f t="shared" si="17"/>
        <v>#N/A</v>
      </c>
      <c r="AF15" t="str">
        <f t="shared" si="18"/>
        <v xml:space="preserve">["TIER"] = 0; </v>
      </c>
      <c r="AG15" t="str">
        <f t="shared" si="19"/>
        <v xml:space="preserve">["NAME"] = { ["EN"] = ""; }; </v>
      </c>
      <c r="AH15" t="str">
        <f t="shared" si="20"/>
        <v xml:space="preserve">["LORE"] = { ["EN"] = ""; }; </v>
      </c>
      <c r="AI15" t="str">
        <f t="shared" si="21"/>
        <v xml:space="preserve">["SUMMARY"] = { ["EN"] = ""; }; </v>
      </c>
      <c r="AJ15" t="str">
        <f t="shared" si="22"/>
        <v/>
      </c>
      <c r="AK15" t="str">
        <f t="shared" si="23"/>
        <v>};</v>
      </c>
    </row>
    <row r="16" spans="1:37" x14ac:dyDescent="0.25">
      <c r="N16" s="1" t="e">
        <f t="shared" si="5"/>
        <v>#N/A</v>
      </c>
      <c r="O16">
        <f t="shared" si="6"/>
        <v>15</v>
      </c>
      <c r="P16" t="str">
        <f t="shared" si="7"/>
        <v xml:space="preserve"> [15] = {</v>
      </c>
      <c r="Q16" s="1" t="str">
        <f t="shared" si="8"/>
        <v/>
      </c>
      <c r="R16" t="e">
        <f>VLOOKUP(C16,Type!A$2:B$17,2,FALSE)</f>
        <v>#N/A</v>
      </c>
      <c r="S16" t="e">
        <f t="shared" si="9"/>
        <v>#N/A</v>
      </c>
      <c r="T16" t="str">
        <f>IF(AND(C16="Class",NOT(ISBLANK(D16))),VLOOKUP(D16,Class!A$1:B$9,2,FALSE),"")</f>
        <v/>
      </c>
      <c r="U16" t="str">
        <f>IF(AND(C16="Vocation",NOT(ISBLANK(D16))),VLOOKUP(D16,Vocation!A$1:B$8,2,FALSE),"")</f>
        <v/>
      </c>
      <c r="V16" t="str">
        <f>IF(
  LEN(T16)=0,
    IF(
    LEN(U16)=0,
    "  0",
    CONCATENATE(REPT(" ",Vocation!B$12-LEN(U16)),U16)),
  CONCATENATE(REPT(" ",Vocation!B$12-LEN(T16)),T16))</f>
        <v xml:space="preserve">  0</v>
      </c>
      <c r="W16" t="str">
        <f t="shared" si="10"/>
        <v xml:space="preserve">["SUBTYPE"] =   0; </v>
      </c>
      <c r="X16" t="str">
        <f t="shared" si="11"/>
        <v>0</v>
      </c>
      <c r="Y16" t="str">
        <f t="shared" si="12"/>
        <v xml:space="preserve">["VXP"] =    0; </v>
      </c>
      <c r="Z16" t="str">
        <f t="shared" si="13"/>
        <v>0</v>
      </c>
      <c r="AA16" t="str">
        <f t="shared" si="14"/>
        <v xml:space="preserve">["LP"] =  0; </v>
      </c>
      <c r="AB16" t="str">
        <f t="shared" si="15"/>
        <v>0</v>
      </c>
      <c r="AC16" t="str">
        <f t="shared" si="16"/>
        <v xml:space="preserve">["REP"] =    0; </v>
      </c>
      <c r="AD16" t="e">
        <f>VLOOKUP(I16,Faction!A$2:B$77,2,FALSE)</f>
        <v>#N/A</v>
      </c>
      <c r="AE16" t="e">
        <f t="shared" si="17"/>
        <v>#N/A</v>
      </c>
      <c r="AF16" t="str">
        <f t="shared" si="18"/>
        <v xml:space="preserve">["TIER"] = 0; </v>
      </c>
      <c r="AG16" t="str">
        <f t="shared" si="19"/>
        <v xml:space="preserve">["NAME"] = { ["EN"] = ""; }; </v>
      </c>
      <c r="AH16" t="str">
        <f t="shared" si="20"/>
        <v xml:space="preserve">["LORE"] = { ["EN"] = ""; }; </v>
      </c>
      <c r="AI16" t="str">
        <f t="shared" si="21"/>
        <v xml:space="preserve">["SUMMARY"] = { ["EN"] = ""; }; </v>
      </c>
      <c r="AJ16" t="str">
        <f t="shared" si="22"/>
        <v/>
      </c>
      <c r="AK16" t="str">
        <f t="shared" si="23"/>
        <v>};</v>
      </c>
    </row>
    <row r="17" spans="14:37" x14ac:dyDescent="0.25">
      <c r="N17" s="1" t="e">
        <f t="shared" si="5"/>
        <v>#N/A</v>
      </c>
      <c r="O17">
        <f t="shared" si="6"/>
        <v>16</v>
      </c>
      <c r="P17" t="str">
        <f t="shared" si="7"/>
        <v xml:space="preserve"> [16] = {</v>
      </c>
      <c r="Q17" s="1" t="str">
        <f t="shared" si="8"/>
        <v/>
      </c>
      <c r="R17" t="e">
        <f>VLOOKUP(C17,Type!A$2:B$17,2,FALSE)</f>
        <v>#N/A</v>
      </c>
      <c r="S17" t="e">
        <f t="shared" si="9"/>
        <v>#N/A</v>
      </c>
      <c r="T17" t="str">
        <f>IF(AND(C17="Class",NOT(ISBLANK(D17))),VLOOKUP(D17,Class!A$1:B$9,2,FALSE),"")</f>
        <v/>
      </c>
      <c r="U17" t="str">
        <f>IF(AND(C17="Vocation",NOT(ISBLANK(D17))),VLOOKUP(D17,Vocation!A$1:B$8,2,FALSE),"")</f>
        <v/>
      </c>
      <c r="V17" t="str">
        <f>IF(
  LEN(T17)=0,
    IF(
    LEN(U17)=0,
    "  0",
    CONCATENATE(REPT(" ",Vocation!B$12-LEN(U17)),U17)),
  CONCATENATE(REPT(" ",Vocation!B$12-LEN(T17)),T17))</f>
        <v xml:space="preserve">  0</v>
      </c>
      <c r="W17" t="str">
        <f t="shared" si="10"/>
        <v xml:space="preserve">["SUBTYPE"] =   0; </v>
      </c>
      <c r="X17" t="str">
        <f t="shared" si="11"/>
        <v>0</v>
      </c>
      <c r="Y17" t="str">
        <f t="shared" si="12"/>
        <v xml:space="preserve">["VXP"] =    0; </v>
      </c>
      <c r="Z17" t="str">
        <f t="shared" si="13"/>
        <v>0</v>
      </c>
      <c r="AA17" t="str">
        <f t="shared" si="14"/>
        <v xml:space="preserve">["LP"] =  0; </v>
      </c>
      <c r="AB17" t="str">
        <f t="shared" si="15"/>
        <v>0</v>
      </c>
      <c r="AC17" t="str">
        <f t="shared" si="16"/>
        <v xml:space="preserve">["REP"] =    0; </v>
      </c>
      <c r="AD17" t="e">
        <f>VLOOKUP(I17,Faction!A$2:B$77,2,FALSE)</f>
        <v>#N/A</v>
      </c>
      <c r="AE17" t="e">
        <f t="shared" si="17"/>
        <v>#N/A</v>
      </c>
      <c r="AF17" t="str">
        <f t="shared" si="18"/>
        <v xml:space="preserve">["TIER"] = 0; </v>
      </c>
      <c r="AG17" t="str">
        <f t="shared" si="19"/>
        <v xml:space="preserve">["NAME"] = { ["EN"] = ""; }; </v>
      </c>
      <c r="AH17" t="str">
        <f t="shared" si="20"/>
        <v xml:space="preserve">["LORE"] = { ["EN"] = ""; }; </v>
      </c>
      <c r="AI17" t="str">
        <f t="shared" si="21"/>
        <v xml:space="preserve">["SUMMARY"] = { ["EN"] = ""; }; </v>
      </c>
      <c r="AJ17" t="str">
        <f t="shared" si="22"/>
        <v/>
      </c>
      <c r="AK17" t="str">
        <f t="shared" si="23"/>
        <v>};</v>
      </c>
    </row>
    <row r="18" spans="14:37" x14ac:dyDescent="0.25">
      <c r="N18" s="1" t="e">
        <f t="shared" si="5"/>
        <v>#N/A</v>
      </c>
      <c r="O18">
        <f t="shared" si="6"/>
        <v>17</v>
      </c>
      <c r="P18" t="str">
        <f t="shared" si="7"/>
        <v xml:space="preserve"> [17] = {</v>
      </c>
      <c r="Q18" s="1" t="str">
        <f t="shared" si="8"/>
        <v/>
      </c>
      <c r="R18" t="e">
        <f>VLOOKUP(C18,Type!A$2:B$17,2,FALSE)</f>
        <v>#N/A</v>
      </c>
      <c r="S18" t="e">
        <f t="shared" si="9"/>
        <v>#N/A</v>
      </c>
      <c r="T18" t="str">
        <f>IF(AND(C18="Class",NOT(ISBLANK(D18))),VLOOKUP(D18,Class!A$1:B$9,2,FALSE),"")</f>
        <v/>
      </c>
      <c r="U18" t="str">
        <f>IF(AND(C18="Vocation",NOT(ISBLANK(D18))),VLOOKUP(D18,Vocation!A$1:B$8,2,FALSE),"")</f>
        <v/>
      </c>
      <c r="V18" t="str">
        <f>IF(
  LEN(T18)=0,
    IF(
    LEN(U18)=0,
    "  0",
    CONCATENATE(REPT(" ",Vocation!B$12-LEN(U18)),U18)),
  CONCATENATE(REPT(" ",Vocation!B$12-LEN(T18)),T18))</f>
        <v xml:space="preserve">  0</v>
      </c>
      <c r="W18" t="str">
        <f t="shared" si="10"/>
        <v xml:space="preserve">["SUBTYPE"] =   0; </v>
      </c>
      <c r="X18" t="str">
        <f t="shared" si="11"/>
        <v>0</v>
      </c>
      <c r="Y18" t="str">
        <f t="shared" si="12"/>
        <v xml:space="preserve">["VXP"] =    0; </v>
      </c>
      <c r="Z18" t="str">
        <f t="shared" si="13"/>
        <v>0</v>
      </c>
      <c r="AA18" t="str">
        <f t="shared" si="14"/>
        <v xml:space="preserve">["LP"] =  0; </v>
      </c>
      <c r="AB18" t="str">
        <f t="shared" si="15"/>
        <v>0</v>
      </c>
      <c r="AC18" t="str">
        <f t="shared" si="16"/>
        <v xml:space="preserve">["REP"] =    0; </v>
      </c>
      <c r="AD18" t="e">
        <f>VLOOKUP(I18,Faction!A$2:B$77,2,FALSE)</f>
        <v>#N/A</v>
      </c>
      <c r="AE18" t="e">
        <f t="shared" si="17"/>
        <v>#N/A</v>
      </c>
      <c r="AF18" t="str">
        <f t="shared" si="18"/>
        <v xml:space="preserve">["TIER"] = 0; </v>
      </c>
      <c r="AG18" t="str">
        <f t="shared" si="19"/>
        <v xml:space="preserve">["NAME"] = { ["EN"] = ""; }; </v>
      </c>
      <c r="AH18" t="str">
        <f t="shared" si="20"/>
        <v xml:space="preserve">["LORE"] = { ["EN"] = ""; }; </v>
      </c>
      <c r="AI18" t="str">
        <f t="shared" si="21"/>
        <v xml:space="preserve">["SUMMARY"] = { ["EN"] = ""; }; </v>
      </c>
      <c r="AJ18" t="str">
        <f t="shared" si="22"/>
        <v/>
      </c>
      <c r="AK18" t="str">
        <f t="shared" si="23"/>
        <v>};</v>
      </c>
    </row>
    <row r="19" spans="14:37" x14ac:dyDescent="0.25">
      <c r="N19" s="1" t="e">
        <f t="shared" si="5"/>
        <v>#N/A</v>
      </c>
      <c r="O19">
        <f t="shared" si="6"/>
        <v>18</v>
      </c>
      <c r="P19" t="str">
        <f t="shared" si="7"/>
        <v xml:space="preserve"> [18] = {</v>
      </c>
      <c r="Q19" s="1" t="str">
        <f t="shared" si="8"/>
        <v/>
      </c>
      <c r="R19" t="e">
        <f>VLOOKUP(C19,Type!A$2:B$17,2,FALSE)</f>
        <v>#N/A</v>
      </c>
      <c r="S19" t="e">
        <f t="shared" si="9"/>
        <v>#N/A</v>
      </c>
      <c r="T19" t="str">
        <f>IF(AND(C19="Class",NOT(ISBLANK(D19))),VLOOKUP(D19,Class!A$1:B$9,2,FALSE),"")</f>
        <v/>
      </c>
      <c r="U19" t="str">
        <f>IF(AND(C19="Vocation",NOT(ISBLANK(D19))),VLOOKUP(D19,Vocation!A$1:B$8,2,FALSE),"")</f>
        <v/>
      </c>
      <c r="V19" t="str">
        <f>IF(
  LEN(T19)=0,
    IF(
    LEN(U19)=0,
    "  0",
    CONCATENATE(REPT(" ",Vocation!B$12-LEN(U19)),U19)),
  CONCATENATE(REPT(" ",Vocation!B$12-LEN(T19)),T19))</f>
        <v xml:space="preserve">  0</v>
      </c>
      <c r="W19" t="str">
        <f t="shared" si="10"/>
        <v xml:space="preserve">["SUBTYPE"] =   0; </v>
      </c>
      <c r="X19" t="str">
        <f t="shared" si="11"/>
        <v>0</v>
      </c>
      <c r="Y19" t="str">
        <f t="shared" si="12"/>
        <v xml:space="preserve">["VXP"] =    0; </v>
      </c>
      <c r="Z19" t="str">
        <f t="shared" si="13"/>
        <v>0</v>
      </c>
      <c r="AA19" t="str">
        <f t="shared" si="14"/>
        <v xml:space="preserve">["LP"] =  0; </v>
      </c>
      <c r="AB19" t="str">
        <f t="shared" si="15"/>
        <v>0</v>
      </c>
      <c r="AC19" t="str">
        <f t="shared" si="16"/>
        <v xml:space="preserve">["REP"] =    0; </v>
      </c>
      <c r="AD19" t="e">
        <f>VLOOKUP(I19,Faction!A$2:B$77,2,FALSE)</f>
        <v>#N/A</v>
      </c>
      <c r="AE19" t="e">
        <f t="shared" si="17"/>
        <v>#N/A</v>
      </c>
      <c r="AF19" t="str">
        <f t="shared" si="18"/>
        <v xml:space="preserve">["TIER"] = 0; </v>
      </c>
      <c r="AG19" t="str">
        <f t="shared" si="19"/>
        <v xml:space="preserve">["NAME"] = { ["EN"] = ""; }; </v>
      </c>
      <c r="AH19" t="str">
        <f t="shared" si="20"/>
        <v xml:space="preserve">["LORE"] = { ["EN"] = ""; }; </v>
      </c>
      <c r="AI19" t="str">
        <f t="shared" si="21"/>
        <v xml:space="preserve">["SUMMARY"] = { ["EN"] = ""; }; </v>
      </c>
      <c r="AJ19" t="str">
        <f t="shared" si="22"/>
        <v/>
      </c>
      <c r="AK19" t="str">
        <f t="shared" si="23"/>
        <v>};</v>
      </c>
    </row>
    <row r="20" spans="14:37" x14ac:dyDescent="0.25">
      <c r="N20" s="1" t="e">
        <f t="shared" si="5"/>
        <v>#N/A</v>
      </c>
      <c r="O20">
        <f t="shared" si="6"/>
        <v>19</v>
      </c>
      <c r="P20" t="str">
        <f t="shared" si="7"/>
        <v xml:space="preserve"> [19] = {</v>
      </c>
      <c r="Q20" s="1" t="str">
        <f t="shared" si="8"/>
        <v/>
      </c>
      <c r="R20" t="e">
        <f>VLOOKUP(C20,Type!A$2:B$17,2,FALSE)</f>
        <v>#N/A</v>
      </c>
      <c r="S20" t="e">
        <f t="shared" si="9"/>
        <v>#N/A</v>
      </c>
      <c r="T20" t="str">
        <f>IF(AND(C20="Class",NOT(ISBLANK(D20))),VLOOKUP(D20,Class!A$1:B$9,2,FALSE),"")</f>
        <v/>
      </c>
      <c r="U20" t="str">
        <f>IF(AND(C20="Vocation",NOT(ISBLANK(D20))),VLOOKUP(D20,Vocation!A$1:B$8,2,FALSE),"")</f>
        <v/>
      </c>
      <c r="V20" t="str">
        <f>IF(
  LEN(T20)=0,
    IF(
    LEN(U20)=0,
    "  0",
    CONCATENATE(REPT(" ",Vocation!B$12-LEN(U20)),U20)),
  CONCATENATE(REPT(" ",Vocation!B$12-LEN(T20)),T20))</f>
        <v xml:space="preserve">  0</v>
      </c>
      <c r="W20" t="str">
        <f t="shared" si="10"/>
        <v xml:space="preserve">["SUBTYPE"] =   0; </v>
      </c>
      <c r="X20" t="str">
        <f t="shared" si="11"/>
        <v>0</v>
      </c>
      <c r="Y20" t="str">
        <f t="shared" si="12"/>
        <v xml:space="preserve">["VXP"] =    0; </v>
      </c>
      <c r="Z20" t="str">
        <f t="shared" si="13"/>
        <v>0</v>
      </c>
      <c r="AA20" t="str">
        <f t="shared" si="14"/>
        <v xml:space="preserve">["LP"] =  0; </v>
      </c>
      <c r="AB20" t="str">
        <f t="shared" si="15"/>
        <v>0</v>
      </c>
      <c r="AC20" t="str">
        <f t="shared" si="16"/>
        <v xml:space="preserve">["REP"] =    0; </v>
      </c>
      <c r="AD20" t="e">
        <f>VLOOKUP(I20,Faction!A$2:B$77,2,FALSE)</f>
        <v>#N/A</v>
      </c>
      <c r="AE20" t="e">
        <f t="shared" si="17"/>
        <v>#N/A</v>
      </c>
      <c r="AF20" t="str">
        <f t="shared" si="18"/>
        <v xml:space="preserve">["TIER"] = 0; </v>
      </c>
      <c r="AG20" t="str">
        <f t="shared" si="19"/>
        <v xml:space="preserve">["NAME"] = { ["EN"] = ""; }; </v>
      </c>
      <c r="AH20" t="str">
        <f t="shared" si="20"/>
        <v xml:space="preserve">["LORE"] = { ["EN"] = ""; }; </v>
      </c>
      <c r="AI20" t="str">
        <f t="shared" si="21"/>
        <v xml:space="preserve">["SUMMARY"] = { ["EN"] = ""; }; </v>
      </c>
      <c r="AJ20" t="str">
        <f t="shared" si="22"/>
        <v/>
      </c>
      <c r="AK20" t="str">
        <f t="shared" si="23"/>
        <v>};</v>
      </c>
    </row>
    <row r="21" spans="14:37" x14ac:dyDescent="0.25">
      <c r="N21" s="1" t="e">
        <f t="shared" si="5"/>
        <v>#N/A</v>
      </c>
      <c r="O21">
        <f t="shared" si="6"/>
        <v>20</v>
      </c>
      <c r="P21" t="str">
        <f t="shared" si="7"/>
        <v xml:space="preserve"> [20] = {</v>
      </c>
      <c r="Q21" s="1" t="str">
        <f t="shared" si="8"/>
        <v/>
      </c>
      <c r="R21" t="e">
        <f>VLOOKUP(C21,Type!A$2:B$17,2,FALSE)</f>
        <v>#N/A</v>
      </c>
      <c r="S21" t="e">
        <f t="shared" si="9"/>
        <v>#N/A</v>
      </c>
      <c r="T21" t="str">
        <f>IF(AND(C21="Class",NOT(ISBLANK(D21))),VLOOKUP(D21,Class!A$1:B$9,2,FALSE),"")</f>
        <v/>
      </c>
      <c r="U21" t="str">
        <f>IF(AND(C21="Vocation",NOT(ISBLANK(D21))),VLOOKUP(D21,Vocation!A$1:B$8,2,FALSE),"")</f>
        <v/>
      </c>
      <c r="V21" t="str">
        <f>IF(
  LEN(T21)=0,
    IF(
    LEN(U21)=0,
    "  0",
    CONCATENATE(REPT(" ",Vocation!B$12-LEN(U21)),U21)),
  CONCATENATE(REPT(" ",Vocation!B$12-LEN(T21)),T21))</f>
        <v xml:space="preserve">  0</v>
      </c>
      <c r="W21" t="str">
        <f t="shared" si="10"/>
        <v xml:space="preserve">["SUBTYPE"] =   0; </v>
      </c>
      <c r="X21" t="str">
        <f t="shared" si="11"/>
        <v>0</v>
      </c>
      <c r="Y21" t="str">
        <f t="shared" si="12"/>
        <v xml:space="preserve">["VXP"] =    0; </v>
      </c>
      <c r="Z21" t="str">
        <f t="shared" si="13"/>
        <v>0</v>
      </c>
      <c r="AA21" t="str">
        <f t="shared" si="14"/>
        <v xml:space="preserve">["LP"] =  0; </v>
      </c>
      <c r="AB21" t="str">
        <f t="shared" si="15"/>
        <v>0</v>
      </c>
      <c r="AC21" t="str">
        <f t="shared" si="16"/>
        <v xml:space="preserve">["REP"] =    0; </v>
      </c>
      <c r="AD21" t="e">
        <f>VLOOKUP(I21,Faction!A$2:B$77,2,FALSE)</f>
        <v>#N/A</v>
      </c>
      <c r="AE21" t="e">
        <f t="shared" si="17"/>
        <v>#N/A</v>
      </c>
      <c r="AF21" t="str">
        <f t="shared" si="18"/>
        <v xml:space="preserve">["TIER"] = 0; </v>
      </c>
      <c r="AG21" t="str">
        <f t="shared" si="19"/>
        <v xml:space="preserve">["NAME"] = { ["EN"] = ""; }; </v>
      </c>
      <c r="AH21" t="str">
        <f t="shared" si="20"/>
        <v xml:space="preserve">["LORE"] = { ["EN"] = ""; }; </v>
      </c>
      <c r="AI21" t="str">
        <f t="shared" si="21"/>
        <v xml:space="preserve">["SUMMARY"] = { ["EN"] = ""; }; </v>
      </c>
      <c r="AJ21" t="str">
        <f t="shared" si="22"/>
        <v/>
      </c>
      <c r="AK21" t="str">
        <f t="shared" si="23"/>
        <v>};</v>
      </c>
    </row>
    <row r="22" spans="14:37" x14ac:dyDescent="0.25">
      <c r="N22" s="1" t="e">
        <f t="shared" si="5"/>
        <v>#N/A</v>
      </c>
      <c r="O22">
        <f t="shared" si="6"/>
        <v>21</v>
      </c>
      <c r="P22" t="str">
        <f t="shared" si="7"/>
        <v xml:space="preserve"> [21] = {</v>
      </c>
      <c r="Q22" s="1" t="str">
        <f t="shared" si="8"/>
        <v/>
      </c>
      <c r="R22" t="e">
        <f>VLOOKUP(C22,Type!A$2:B$17,2,FALSE)</f>
        <v>#N/A</v>
      </c>
      <c r="S22" t="e">
        <f t="shared" si="9"/>
        <v>#N/A</v>
      </c>
      <c r="T22" t="str">
        <f>IF(AND(C22="Class",NOT(ISBLANK(D22))),VLOOKUP(D22,Class!A$1:B$9,2,FALSE),"")</f>
        <v/>
      </c>
      <c r="U22" t="str">
        <f>IF(AND(C22="Vocation",NOT(ISBLANK(D22))),VLOOKUP(D22,Vocation!A$1:B$8,2,FALSE),"")</f>
        <v/>
      </c>
      <c r="V22" t="str">
        <f>IF(
  LEN(T22)=0,
    IF(
    LEN(U22)=0,
    "  0",
    CONCATENATE(REPT(" ",Vocation!B$12-LEN(U22)),U22)),
  CONCATENATE(REPT(" ",Vocation!B$12-LEN(T22)),T22))</f>
        <v xml:space="preserve">  0</v>
      </c>
      <c r="W22" t="str">
        <f t="shared" si="10"/>
        <v xml:space="preserve">["SUBTYPE"] =   0; </v>
      </c>
      <c r="X22" t="str">
        <f t="shared" si="11"/>
        <v>0</v>
      </c>
      <c r="Y22" t="str">
        <f t="shared" si="12"/>
        <v xml:space="preserve">["VXP"] =    0; </v>
      </c>
      <c r="Z22" t="str">
        <f t="shared" si="13"/>
        <v>0</v>
      </c>
      <c r="AA22" t="str">
        <f t="shared" si="14"/>
        <v xml:space="preserve">["LP"] =  0; </v>
      </c>
      <c r="AB22" t="str">
        <f t="shared" si="15"/>
        <v>0</v>
      </c>
      <c r="AC22" t="str">
        <f t="shared" si="16"/>
        <v xml:space="preserve">["REP"] =    0; </v>
      </c>
      <c r="AD22" t="e">
        <f>VLOOKUP(I22,Faction!A$2:B$77,2,FALSE)</f>
        <v>#N/A</v>
      </c>
      <c r="AE22" t="e">
        <f t="shared" si="17"/>
        <v>#N/A</v>
      </c>
      <c r="AF22" t="str">
        <f t="shared" si="18"/>
        <v xml:space="preserve">["TIER"] = 0; </v>
      </c>
      <c r="AG22" t="str">
        <f t="shared" si="19"/>
        <v xml:space="preserve">["NAME"] = { ["EN"] = ""; }; </v>
      </c>
      <c r="AH22" t="str">
        <f t="shared" si="20"/>
        <v xml:space="preserve">["LORE"] = { ["EN"] = ""; }; </v>
      </c>
      <c r="AI22" t="str">
        <f t="shared" si="21"/>
        <v xml:space="preserve">["SUMMARY"] = { ["EN"] = ""; }; </v>
      </c>
      <c r="AJ22" t="str">
        <f t="shared" si="22"/>
        <v/>
      </c>
      <c r="AK22" t="str">
        <f t="shared" si="23"/>
        <v>};</v>
      </c>
    </row>
    <row r="23" spans="14:37" x14ac:dyDescent="0.25">
      <c r="N23" s="1" t="e">
        <f t="shared" si="5"/>
        <v>#N/A</v>
      </c>
      <c r="O23">
        <f t="shared" si="6"/>
        <v>22</v>
      </c>
      <c r="P23" t="str">
        <f t="shared" si="7"/>
        <v xml:space="preserve"> [22] = {</v>
      </c>
      <c r="Q23" s="1" t="str">
        <f t="shared" si="8"/>
        <v/>
      </c>
      <c r="R23" t="e">
        <f>VLOOKUP(C23,Type!A$2:B$17,2,FALSE)</f>
        <v>#N/A</v>
      </c>
      <c r="S23" t="e">
        <f t="shared" si="9"/>
        <v>#N/A</v>
      </c>
      <c r="T23" t="str">
        <f>IF(AND(C23="Class",NOT(ISBLANK(D23))),VLOOKUP(D23,Class!A$1:B$9,2,FALSE),"")</f>
        <v/>
      </c>
      <c r="U23" t="str">
        <f>IF(AND(C23="Vocation",NOT(ISBLANK(D23))),VLOOKUP(D23,Vocation!A$1:B$8,2,FALSE),"")</f>
        <v/>
      </c>
      <c r="V23" t="str">
        <f>IF(
  LEN(T23)=0,
    IF(
    LEN(U23)=0,
    "  0",
    CONCATENATE(REPT(" ",Vocation!B$12-LEN(U23)),U23)),
  CONCATENATE(REPT(" ",Vocation!B$12-LEN(T23)),T23))</f>
        <v xml:space="preserve">  0</v>
      </c>
      <c r="W23" t="str">
        <f t="shared" si="10"/>
        <v xml:space="preserve">["SUBTYPE"] =   0; </v>
      </c>
      <c r="X23" t="str">
        <f t="shared" si="11"/>
        <v>0</v>
      </c>
      <c r="Y23" t="str">
        <f t="shared" si="12"/>
        <v xml:space="preserve">["VXP"] =    0; </v>
      </c>
      <c r="Z23" t="str">
        <f t="shared" si="13"/>
        <v>0</v>
      </c>
      <c r="AA23" t="str">
        <f t="shared" si="14"/>
        <v xml:space="preserve">["LP"] =  0; </v>
      </c>
      <c r="AB23" t="str">
        <f t="shared" si="15"/>
        <v>0</v>
      </c>
      <c r="AC23" t="str">
        <f t="shared" si="16"/>
        <v xml:space="preserve">["REP"] =    0; </v>
      </c>
      <c r="AD23" t="e">
        <f>VLOOKUP(I23,Faction!A$2:B$77,2,FALSE)</f>
        <v>#N/A</v>
      </c>
      <c r="AE23" t="e">
        <f t="shared" si="17"/>
        <v>#N/A</v>
      </c>
      <c r="AF23" t="str">
        <f t="shared" si="18"/>
        <v xml:space="preserve">["TIER"] = 0; </v>
      </c>
      <c r="AG23" t="str">
        <f t="shared" si="19"/>
        <v xml:space="preserve">["NAME"] = { ["EN"] = ""; }; </v>
      </c>
      <c r="AH23" t="str">
        <f t="shared" si="20"/>
        <v xml:space="preserve">["LORE"] = { ["EN"] = ""; }; </v>
      </c>
      <c r="AI23" t="str">
        <f t="shared" si="21"/>
        <v xml:space="preserve">["SUMMARY"] = { ["EN"] = ""; }; </v>
      </c>
      <c r="AJ23" t="str">
        <f t="shared" si="22"/>
        <v/>
      </c>
      <c r="AK23" t="str">
        <f t="shared" si="23"/>
        <v>};</v>
      </c>
    </row>
    <row r="24" spans="14:37" x14ac:dyDescent="0.25">
      <c r="N24" s="1" t="e">
        <f t="shared" si="5"/>
        <v>#N/A</v>
      </c>
      <c r="O24">
        <f t="shared" si="6"/>
        <v>23</v>
      </c>
      <c r="P24" t="str">
        <f t="shared" si="7"/>
        <v xml:space="preserve"> [23] = {</v>
      </c>
      <c r="Q24" s="1" t="str">
        <f t="shared" si="8"/>
        <v/>
      </c>
      <c r="R24" t="e">
        <f>VLOOKUP(C24,Type!A$2:B$17,2,FALSE)</f>
        <v>#N/A</v>
      </c>
      <c r="S24" t="e">
        <f t="shared" si="9"/>
        <v>#N/A</v>
      </c>
      <c r="T24" t="str">
        <f>IF(AND(C24="Class",NOT(ISBLANK(D24))),VLOOKUP(D24,Class!A$1:B$9,2,FALSE),"")</f>
        <v/>
      </c>
      <c r="U24" t="str">
        <f>IF(AND(C24="Vocation",NOT(ISBLANK(D24))),VLOOKUP(D24,Vocation!A$1:B$8,2,FALSE),"")</f>
        <v/>
      </c>
      <c r="V24" t="str">
        <f>IF(
  LEN(T24)=0,
    IF(
    LEN(U24)=0,
    "  0",
    CONCATENATE(REPT(" ",Vocation!B$12-LEN(U24)),U24)),
  CONCATENATE(REPT(" ",Vocation!B$12-LEN(T24)),T24))</f>
        <v xml:space="preserve">  0</v>
      </c>
      <c r="W24" t="str">
        <f t="shared" si="10"/>
        <v xml:space="preserve">["SUBTYPE"] =   0; </v>
      </c>
      <c r="X24" t="str">
        <f t="shared" si="11"/>
        <v>0</v>
      </c>
      <c r="Y24" t="str">
        <f t="shared" si="12"/>
        <v xml:space="preserve">["VXP"] =    0; </v>
      </c>
      <c r="Z24" t="str">
        <f t="shared" si="13"/>
        <v>0</v>
      </c>
      <c r="AA24" t="str">
        <f t="shared" si="14"/>
        <v xml:space="preserve">["LP"] =  0; </v>
      </c>
      <c r="AB24" t="str">
        <f t="shared" si="15"/>
        <v>0</v>
      </c>
      <c r="AC24" t="str">
        <f t="shared" si="16"/>
        <v xml:space="preserve">["REP"] =    0; </v>
      </c>
      <c r="AD24" t="e">
        <f>VLOOKUP(I24,Faction!A$2:B$77,2,FALSE)</f>
        <v>#N/A</v>
      </c>
      <c r="AE24" t="e">
        <f t="shared" si="17"/>
        <v>#N/A</v>
      </c>
      <c r="AF24" t="str">
        <f t="shared" si="18"/>
        <v xml:space="preserve">["TIER"] = 0; </v>
      </c>
      <c r="AG24" t="str">
        <f t="shared" si="19"/>
        <v xml:space="preserve">["NAME"] = { ["EN"] = ""; }; </v>
      </c>
      <c r="AH24" t="str">
        <f t="shared" si="20"/>
        <v xml:space="preserve">["LORE"] = { ["EN"] = ""; }; </v>
      </c>
      <c r="AI24" t="str">
        <f t="shared" si="21"/>
        <v xml:space="preserve">["SUMMARY"] = { ["EN"] = ""; }; </v>
      </c>
      <c r="AJ24" t="str">
        <f t="shared" si="22"/>
        <v/>
      </c>
      <c r="AK24" t="str">
        <f t="shared" si="23"/>
        <v>};</v>
      </c>
    </row>
    <row r="25" spans="14:37" x14ac:dyDescent="0.25">
      <c r="N25" s="1" t="e">
        <f t="shared" si="5"/>
        <v>#N/A</v>
      </c>
      <c r="O25">
        <f t="shared" si="6"/>
        <v>24</v>
      </c>
      <c r="P25" t="str">
        <f t="shared" si="7"/>
        <v xml:space="preserve"> [24] = {</v>
      </c>
      <c r="Q25" s="1" t="str">
        <f t="shared" si="8"/>
        <v/>
      </c>
      <c r="R25" t="e">
        <f>VLOOKUP(C25,Type!A$2:B$17,2,FALSE)</f>
        <v>#N/A</v>
      </c>
      <c r="S25" t="e">
        <f t="shared" si="9"/>
        <v>#N/A</v>
      </c>
      <c r="T25" t="str">
        <f>IF(AND(C25="Class",NOT(ISBLANK(D25))),VLOOKUP(D25,Class!A$1:B$9,2,FALSE),"")</f>
        <v/>
      </c>
      <c r="U25" t="str">
        <f>IF(AND(C25="Vocation",NOT(ISBLANK(D25))),VLOOKUP(D25,Vocation!A$1:B$8,2,FALSE),"")</f>
        <v/>
      </c>
      <c r="V25" t="str">
        <f>IF(
  LEN(T25)=0,
    IF(
    LEN(U25)=0,
    "  0",
    CONCATENATE(REPT(" ",Vocation!B$12-LEN(U25)),U25)),
  CONCATENATE(REPT(" ",Vocation!B$12-LEN(T25)),T25))</f>
        <v xml:space="preserve">  0</v>
      </c>
      <c r="W25" t="str">
        <f t="shared" si="10"/>
        <v xml:space="preserve">["SUBTYPE"] =   0; </v>
      </c>
      <c r="X25" t="str">
        <f t="shared" si="11"/>
        <v>0</v>
      </c>
      <c r="Y25" t="str">
        <f t="shared" si="12"/>
        <v xml:space="preserve">["VXP"] =    0; </v>
      </c>
      <c r="Z25" t="str">
        <f t="shared" si="13"/>
        <v>0</v>
      </c>
      <c r="AA25" t="str">
        <f t="shared" si="14"/>
        <v xml:space="preserve">["LP"] =  0; </v>
      </c>
      <c r="AB25" t="str">
        <f t="shared" si="15"/>
        <v>0</v>
      </c>
      <c r="AC25" t="str">
        <f t="shared" si="16"/>
        <v xml:space="preserve">["REP"] =    0; </v>
      </c>
      <c r="AD25" t="e">
        <f>VLOOKUP(I25,Faction!A$2:B$77,2,FALSE)</f>
        <v>#N/A</v>
      </c>
      <c r="AE25" t="e">
        <f t="shared" si="17"/>
        <v>#N/A</v>
      </c>
      <c r="AF25" t="str">
        <f t="shared" si="18"/>
        <v xml:space="preserve">["TIER"] = 0; </v>
      </c>
      <c r="AG25" t="str">
        <f t="shared" si="19"/>
        <v xml:space="preserve">["NAME"] = { ["EN"] = ""; }; </v>
      </c>
      <c r="AH25" t="str">
        <f t="shared" si="20"/>
        <v xml:space="preserve">["LORE"] = { ["EN"] = ""; }; </v>
      </c>
      <c r="AI25" t="str">
        <f t="shared" si="21"/>
        <v xml:space="preserve">["SUMMARY"] = { ["EN"] = ""; }; </v>
      </c>
      <c r="AJ25" t="str">
        <f t="shared" si="22"/>
        <v/>
      </c>
      <c r="AK25" t="str">
        <f t="shared" si="23"/>
        <v>};</v>
      </c>
    </row>
    <row r="26" spans="14:37" x14ac:dyDescent="0.25">
      <c r="N26" s="1" t="e">
        <f t="shared" si="5"/>
        <v>#N/A</v>
      </c>
      <c r="O26">
        <f t="shared" si="6"/>
        <v>25</v>
      </c>
      <c r="P26" t="str">
        <f t="shared" si="7"/>
        <v xml:space="preserve"> [25] = {</v>
      </c>
      <c r="Q26" s="1" t="str">
        <f t="shared" si="8"/>
        <v/>
      </c>
      <c r="R26" t="e">
        <f>VLOOKUP(C26,Type!A$2:B$17,2,FALSE)</f>
        <v>#N/A</v>
      </c>
      <c r="S26" t="e">
        <f t="shared" si="9"/>
        <v>#N/A</v>
      </c>
      <c r="T26" t="str">
        <f>IF(AND(C26="Class",NOT(ISBLANK(D26))),VLOOKUP(D26,Class!A$1:B$9,2,FALSE),"")</f>
        <v/>
      </c>
      <c r="U26" t="str">
        <f>IF(AND(C26="Vocation",NOT(ISBLANK(D26))),VLOOKUP(D26,Vocation!A$1:B$8,2,FALSE),"")</f>
        <v/>
      </c>
      <c r="V26" t="str">
        <f>IF(
  LEN(T26)=0,
    IF(
    LEN(U26)=0,
    "  0",
    CONCATENATE(REPT(" ",Vocation!B$12-LEN(U26)),U26)),
  CONCATENATE(REPT(" ",Vocation!B$12-LEN(T26)),T26))</f>
        <v xml:space="preserve">  0</v>
      </c>
      <c r="W26" t="str">
        <f t="shared" si="10"/>
        <v xml:space="preserve">["SUBTYPE"] =   0; </v>
      </c>
      <c r="X26" t="str">
        <f t="shared" si="11"/>
        <v>0</v>
      </c>
      <c r="Y26" t="str">
        <f t="shared" si="12"/>
        <v xml:space="preserve">["VXP"] =    0; </v>
      </c>
      <c r="Z26" t="str">
        <f t="shared" si="13"/>
        <v>0</v>
      </c>
      <c r="AA26" t="str">
        <f t="shared" si="14"/>
        <v xml:space="preserve">["LP"] =  0; </v>
      </c>
      <c r="AB26" t="str">
        <f t="shared" si="15"/>
        <v>0</v>
      </c>
      <c r="AC26" t="str">
        <f t="shared" si="16"/>
        <v xml:space="preserve">["REP"] =    0; </v>
      </c>
      <c r="AD26" t="e">
        <f>VLOOKUP(I26,Faction!A$2:B$77,2,FALSE)</f>
        <v>#N/A</v>
      </c>
      <c r="AE26" t="e">
        <f t="shared" si="17"/>
        <v>#N/A</v>
      </c>
      <c r="AF26" t="str">
        <f t="shared" si="18"/>
        <v xml:space="preserve">["TIER"] = 0; </v>
      </c>
      <c r="AG26" t="str">
        <f t="shared" si="19"/>
        <v xml:space="preserve">["NAME"] = { ["EN"] = ""; }; </v>
      </c>
      <c r="AH26" t="str">
        <f t="shared" si="20"/>
        <v xml:space="preserve">["LORE"] = { ["EN"] = ""; }; </v>
      </c>
      <c r="AI26" t="str">
        <f t="shared" si="21"/>
        <v xml:space="preserve">["SUMMARY"] = { ["EN"] = ""; }; </v>
      </c>
      <c r="AJ26" t="str">
        <f t="shared" si="22"/>
        <v/>
      </c>
      <c r="AK26" t="str">
        <f t="shared" si="23"/>
        <v>};</v>
      </c>
    </row>
    <row r="27" spans="14:37" x14ac:dyDescent="0.25">
      <c r="N27" s="1" t="e">
        <f t="shared" si="5"/>
        <v>#N/A</v>
      </c>
      <c r="O27">
        <f t="shared" si="6"/>
        <v>26</v>
      </c>
      <c r="P27" t="str">
        <f t="shared" si="7"/>
        <v xml:space="preserve"> [26] = {</v>
      </c>
      <c r="Q27" s="1" t="str">
        <f t="shared" si="8"/>
        <v/>
      </c>
      <c r="R27" t="e">
        <f>VLOOKUP(C27,Type!A$2:B$17,2,FALSE)</f>
        <v>#N/A</v>
      </c>
      <c r="S27" t="e">
        <f t="shared" si="9"/>
        <v>#N/A</v>
      </c>
      <c r="T27" t="str">
        <f>IF(AND(C27="Class",NOT(ISBLANK(D27))),VLOOKUP(D27,Class!A$1:B$9,2,FALSE),"")</f>
        <v/>
      </c>
      <c r="U27" t="str">
        <f>IF(AND(C27="Vocation",NOT(ISBLANK(D27))),VLOOKUP(D27,Vocation!A$1:B$8,2,FALSE),"")</f>
        <v/>
      </c>
      <c r="V27" t="str">
        <f>IF(
  LEN(T27)=0,
    IF(
    LEN(U27)=0,
    "  0",
    CONCATENATE(REPT(" ",Vocation!B$12-LEN(U27)),U27)),
  CONCATENATE(REPT(" ",Vocation!B$12-LEN(T27)),T27))</f>
        <v xml:space="preserve">  0</v>
      </c>
      <c r="W27" t="str">
        <f t="shared" si="10"/>
        <v xml:space="preserve">["SUBTYPE"] =   0; </v>
      </c>
      <c r="X27" t="str">
        <f t="shared" si="11"/>
        <v>0</v>
      </c>
      <c r="Y27" t="str">
        <f t="shared" si="12"/>
        <v xml:space="preserve">["VXP"] =    0; </v>
      </c>
      <c r="Z27" t="str">
        <f t="shared" si="13"/>
        <v>0</v>
      </c>
      <c r="AA27" t="str">
        <f t="shared" si="14"/>
        <v xml:space="preserve">["LP"] =  0; </v>
      </c>
      <c r="AB27" t="str">
        <f t="shared" si="15"/>
        <v>0</v>
      </c>
      <c r="AC27" t="str">
        <f t="shared" si="16"/>
        <v xml:space="preserve">["REP"] =    0; </v>
      </c>
      <c r="AD27" t="e">
        <f>VLOOKUP(I27,Faction!A$2:B$77,2,FALSE)</f>
        <v>#N/A</v>
      </c>
      <c r="AE27" t="e">
        <f t="shared" si="17"/>
        <v>#N/A</v>
      </c>
      <c r="AF27" t="str">
        <f t="shared" si="18"/>
        <v xml:space="preserve">["TIER"] = 0; </v>
      </c>
      <c r="AG27" t="str">
        <f t="shared" si="19"/>
        <v xml:space="preserve">["NAME"] = { ["EN"] = ""; }; </v>
      </c>
      <c r="AH27" t="str">
        <f t="shared" si="20"/>
        <v xml:space="preserve">["LORE"] = { ["EN"] = ""; }; </v>
      </c>
      <c r="AI27" t="str">
        <f t="shared" si="21"/>
        <v xml:space="preserve">["SUMMARY"] = { ["EN"] = ""; }; </v>
      </c>
      <c r="AJ27" t="str">
        <f t="shared" si="22"/>
        <v/>
      </c>
      <c r="AK27" t="str">
        <f t="shared" si="23"/>
        <v>};</v>
      </c>
    </row>
    <row r="28" spans="14:37" x14ac:dyDescent="0.25">
      <c r="N28" s="1" t="e">
        <f t="shared" si="5"/>
        <v>#N/A</v>
      </c>
      <c r="O28">
        <f t="shared" si="6"/>
        <v>27</v>
      </c>
      <c r="P28" t="str">
        <f t="shared" si="7"/>
        <v xml:space="preserve"> [27] = {</v>
      </c>
      <c r="Q28" s="1" t="str">
        <f t="shared" si="8"/>
        <v/>
      </c>
      <c r="R28" t="e">
        <f>VLOOKUP(C28,Type!A$2:B$17,2,FALSE)</f>
        <v>#N/A</v>
      </c>
      <c r="S28" t="e">
        <f t="shared" si="9"/>
        <v>#N/A</v>
      </c>
      <c r="T28" t="str">
        <f>IF(AND(C28="Class",NOT(ISBLANK(D28))),VLOOKUP(D28,Class!A$1:B$9,2,FALSE),"")</f>
        <v/>
      </c>
      <c r="U28" t="str">
        <f>IF(AND(C28="Vocation",NOT(ISBLANK(D28))),VLOOKUP(D28,Vocation!A$1:B$8,2,FALSE),"")</f>
        <v/>
      </c>
      <c r="V28" t="str">
        <f>IF(
  LEN(T28)=0,
    IF(
    LEN(U28)=0,
    "  0",
    CONCATENATE(REPT(" ",Vocation!B$12-LEN(U28)),U28)),
  CONCATENATE(REPT(" ",Vocation!B$12-LEN(T28)),T28))</f>
        <v xml:space="preserve">  0</v>
      </c>
      <c r="W28" t="str">
        <f t="shared" si="10"/>
        <v xml:space="preserve">["SUBTYPE"] =   0; </v>
      </c>
      <c r="X28" t="str">
        <f t="shared" si="11"/>
        <v>0</v>
      </c>
      <c r="Y28" t="str">
        <f t="shared" si="12"/>
        <v xml:space="preserve">["VXP"] =    0; </v>
      </c>
      <c r="Z28" t="str">
        <f t="shared" si="13"/>
        <v>0</v>
      </c>
      <c r="AA28" t="str">
        <f t="shared" si="14"/>
        <v xml:space="preserve">["LP"] =  0; </v>
      </c>
      <c r="AB28" t="str">
        <f t="shared" si="15"/>
        <v>0</v>
      </c>
      <c r="AC28" t="str">
        <f t="shared" si="16"/>
        <v xml:space="preserve">["REP"] =    0; </v>
      </c>
      <c r="AD28" t="e">
        <f>VLOOKUP(I28,Faction!A$2:B$77,2,FALSE)</f>
        <v>#N/A</v>
      </c>
      <c r="AE28" t="e">
        <f t="shared" si="17"/>
        <v>#N/A</v>
      </c>
      <c r="AF28" t="str">
        <f t="shared" si="18"/>
        <v xml:space="preserve">["TIER"] = 0; </v>
      </c>
      <c r="AG28" t="str">
        <f t="shared" si="19"/>
        <v xml:space="preserve">["NAME"] = { ["EN"] = ""; }; </v>
      </c>
      <c r="AH28" t="str">
        <f t="shared" si="20"/>
        <v xml:space="preserve">["LORE"] = { ["EN"] = ""; }; </v>
      </c>
      <c r="AI28" t="str">
        <f t="shared" si="21"/>
        <v xml:space="preserve">["SUMMARY"] = { ["EN"] = ""; }; </v>
      </c>
      <c r="AJ28" t="str">
        <f t="shared" si="22"/>
        <v/>
      </c>
      <c r="AK28" t="str">
        <f t="shared" si="23"/>
        <v>};</v>
      </c>
    </row>
    <row r="29" spans="14:37" x14ac:dyDescent="0.25">
      <c r="N29" s="1" t="e">
        <f t="shared" si="5"/>
        <v>#N/A</v>
      </c>
      <c r="O29">
        <f t="shared" si="6"/>
        <v>28</v>
      </c>
      <c r="P29" t="str">
        <f t="shared" si="7"/>
        <v xml:space="preserve"> [28] = {</v>
      </c>
      <c r="Q29" s="1" t="str">
        <f t="shared" si="8"/>
        <v/>
      </c>
      <c r="R29" t="e">
        <f>VLOOKUP(C29,Type!A$2:B$17,2,FALSE)</f>
        <v>#N/A</v>
      </c>
      <c r="S29" t="e">
        <f t="shared" si="9"/>
        <v>#N/A</v>
      </c>
      <c r="T29" t="str">
        <f>IF(AND(C29="Class",NOT(ISBLANK(D29))),VLOOKUP(D29,Class!A$1:B$9,2,FALSE),"")</f>
        <v/>
      </c>
      <c r="U29" t="str">
        <f>IF(AND(C29="Vocation",NOT(ISBLANK(D29))),VLOOKUP(D29,Vocation!A$1:B$8,2,FALSE),"")</f>
        <v/>
      </c>
      <c r="V29" t="str">
        <f>IF(
  LEN(T29)=0,
    IF(
    LEN(U29)=0,
    "  0",
    CONCATENATE(REPT(" ",Vocation!B$12-LEN(U29)),U29)),
  CONCATENATE(REPT(" ",Vocation!B$12-LEN(T29)),T29))</f>
        <v xml:space="preserve">  0</v>
      </c>
      <c r="W29" t="str">
        <f t="shared" si="10"/>
        <v xml:space="preserve">["SUBTYPE"] =   0; </v>
      </c>
      <c r="X29" t="str">
        <f t="shared" si="11"/>
        <v>0</v>
      </c>
      <c r="Y29" t="str">
        <f t="shared" si="12"/>
        <v xml:space="preserve">["VXP"] =    0; </v>
      </c>
      <c r="Z29" t="str">
        <f t="shared" si="13"/>
        <v>0</v>
      </c>
      <c r="AA29" t="str">
        <f t="shared" si="14"/>
        <v xml:space="preserve">["LP"] =  0; </v>
      </c>
      <c r="AB29" t="str">
        <f t="shared" si="15"/>
        <v>0</v>
      </c>
      <c r="AC29" t="str">
        <f t="shared" si="16"/>
        <v xml:space="preserve">["REP"] =    0; </v>
      </c>
      <c r="AD29" t="e">
        <f>VLOOKUP(I29,Faction!A$2:B$77,2,FALSE)</f>
        <v>#N/A</v>
      </c>
      <c r="AE29" t="e">
        <f t="shared" si="17"/>
        <v>#N/A</v>
      </c>
      <c r="AF29" t="str">
        <f t="shared" si="18"/>
        <v xml:space="preserve">["TIER"] = 0; </v>
      </c>
      <c r="AG29" t="str">
        <f t="shared" si="19"/>
        <v xml:space="preserve">["NAME"] = { ["EN"] = ""; }; </v>
      </c>
      <c r="AH29" t="str">
        <f t="shared" si="20"/>
        <v xml:space="preserve">["LORE"] = { ["EN"] = ""; }; </v>
      </c>
      <c r="AI29" t="str">
        <f t="shared" si="21"/>
        <v xml:space="preserve">["SUMMARY"] = { ["EN"] = ""; }; </v>
      </c>
      <c r="AJ29" t="str">
        <f t="shared" si="22"/>
        <v/>
      </c>
      <c r="AK29" t="str">
        <f t="shared" si="23"/>
        <v>};</v>
      </c>
    </row>
    <row r="30" spans="14:37" x14ac:dyDescent="0.25">
      <c r="N30" s="1" t="e">
        <f t="shared" si="5"/>
        <v>#N/A</v>
      </c>
      <c r="O30">
        <f t="shared" si="6"/>
        <v>29</v>
      </c>
      <c r="P30" t="str">
        <f t="shared" si="7"/>
        <v xml:space="preserve"> [29] = {</v>
      </c>
      <c r="Q30" s="1" t="str">
        <f t="shared" si="8"/>
        <v/>
      </c>
      <c r="R30" t="e">
        <f>VLOOKUP(C30,Type!A$2:B$17,2,FALSE)</f>
        <v>#N/A</v>
      </c>
      <c r="S30" t="e">
        <f t="shared" si="9"/>
        <v>#N/A</v>
      </c>
      <c r="T30" t="str">
        <f>IF(AND(C30="Class",NOT(ISBLANK(D30))),VLOOKUP(D30,Class!A$1:B$9,2,FALSE),"")</f>
        <v/>
      </c>
      <c r="U30" t="str">
        <f>IF(AND(C30="Vocation",NOT(ISBLANK(D30))),VLOOKUP(D30,Vocation!A$1:B$8,2,FALSE),"")</f>
        <v/>
      </c>
      <c r="V30" t="str">
        <f>IF(
  LEN(T30)=0,
    IF(
    LEN(U30)=0,
    "  0",
    CONCATENATE(REPT(" ",Vocation!B$12-LEN(U30)),U30)),
  CONCATENATE(REPT(" ",Vocation!B$12-LEN(T30)),T30))</f>
        <v xml:space="preserve">  0</v>
      </c>
      <c r="W30" t="str">
        <f t="shared" si="10"/>
        <v xml:space="preserve">["SUBTYPE"] =   0; </v>
      </c>
      <c r="X30" t="str">
        <f t="shared" si="11"/>
        <v>0</v>
      </c>
      <c r="Y30" t="str">
        <f t="shared" si="12"/>
        <v xml:space="preserve">["VXP"] =    0; </v>
      </c>
      <c r="Z30" t="str">
        <f t="shared" si="13"/>
        <v>0</v>
      </c>
      <c r="AA30" t="str">
        <f t="shared" si="14"/>
        <v xml:space="preserve">["LP"] =  0; </v>
      </c>
      <c r="AB30" t="str">
        <f t="shared" si="15"/>
        <v>0</v>
      </c>
      <c r="AC30" t="str">
        <f t="shared" si="16"/>
        <v xml:space="preserve">["REP"] =    0; </v>
      </c>
      <c r="AD30" t="e">
        <f>VLOOKUP(I30,Faction!A$2:B$77,2,FALSE)</f>
        <v>#N/A</v>
      </c>
      <c r="AE30" t="e">
        <f t="shared" si="17"/>
        <v>#N/A</v>
      </c>
      <c r="AF30" t="str">
        <f t="shared" si="18"/>
        <v xml:space="preserve">["TIER"] = 0; </v>
      </c>
      <c r="AG30" t="str">
        <f t="shared" si="19"/>
        <v xml:space="preserve">["NAME"] = { ["EN"] = ""; }; </v>
      </c>
      <c r="AH30" t="str">
        <f t="shared" si="20"/>
        <v xml:space="preserve">["LORE"] = { ["EN"] = ""; }; </v>
      </c>
      <c r="AI30" t="str">
        <f t="shared" si="21"/>
        <v xml:space="preserve">["SUMMARY"] = { ["EN"] = ""; }; </v>
      </c>
      <c r="AJ30" t="str">
        <f t="shared" si="22"/>
        <v/>
      </c>
      <c r="AK30" t="str">
        <f t="shared" si="23"/>
        <v>};</v>
      </c>
    </row>
    <row r="31" spans="14:37" x14ac:dyDescent="0.25">
      <c r="N31" s="1" t="e">
        <f t="shared" si="5"/>
        <v>#N/A</v>
      </c>
      <c r="O31">
        <f t="shared" si="6"/>
        <v>30</v>
      </c>
      <c r="P31" t="str">
        <f t="shared" si="7"/>
        <v xml:space="preserve"> [30] = {</v>
      </c>
      <c r="Q31" s="1" t="str">
        <f t="shared" si="8"/>
        <v/>
      </c>
      <c r="R31" t="e">
        <f>VLOOKUP(C31,Type!A$2:B$17,2,FALSE)</f>
        <v>#N/A</v>
      </c>
      <c r="S31" t="e">
        <f t="shared" si="9"/>
        <v>#N/A</v>
      </c>
      <c r="T31" t="str">
        <f>IF(AND(C31="Class",NOT(ISBLANK(D31))),VLOOKUP(D31,Class!A$1:B$9,2,FALSE),"")</f>
        <v/>
      </c>
      <c r="U31" t="str">
        <f>IF(AND(C31="Vocation",NOT(ISBLANK(D31))),VLOOKUP(D31,Vocation!A$1:B$8,2,FALSE),"")</f>
        <v/>
      </c>
      <c r="V31" t="str">
        <f>IF(
  LEN(T31)=0,
    IF(
    LEN(U31)=0,
    "  0",
    CONCATENATE(REPT(" ",Vocation!B$12-LEN(U31)),U31)),
  CONCATENATE(REPT(" ",Vocation!B$12-LEN(T31)),T31))</f>
        <v xml:space="preserve">  0</v>
      </c>
      <c r="W31" t="str">
        <f t="shared" si="10"/>
        <v xml:space="preserve">["SUBTYPE"] =   0; </v>
      </c>
      <c r="X31" t="str">
        <f t="shared" si="11"/>
        <v>0</v>
      </c>
      <c r="Y31" t="str">
        <f t="shared" si="12"/>
        <v xml:space="preserve">["VXP"] =    0; </v>
      </c>
      <c r="Z31" t="str">
        <f t="shared" si="13"/>
        <v>0</v>
      </c>
      <c r="AA31" t="str">
        <f t="shared" si="14"/>
        <v xml:space="preserve">["LP"] =  0; </v>
      </c>
      <c r="AB31" t="str">
        <f t="shared" si="15"/>
        <v>0</v>
      </c>
      <c r="AC31" t="str">
        <f t="shared" si="16"/>
        <v xml:space="preserve">["REP"] =    0; </v>
      </c>
      <c r="AD31" t="e">
        <f>VLOOKUP(I31,Faction!A$2:B$77,2,FALSE)</f>
        <v>#N/A</v>
      </c>
      <c r="AE31" t="e">
        <f t="shared" si="17"/>
        <v>#N/A</v>
      </c>
      <c r="AF31" t="str">
        <f t="shared" si="18"/>
        <v xml:space="preserve">["TIER"] = 0; </v>
      </c>
      <c r="AG31" t="str">
        <f t="shared" si="19"/>
        <v xml:space="preserve">["NAME"] = { ["EN"] = ""; }; </v>
      </c>
      <c r="AH31" t="str">
        <f t="shared" si="20"/>
        <v xml:space="preserve">["LORE"] = { ["EN"] = ""; }; </v>
      </c>
      <c r="AI31" t="str">
        <f t="shared" si="21"/>
        <v xml:space="preserve">["SUMMARY"] = { ["EN"] = ""; }; </v>
      </c>
      <c r="AJ31" t="str">
        <f t="shared" si="22"/>
        <v/>
      </c>
      <c r="AK31" t="str">
        <f t="shared" si="23"/>
        <v>};</v>
      </c>
    </row>
    <row r="32" spans="14:37" x14ac:dyDescent="0.25">
      <c r="N32" s="1" t="e">
        <f t="shared" si="5"/>
        <v>#N/A</v>
      </c>
      <c r="O32">
        <f t="shared" si="6"/>
        <v>31</v>
      </c>
      <c r="P32" t="str">
        <f t="shared" si="7"/>
        <v xml:space="preserve"> [31] = {</v>
      </c>
      <c r="Q32" s="1" t="str">
        <f t="shared" si="8"/>
        <v/>
      </c>
      <c r="R32" t="e">
        <f>VLOOKUP(C32,Type!A$2:B$17,2,FALSE)</f>
        <v>#N/A</v>
      </c>
      <c r="S32" t="e">
        <f t="shared" si="9"/>
        <v>#N/A</v>
      </c>
      <c r="T32" t="str">
        <f>IF(AND(C32="Class",NOT(ISBLANK(D32))),VLOOKUP(D32,Class!A$1:B$9,2,FALSE),"")</f>
        <v/>
      </c>
      <c r="U32" t="str">
        <f>IF(AND(C32="Vocation",NOT(ISBLANK(D32))),VLOOKUP(D32,Vocation!A$1:B$8,2,FALSE),"")</f>
        <v/>
      </c>
      <c r="V32" t="str">
        <f>IF(
  LEN(T32)=0,
    IF(
    LEN(U32)=0,
    "  0",
    CONCATENATE(REPT(" ",Vocation!B$12-LEN(U32)),U32)),
  CONCATENATE(REPT(" ",Vocation!B$12-LEN(T32)),T32))</f>
        <v xml:space="preserve">  0</v>
      </c>
      <c r="W32" t="str">
        <f t="shared" si="10"/>
        <v xml:space="preserve">["SUBTYPE"] =   0; </v>
      </c>
      <c r="X32" t="str">
        <f t="shared" si="11"/>
        <v>0</v>
      </c>
      <c r="Y32" t="str">
        <f t="shared" si="12"/>
        <v xml:space="preserve">["VXP"] =    0; </v>
      </c>
      <c r="Z32" t="str">
        <f t="shared" si="13"/>
        <v>0</v>
      </c>
      <c r="AA32" t="str">
        <f t="shared" si="14"/>
        <v xml:space="preserve">["LP"] =  0; </v>
      </c>
      <c r="AB32" t="str">
        <f t="shared" si="15"/>
        <v>0</v>
      </c>
      <c r="AC32" t="str">
        <f t="shared" si="16"/>
        <v xml:space="preserve">["REP"] =    0; </v>
      </c>
      <c r="AD32" t="e">
        <f>VLOOKUP(I32,Faction!A$2:B$77,2,FALSE)</f>
        <v>#N/A</v>
      </c>
      <c r="AE32" t="e">
        <f t="shared" si="17"/>
        <v>#N/A</v>
      </c>
      <c r="AF32" t="str">
        <f t="shared" si="18"/>
        <v xml:space="preserve">["TIER"] = 0; </v>
      </c>
      <c r="AG32" t="str">
        <f t="shared" si="19"/>
        <v xml:space="preserve">["NAME"] = { ["EN"] = ""; }; </v>
      </c>
      <c r="AH32" t="str">
        <f t="shared" si="20"/>
        <v xml:space="preserve">["LORE"] = { ["EN"] = ""; }; </v>
      </c>
      <c r="AI32" t="str">
        <f t="shared" si="21"/>
        <v xml:space="preserve">["SUMMARY"] = { ["EN"] = ""; }; </v>
      </c>
      <c r="AJ32" t="str">
        <f t="shared" si="22"/>
        <v/>
      </c>
      <c r="AK32" t="str">
        <f t="shared" si="23"/>
        <v>};</v>
      </c>
    </row>
    <row r="33" spans="14:37" x14ac:dyDescent="0.25">
      <c r="N33" s="1" t="e">
        <f t="shared" si="5"/>
        <v>#N/A</v>
      </c>
      <c r="O33">
        <f t="shared" si="6"/>
        <v>32</v>
      </c>
      <c r="P33" t="str">
        <f t="shared" si="7"/>
        <v xml:space="preserve"> [32] = {</v>
      </c>
      <c r="Q33" s="1" t="str">
        <f t="shared" si="8"/>
        <v/>
      </c>
      <c r="R33" t="e">
        <f>VLOOKUP(C33,Type!A$2:B$17,2,FALSE)</f>
        <v>#N/A</v>
      </c>
      <c r="S33" t="e">
        <f t="shared" si="9"/>
        <v>#N/A</v>
      </c>
      <c r="T33" t="str">
        <f>IF(AND(C33="Class",NOT(ISBLANK(D33))),VLOOKUP(D33,Class!A$1:B$9,2,FALSE),"")</f>
        <v/>
      </c>
      <c r="U33" t="str">
        <f>IF(AND(C33="Vocation",NOT(ISBLANK(D33))),VLOOKUP(D33,Vocation!A$1:B$8,2,FALSE),"")</f>
        <v/>
      </c>
      <c r="V33" t="str">
        <f>IF(
  LEN(T33)=0,
    IF(
    LEN(U33)=0,
    "  0",
    CONCATENATE(REPT(" ",Vocation!B$12-LEN(U33)),U33)),
  CONCATENATE(REPT(" ",Vocation!B$12-LEN(T33)),T33))</f>
        <v xml:space="preserve">  0</v>
      </c>
      <c r="W33" t="str">
        <f t="shared" si="10"/>
        <v xml:space="preserve">["SUBTYPE"] =   0; </v>
      </c>
      <c r="X33" t="str">
        <f t="shared" si="11"/>
        <v>0</v>
      </c>
      <c r="Y33" t="str">
        <f t="shared" si="12"/>
        <v xml:space="preserve">["VXP"] =    0; </v>
      </c>
      <c r="Z33" t="str">
        <f t="shared" si="13"/>
        <v>0</v>
      </c>
      <c r="AA33" t="str">
        <f t="shared" si="14"/>
        <v xml:space="preserve">["LP"] =  0; </v>
      </c>
      <c r="AB33" t="str">
        <f t="shared" si="15"/>
        <v>0</v>
      </c>
      <c r="AC33" t="str">
        <f t="shared" si="16"/>
        <v xml:space="preserve">["REP"] =    0; </v>
      </c>
      <c r="AD33" t="e">
        <f>VLOOKUP(I33,Faction!A$2:B$77,2,FALSE)</f>
        <v>#N/A</v>
      </c>
      <c r="AE33" t="e">
        <f t="shared" si="17"/>
        <v>#N/A</v>
      </c>
      <c r="AF33" t="str">
        <f t="shared" si="18"/>
        <v xml:space="preserve">["TIER"] = 0; </v>
      </c>
      <c r="AG33" t="str">
        <f t="shared" si="19"/>
        <v xml:space="preserve">["NAME"] = { ["EN"] = ""; }; </v>
      </c>
      <c r="AH33" t="str">
        <f t="shared" si="20"/>
        <v xml:space="preserve">["LORE"] = { ["EN"] = ""; }; </v>
      </c>
      <c r="AI33" t="str">
        <f t="shared" si="21"/>
        <v xml:space="preserve">["SUMMARY"] = { ["EN"] = ""; }; </v>
      </c>
      <c r="AJ33" t="str">
        <f t="shared" si="22"/>
        <v/>
      </c>
      <c r="AK33" t="str">
        <f t="shared" si="23"/>
        <v>};</v>
      </c>
    </row>
    <row r="34" spans="14:37" x14ac:dyDescent="0.25">
      <c r="N34" s="1" t="e">
        <f t="shared" si="5"/>
        <v>#N/A</v>
      </c>
      <c r="O34">
        <f t="shared" si="6"/>
        <v>33</v>
      </c>
      <c r="P34" t="str">
        <f t="shared" si="7"/>
        <v xml:space="preserve"> [33] = {</v>
      </c>
      <c r="Q34" s="1" t="str">
        <f t="shared" si="8"/>
        <v/>
      </c>
      <c r="R34" t="e">
        <f>VLOOKUP(C34,Type!A$2:B$17,2,FALSE)</f>
        <v>#N/A</v>
      </c>
      <c r="S34" t="e">
        <f t="shared" si="9"/>
        <v>#N/A</v>
      </c>
      <c r="T34" t="str">
        <f>IF(AND(C34="Class",NOT(ISBLANK(D34))),VLOOKUP(D34,Class!A$1:B$9,2,FALSE),"")</f>
        <v/>
      </c>
      <c r="U34" t="str">
        <f>IF(AND(C34="Vocation",NOT(ISBLANK(D34))),VLOOKUP(D34,Vocation!A$1:B$8,2,FALSE),"")</f>
        <v/>
      </c>
      <c r="V34" t="str">
        <f>IF(
  LEN(T34)=0,
    IF(
    LEN(U34)=0,
    "  0",
    CONCATENATE(REPT(" ",Vocation!B$12-LEN(U34)),U34)),
  CONCATENATE(REPT(" ",Vocation!B$12-LEN(T34)),T34))</f>
        <v xml:space="preserve">  0</v>
      </c>
      <c r="W34" t="str">
        <f t="shared" si="10"/>
        <v xml:space="preserve">["SUBTYPE"] =   0; </v>
      </c>
      <c r="X34" t="str">
        <f t="shared" si="11"/>
        <v>0</v>
      </c>
      <c r="Y34" t="str">
        <f t="shared" si="12"/>
        <v xml:space="preserve">["VXP"] =    0; </v>
      </c>
      <c r="Z34" t="str">
        <f t="shared" si="13"/>
        <v>0</v>
      </c>
      <c r="AA34" t="str">
        <f t="shared" si="14"/>
        <v xml:space="preserve">["LP"] =  0; </v>
      </c>
      <c r="AB34" t="str">
        <f t="shared" si="15"/>
        <v>0</v>
      </c>
      <c r="AC34" t="str">
        <f t="shared" si="16"/>
        <v xml:space="preserve">["REP"] =    0; </v>
      </c>
      <c r="AD34" t="e">
        <f>VLOOKUP(I34,Faction!A$2:B$77,2,FALSE)</f>
        <v>#N/A</v>
      </c>
      <c r="AE34" t="e">
        <f t="shared" si="17"/>
        <v>#N/A</v>
      </c>
      <c r="AF34" t="str">
        <f t="shared" si="18"/>
        <v xml:space="preserve">["TIER"] = 0; </v>
      </c>
      <c r="AG34" t="str">
        <f t="shared" si="19"/>
        <v xml:space="preserve">["NAME"] = { ["EN"] = ""; }; </v>
      </c>
      <c r="AH34" t="str">
        <f t="shared" si="20"/>
        <v xml:space="preserve">["LORE"] = { ["EN"] = ""; }; </v>
      </c>
      <c r="AI34" t="str">
        <f t="shared" si="21"/>
        <v xml:space="preserve">["SUMMARY"] = { ["EN"] = ""; }; </v>
      </c>
      <c r="AJ34" t="str">
        <f t="shared" si="22"/>
        <v/>
      </c>
      <c r="AK34" t="str">
        <f t="shared" si="23"/>
        <v>};</v>
      </c>
    </row>
    <row r="35" spans="14:37" x14ac:dyDescent="0.25">
      <c r="N35" s="1" t="e">
        <f t="shared" si="5"/>
        <v>#N/A</v>
      </c>
      <c r="O35">
        <f t="shared" si="6"/>
        <v>34</v>
      </c>
      <c r="P35" t="str">
        <f t="shared" si="7"/>
        <v xml:space="preserve"> [34] = {</v>
      </c>
      <c r="Q35" s="1" t="str">
        <f t="shared" si="8"/>
        <v/>
      </c>
      <c r="R35" t="e">
        <f>VLOOKUP(C35,Type!A$2:B$17,2,FALSE)</f>
        <v>#N/A</v>
      </c>
      <c r="S35" t="e">
        <f t="shared" si="9"/>
        <v>#N/A</v>
      </c>
      <c r="T35" t="str">
        <f>IF(AND(C35="Class",NOT(ISBLANK(D35))),VLOOKUP(D35,Class!A$1:B$9,2,FALSE),"")</f>
        <v/>
      </c>
      <c r="U35" t="str">
        <f>IF(AND(C35="Vocation",NOT(ISBLANK(D35))),VLOOKUP(D35,Vocation!A$1:B$8,2,FALSE),"")</f>
        <v/>
      </c>
      <c r="V35" t="str">
        <f>IF(
  LEN(T35)=0,
    IF(
    LEN(U35)=0,
    "  0",
    CONCATENATE(REPT(" ",Vocation!B$12-LEN(U35)),U35)),
  CONCATENATE(REPT(" ",Vocation!B$12-LEN(T35)),T35))</f>
        <v xml:space="preserve">  0</v>
      </c>
      <c r="W35" t="str">
        <f t="shared" si="10"/>
        <v xml:space="preserve">["SUBTYPE"] =   0; </v>
      </c>
      <c r="X35" t="str">
        <f t="shared" si="11"/>
        <v>0</v>
      </c>
      <c r="Y35" t="str">
        <f t="shared" si="12"/>
        <v xml:space="preserve">["VXP"] =    0; </v>
      </c>
      <c r="Z35" t="str">
        <f t="shared" si="13"/>
        <v>0</v>
      </c>
      <c r="AA35" t="str">
        <f t="shared" si="14"/>
        <v xml:space="preserve">["LP"] =  0; </v>
      </c>
      <c r="AB35" t="str">
        <f t="shared" si="15"/>
        <v>0</v>
      </c>
      <c r="AC35" t="str">
        <f t="shared" si="16"/>
        <v xml:space="preserve">["REP"] =    0; </v>
      </c>
      <c r="AD35" t="e">
        <f>VLOOKUP(I35,Faction!A$2:B$77,2,FALSE)</f>
        <v>#N/A</v>
      </c>
      <c r="AE35" t="e">
        <f t="shared" si="17"/>
        <v>#N/A</v>
      </c>
      <c r="AF35" t="str">
        <f t="shared" si="18"/>
        <v xml:space="preserve">["TIER"] = 0; </v>
      </c>
      <c r="AG35" t="str">
        <f t="shared" si="19"/>
        <v xml:space="preserve">["NAME"] = { ["EN"] = ""; }; </v>
      </c>
      <c r="AH35" t="str">
        <f t="shared" si="20"/>
        <v xml:space="preserve">["LORE"] = { ["EN"] = ""; }; </v>
      </c>
      <c r="AI35" t="str">
        <f t="shared" si="21"/>
        <v xml:space="preserve">["SUMMARY"] = { ["EN"] = ""; }; </v>
      </c>
      <c r="AJ35" t="str">
        <f t="shared" si="22"/>
        <v/>
      </c>
      <c r="AK35" t="str">
        <f t="shared" si="23"/>
        <v>};</v>
      </c>
    </row>
    <row r="36" spans="14:37" x14ac:dyDescent="0.25">
      <c r="N36" s="1" t="e">
        <f t="shared" si="5"/>
        <v>#N/A</v>
      </c>
      <c r="O36">
        <f t="shared" si="6"/>
        <v>35</v>
      </c>
      <c r="P36" t="str">
        <f t="shared" si="7"/>
        <v xml:space="preserve"> [35] = {</v>
      </c>
      <c r="Q36" s="1" t="str">
        <f t="shared" si="8"/>
        <v/>
      </c>
      <c r="R36" t="e">
        <f>VLOOKUP(C36,Type!A$2:B$17,2,FALSE)</f>
        <v>#N/A</v>
      </c>
      <c r="S36" t="e">
        <f t="shared" si="9"/>
        <v>#N/A</v>
      </c>
      <c r="T36" t="str">
        <f>IF(AND(C36="Class",NOT(ISBLANK(D36))),VLOOKUP(D36,Class!A$1:B$9,2,FALSE),"")</f>
        <v/>
      </c>
      <c r="U36" t="str">
        <f>IF(AND(C36="Vocation",NOT(ISBLANK(D36))),VLOOKUP(D36,Vocation!A$1:B$8,2,FALSE),"")</f>
        <v/>
      </c>
      <c r="V36" t="str">
        <f>IF(
  LEN(T36)=0,
    IF(
    LEN(U36)=0,
    "  0",
    CONCATENATE(REPT(" ",Vocation!B$12-LEN(U36)),U36)),
  CONCATENATE(REPT(" ",Vocation!B$12-LEN(T36)),T36))</f>
        <v xml:space="preserve">  0</v>
      </c>
      <c r="W36" t="str">
        <f t="shared" si="10"/>
        <v xml:space="preserve">["SUBTYPE"] =   0; </v>
      </c>
      <c r="X36" t="str">
        <f t="shared" si="11"/>
        <v>0</v>
      </c>
      <c r="Y36" t="str">
        <f t="shared" si="12"/>
        <v xml:space="preserve">["VXP"] =    0; </v>
      </c>
      <c r="Z36" t="str">
        <f t="shared" si="13"/>
        <v>0</v>
      </c>
      <c r="AA36" t="str">
        <f t="shared" si="14"/>
        <v xml:space="preserve">["LP"] =  0; </v>
      </c>
      <c r="AB36" t="str">
        <f t="shared" si="15"/>
        <v>0</v>
      </c>
      <c r="AC36" t="str">
        <f t="shared" si="16"/>
        <v xml:space="preserve">["REP"] =    0; </v>
      </c>
      <c r="AD36" t="e">
        <f>VLOOKUP(I36,Faction!A$2:B$77,2,FALSE)</f>
        <v>#N/A</v>
      </c>
      <c r="AE36" t="e">
        <f t="shared" si="17"/>
        <v>#N/A</v>
      </c>
      <c r="AF36" t="str">
        <f t="shared" si="18"/>
        <v xml:space="preserve">["TIER"] = 0; </v>
      </c>
      <c r="AG36" t="str">
        <f t="shared" si="19"/>
        <v xml:space="preserve">["NAME"] = { ["EN"] = ""; }; </v>
      </c>
      <c r="AH36" t="str">
        <f t="shared" si="20"/>
        <v xml:space="preserve">["LORE"] = { ["EN"] = ""; }; </v>
      </c>
      <c r="AI36" t="str">
        <f t="shared" si="21"/>
        <v xml:space="preserve">["SUMMARY"] = { ["EN"] = ""; }; </v>
      </c>
      <c r="AJ36" t="str">
        <f t="shared" si="22"/>
        <v/>
      </c>
      <c r="AK36" t="str">
        <f t="shared" si="23"/>
        <v>};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Type</vt:lpstr>
      <vt:lpstr>Faction</vt:lpstr>
      <vt:lpstr>Class</vt:lpstr>
      <vt:lpstr>Race</vt:lpstr>
      <vt:lpstr>Vocation</vt:lpstr>
      <vt:lpstr>Fishing</vt:lpstr>
      <vt:lpstr>&lt;template&gt;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bkckx</dc:creator>
  <cp:lastModifiedBy>William van Ark</cp:lastModifiedBy>
  <dcterms:created xsi:type="dcterms:W3CDTF">2020-12-14T02:27:01Z</dcterms:created>
  <dcterms:modified xsi:type="dcterms:W3CDTF">2023-01-01T21:50:16Z</dcterms:modified>
</cp:coreProperties>
</file>