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bkckx\Documents\The Lord of the Rings Online\Plugins\CubePlugins\DeedTracker\SourceFiles\"/>
    </mc:Choice>
  </mc:AlternateContent>
  <xr:revisionPtr revIDLastSave="0" documentId="13_ncr:1_{119C66CE-8D19-41BB-B5D4-6E0EED6E726B}" xr6:coauthVersionLast="47" xr6:coauthVersionMax="47" xr10:uidLastSave="{00000000-0000-0000-0000-000000000000}"/>
  <bookViews>
    <workbookView xWindow="840" yWindow="465" windowWidth="24435" windowHeight="14865" xr2:uid="{00000000-000D-0000-FFFF-FFFF00000000}"/>
  </bookViews>
  <sheets>
    <sheet name="Common" sheetId="1" r:id="rId1"/>
    <sheet name="Ettenmoors" sheetId="2" r:id="rId2"/>
    <sheet name="Osgiliath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2" i="3"/>
  <c r="W3" i="3"/>
  <c r="X3" i="3"/>
  <c r="W4" i="3"/>
  <c r="X4" i="3"/>
  <c r="W5" i="3"/>
  <c r="X5" i="3"/>
  <c r="W6" i="3"/>
  <c r="X6" i="3"/>
  <c r="W7" i="3"/>
  <c r="X7" i="3"/>
  <c r="W8" i="3"/>
  <c r="X8" i="3"/>
  <c r="W9" i="3"/>
  <c r="X9" i="3"/>
  <c r="X2" i="3"/>
  <c r="W2" i="3"/>
  <c r="R3" i="2"/>
  <c r="R4" i="2"/>
  <c r="R5" i="2"/>
  <c r="R2" i="2"/>
  <c r="X3" i="2"/>
  <c r="X4" i="2"/>
  <c r="X5" i="2"/>
  <c r="X2" i="2"/>
  <c r="W3" i="2"/>
  <c r="W4" i="2"/>
  <c r="W5" i="2"/>
  <c r="W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R2" i="1"/>
  <c r="X2" i="1"/>
  <c r="W2" i="1"/>
  <c r="AJ9" i="3"/>
  <c r="AK9" i="3" s="1"/>
  <c r="AJ8" i="3"/>
  <c r="AK8" i="3" s="1"/>
  <c r="AJ7" i="3"/>
  <c r="AJ6" i="3"/>
  <c r="AK6" i="3" s="1"/>
  <c r="AJ5" i="3"/>
  <c r="AK5" i="3" s="1"/>
  <c r="AJ4" i="3"/>
  <c r="AK4" i="3" s="1"/>
  <c r="AJ3" i="3"/>
  <c r="AK3" i="3" s="1"/>
  <c r="AJ2" i="3"/>
  <c r="AK2" i="3" s="1"/>
  <c r="AJ5" i="2"/>
  <c r="AK5" i="2" s="1"/>
  <c r="AJ4" i="2"/>
  <c r="AK4" i="2" s="1"/>
  <c r="AJ3" i="2"/>
  <c r="AK3" i="2" s="1"/>
  <c r="AJ2" i="2"/>
  <c r="AJ46" i="1"/>
  <c r="AK46" i="1" s="1"/>
  <c r="AJ45" i="1"/>
  <c r="AK45" i="1" s="1"/>
  <c r="AJ44" i="1"/>
  <c r="AK44" i="1" s="1"/>
  <c r="AJ43" i="1"/>
  <c r="AK43" i="1" s="1"/>
  <c r="AJ42" i="1"/>
  <c r="AK42" i="1" s="1"/>
  <c r="AJ41" i="1"/>
  <c r="AK41" i="1" s="1"/>
  <c r="AJ40" i="1"/>
  <c r="AK40" i="1" s="1"/>
  <c r="AJ39" i="1"/>
  <c r="AK39" i="1" s="1"/>
  <c r="AJ38" i="1"/>
  <c r="AK38" i="1" s="1"/>
  <c r="AJ37" i="1"/>
  <c r="AK37" i="1" s="1"/>
  <c r="AJ36" i="1"/>
  <c r="AK36" i="1" s="1"/>
  <c r="AJ35" i="1"/>
  <c r="AK35" i="1" s="1"/>
  <c r="AJ34" i="1"/>
  <c r="AK34" i="1" s="1"/>
  <c r="AJ33" i="1"/>
  <c r="AK33" i="1" s="1"/>
  <c r="AJ32" i="1"/>
  <c r="AJ31" i="1"/>
  <c r="AJ30" i="1"/>
  <c r="AK30" i="1" s="1"/>
  <c r="AJ29" i="1"/>
  <c r="AK29" i="1" s="1"/>
  <c r="AJ28" i="1"/>
  <c r="AK28" i="1" s="1"/>
  <c r="AJ27" i="1"/>
  <c r="AK27" i="1" s="1"/>
  <c r="AJ26" i="1"/>
  <c r="AK26" i="1" s="1"/>
  <c r="AJ25" i="1"/>
  <c r="AK25" i="1" s="1"/>
  <c r="AJ24" i="1"/>
  <c r="AK24" i="1" s="1"/>
  <c r="AJ23" i="1"/>
  <c r="AK23" i="1" s="1"/>
  <c r="AJ22" i="1"/>
  <c r="AK22" i="1" s="1"/>
  <c r="AJ21" i="1"/>
  <c r="AK21" i="1" s="1"/>
  <c r="AJ20" i="1"/>
  <c r="AK20" i="1" s="1"/>
  <c r="AJ19" i="1"/>
  <c r="AK19" i="1" s="1"/>
  <c r="AJ18" i="1"/>
  <c r="AK18" i="1" s="1"/>
  <c r="AJ17" i="1"/>
  <c r="AK17" i="1" s="1"/>
  <c r="AJ16" i="1"/>
  <c r="AJ15" i="1"/>
  <c r="AK15" i="1" s="1"/>
  <c r="AJ14" i="1"/>
  <c r="AK14" i="1" s="1"/>
  <c r="AJ13" i="1"/>
  <c r="AK13" i="1" s="1"/>
  <c r="AJ12" i="1"/>
  <c r="AK12" i="1" s="1"/>
  <c r="AJ11" i="1"/>
  <c r="AK11" i="1" s="1"/>
  <c r="AJ10" i="1"/>
  <c r="AK10" i="1" s="1"/>
  <c r="AJ9" i="1"/>
  <c r="AK9" i="1" s="1"/>
  <c r="AJ8" i="1"/>
  <c r="AK8" i="1" s="1"/>
  <c r="AJ7" i="1"/>
  <c r="AK7" i="1" s="1"/>
  <c r="AJ6" i="1"/>
  <c r="AJ5" i="1"/>
  <c r="AK5" i="1" s="1"/>
  <c r="AJ4" i="1"/>
  <c r="AJ3" i="1"/>
  <c r="AK3" i="1" s="1"/>
  <c r="AJ2" i="1"/>
  <c r="AK2" i="1" s="1"/>
  <c r="AB9" i="3"/>
  <c r="Z9" i="3"/>
  <c r="AA9" i="3" s="1"/>
  <c r="AB8" i="3"/>
  <c r="Z8" i="3"/>
  <c r="AA8" i="3" s="1"/>
  <c r="AB7" i="3"/>
  <c r="Z7" i="3"/>
  <c r="AA7" i="3" s="1"/>
  <c r="AB6" i="3"/>
  <c r="Z6" i="3"/>
  <c r="AA6" i="3" s="1"/>
  <c r="AB5" i="3"/>
  <c r="Z5" i="3"/>
  <c r="AA5" i="3" s="1"/>
  <c r="AB4" i="3"/>
  <c r="Z4" i="3"/>
  <c r="AA4" i="3" s="1"/>
  <c r="AB3" i="3"/>
  <c r="Z3" i="3"/>
  <c r="AA3" i="3" s="1"/>
  <c r="AB2" i="3"/>
  <c r="Z2" i="3"/>
  <c r="AA2" i="3" s="1"/>
  <c r="AB5" i="2"/>
  <c r="Z5" i="2"/>
  <c r="AA5" i="2" s="1"/>
  <c r="AB4" i="2"/>
  <c r="Z4" i="2"/>
  <c r="AA4" i="2" s="1"/>
  <c r="AB3" i="2"/>
  <c r="Z3" i="2"/>
  <c r="AA3" i="2" s="1"/>
  <c r="AB2" i="2"/>
  <c r="Z2" i="2"/>
  <c r="AA2" i="2" s="1"/>
  <c r="AB46" i="1"/>
  <c r="Z46" i="1"/>
  <c r="AA46" i="1" s="1"/>
  <c r="AB45" i="1"/>
  <c r="Z45" i="1"/>
  <c r="AA45" i="1" s="1"/>
  <c r="AB44" i="1"/>
  <c r="Z44" i="1"/>
  <c r="AA44" i="1" s="1"/>
  <c r="AB43" i="1"/>
  <c r="Z43" i="1"/>
  <c r="AA43" i="1" s="1"/>
  <c r="AB42" i="1"/>
  <c r="Z42" i="1"/>
  <c r="AA42" i="1" s="1"/>
  <c r="AB41" i="1"/>
  <c r="Z41" i="1"/>
  <c r="AA41" i="1" s="1"/>
  <c r="AB40" i="1"/>
  <c r="Z40" i="1"/>
  <c r="AA40" i="1" s="1"/>
  <c r="AB39" i="1"/>
  <c r="Z39" i="1"/>
  <c r="AA39" i="1" s="1"/>
  <c r="AB38" i="1"/>
  <c r="Z38" i="1"/>
  <c r="AA38" i="1" s="1"/>
  <c r="AB37" i="1"/>
  <c r="Z37" i="1"/>
  <c r="AA37" i="1" s="1"/>
  <c r="AB36" i="1"/>
  <c r="Z36" i="1"/>
  <c r="AA36" i="1" s="1"/>
  <c r="AB35" i="1"/>
  <c r="Z35" i="1"/>
  <c r="AA35" i="1" s="1"/>
  <c r="AB34" i="1"/>
  <c r="Z34" i="1"/>
  <c r="AA34" i="1" s="1"/>
  <c r="AB33" i="1"/>
  <c r="Z33" i="1"/>
  <c r="AA33" i="1" s="1"/>
  <c r="AB32" i="1"/>
  <c r="Z32" i="1"/>
  <c r="AA32" i="1" s="1"/>
  <c r="AB31" i="1"/>
  <c r="Z31" i="1"/>
  <c r="AA31" i="1" s="1"/>
  <c r="AB30" i="1"/>
  <c r="Z30" i="1"/>
  <c r="AA30" i="1" s="1"/>
  <c r="AB29" i="1"/>
  <c r="Z29" i="1"/>
  <c r="AA29" i="1" s="1"/>
  <c r="AB28" i="1"/>
  <c r="Z28" i="1"/>
  <c r="AA28" i="1" s="1"/>
  <c r="AB27" i="1"/>
  <c r="Z27" i="1"/>
  <c r="AA27" i="1" s="1"/>
  <c r="AB26" i="1"/>
  <c r="Z26" i="1"/>
  <c r="AA26" i="1" s="1"/>
  <c r="AB25" i="1"/>
  <c r="Z25" i="1"/>
  <c r="AA25" i="1" s="1"/>
  <c r="AB24" i="1"/>
  <c r="Z24" i="1"/>
  <c r="AA24" i="1" s="1"/>
  <c r="AB23" i="1"/>
  <c r="Z23" i="1"/>
  <c r="AA23" i="1" s="1"/>
  <c r="AB22" i="1"/>
  <c r="Z22" i="1"/>
  <c r="AA22" i="1" s="1"/>
  <c r="AB21" i="1"/>
  <c r="Z21" i="1"/>
  <c r="AA21" i="1" s="1"/>
  <c r="AB20" i="1"/>
  <c r="Z20" i="1"/>
  <c r="AA20" i="1" s="1"/>
  <c r="AB19" i="1"/>
  <c r="Z19" i="1"/>
  <c r="AA19" i="1" s="1"/>
  <c r="AB18" i="1"/>
  <c r="Z18" i="1"/>
  <c r="AA18" i="1" s="1"/>
  <c r="AB17" i="1"/>
  <c r="Z17" i="1"/>
  <c r="AA17" i="1" s="1"/>
  <c r="AB16" i="1"/>
  <c r="Z16" i="1"/>
  <c r="AA16" i="1" s="1"/>
  <c r="AB15" i="1"/>
  <c r="Z15" i="1"/>
  <c r="AA15" i="1" s="1"/>
  <c r="AB14" i="1"/>
  <c r="Z14" i="1"/>
  <c r="AA14" i="1" s="1"/>
  <c r="AB13" i="1"/>
  <c r="Z13" i="1"/>
  <c r="AA13" i="1" s="1"/>
  <c r="AB12" i="1"/>
  <c r="Z12" i="1"/>
  <c r="AA12" i="1" s="1"/>
  <c r="AB11" i="1"/>
  <c r="Z11" i="1"/>
  <c r="AA11" i="1" s="1"/>
  <c r="AB10" i="1"/>
  <c r="Z10" i="1"/>
  <c r="AA10" i="1" s="1"/>
  <c r="AB9" i="1"/>
  <c r="Z9" i="1"/>
  <c r="AA9" i="1" s="1"/>
  <c r="AB8" i="1"/>
  <c r="Z8" i="1"/>
  <c r="AA8" i="1" s="1"/>
  <c r="AB7" i="1"/>
  <c r="Z7" i="1"/>
  <c r="AA7" i="1" s="1"/>
  <c r="AB6" i="1"/>
  <c r="Z6" i="1"/>
  <c r="AA6" i="1" s="1"/>
  <c r="AB5" i="1"/>
  <c r="Z5" i="1"/>
  <c r="AA5" i="1" s="1"/>
  <c r="AB4" i="1"/>
  <c r="Z4" i="1"/>
  <c r="AA4" i="1" s="1"/>
  <c r="AB3" i="1"/>
  <c r="Z3" i="1"/>
  <c r="AA3" i="1" s="1"/>
  <c r="AB2" i="1"/>
  <c r="Z2" i="1"/>
  <c r="AA2" i="1" s="1"/>
  <c r="AI4" i="3"/>
  <c r="AE9" i="3"/>
  <c r="Y3" i="3"/>
  <c r="Y4" i="3"/>
  <c r="Y5" i="3"/>
  <c r="Y6" i="3"/>
  <c r="Y7" i="3"/>
  <c r="Y8" i="3"/>
  <c r="Y9" i="3"/>
  <c r="Y2" i="3"/>
  <c r="AG4" i="2"/>
  <c r="Y3" i="2"/>
  <c r="Y4" i="2"/>
  <c r="Y5" i="2"/>
  <c r="Y2" i="2"/>
  <c r="AI33" i="1"/>
  <c r="AI36" i="1"/>
  <c r="AG3" i="1"/>
  <c r="AG20" i="1"/>
  <c r="AG26" i="1"/>
  <c r="AG28" i="1"/>
  <c r="AE20" i="1"/>
  <c r="AE23" i="1"/>
  <c r="AE31" i="1"/>
  <c r="AE33" i="1"/>
  <c r="AE3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  <c r="AM3" i="3"/>
  <c r="AM4" i="3"/>
  <c r="AM5" i="3"/>
  <c r="AM6" i="3"/>
  <c r="AM7" i="3"/>
  <c r="AM8" i="3"/>
  <c r="AM9" i="3"/>
  <c r="AM2" i="3"/>
  <c r="AC3" i="3"/>
  <c r="AC4" i="3"/>
  <c r="AC5" i="3"/>
  <c r="AC6" i="3"/>
  <c r="AC7" i="3"/>
  <c r="AC8" i="3"/>
  <c r="AC9" i="3"/>
  <c r="AC2" i="3"/>
  <c r="AC3" i="2"/>
  <c r="AC4" i="2"/>
  <c r="AC5" i="2"/>
  <c r="AC2" i="2"/>
  <c r="AM3" i="2"/>
  <c r="AM4" i="2"/>
  <c r="AM5" i="2"/>
  <c r="AM2" i="2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" i="1"/>
  <c r="AN3" i="1"/>
  <c r="AO3" i="1"/>
  <c r="AP3" i="1"/>
  <c r="AQ3" i="1"/>
  <c r="AN4" i="1"/>
  <c r="AO4" i="1"/>
  <c r="AP4" i="1"/>
  <c r="AQ4" i="1"/>
  <c r="AN5" i="1"/>
  <c r="AO5" i="1"/>
  <c r="AP5" i="1"/>
  <c r="AQ5" i="1"/>
  <c r="AN6" i="1"/>
  <c r="AO6" i="1"/>
  <c r="AP6" i="1"/>
  <c r="AQ6" i="1"/>
  <c r="AN7" i="1"/>
  <c r="AO7" i="1"/>
  <c r="AP7" i="1"/>
  <c r="AQ7" i="1"/>
  <c r="AN8" i="1"/>
  <c r="AO8" i="1"/>
  <c r="AP8" i="1"/>
  <c r="AQ8" i="1"/>
  <c r="AN9" i="1"/>
  <c r="AO9" i="1"/>
  <c r="AP9" i="1"/>
  <c r="AQ9" i="1"/>
  <c r="AN10" i="1"/>
  <c r="AO10" i="1"/>
  <c r="AP10" i="1"/>
  <c r="AQ10" i="1"/>
  <c r="AN11" i="1"/>
  <c r="AO11" i="1"/>
  <c r="AP11" i="1"/>
  <c r="AQ11" i="1"/>
  <c r="AN12" i="1"/>
  <c r="AO12" i="1"/>
  <c r="AP12" i="1"/>
  <c r="AQ12" i="1"/>
  <c r="AN13" i="1"/>
  <c r="AO13" i="1"/>
  <c r="AP13" i="1"/>
  <c r="AQ13" i="1"/>
  <c r="AN14" i="1"/>
  <c r="AO14" i="1"/>
  <c r="AP14" i="1"/>
  <c r="AQ14" i="1"/>
  <c r="AN15" i="1"/>
  <c r="AO15" i="1"/>
  <c r="AP15" i="1"/>
  <c r="AQ15" i="1"/>
  <c r="AN16" i="1"/>
  <c r="AO16" i="1"/>
  <c r="AP16" i="1"/>
  <c r="AQ16" i="1"/>
  <c r="AN17" i="1"/>
  <c r="AO17" i="1"/>
  <c r="AP17" i="1"/>
  <c r="AQ17" i="1"/>
  <c r="AN18" i="1"/>
  <c r="AO18" i="1"/>
  <c r="AP18" i="1"/>
  <c r="AQ18" i="1"/>
  <c r="AN19" i="1"/>
  <c r="AO19" i="1"/>
  <c r="AP19" i="1"/>
  <c r="AQ19" i="1"/>
  <c r="AN20" i="1"/>
  <c r="AO20" i="1"/>
  <c r="AP20" i="1"/>
  <c r="AQ20" i="1"/>
  <c r="AN21" i="1"/>
  <c r="AO21" i="1"/>
  <c r="AP21" i="1"/>
  <c r="AQ21" i="1"/>
  <c r="AN22" i="1"/>
  <c r="AO22" i="1"/>
  <c r="AP22" i="1"/>
  <c r="AQ22" i="1"/>
  <c r="AN23" i="1"/>
  <c r="AO23" i="1"/>
  <c r="AP23" i="1"/>
  <c r="AQ23" i="1"/>
  <c r="AN24" i="1"/>
  <c r="AO24" i="1"/>
  <c r="AP24" i="1"/>
  <c r="AQ24" i="1"/>
  <c r="AN25" i="1"/>
  <c r="AO25" i="1"/>
  <c r="AP25" i="1"/>
  <c r="AQ25" i="1"/>
  <c r="AN26" i="1"/>
  <c r="AO26" i="1"/>
  <c r="AP26" i="1"/>
  <c r="AQ26" i="1"/>
  <c r="AN27" i="1"/>
  <c r="AO27" i="1"/>
  <c r="AP27" i="1"/>
  <c r="AQ27" i="1"/>
  <c r="AN28" i="1"/>
  <c r="AO28" i="1"/>
  <c r="AP28" i="1"/>
  <c r="AQ28" i="1"/>
  <c r="AN29" i="1"/>
  <c r="AO29" i="1"/>
  <c r="AP29" i="1"/>
  <c r="AQ29" i="1"/>
  <c r="AN30" i="1"/>
  <c r="AO30" i="1"/>
  <c r="AP30" i="1"/>
  <c r="AQ30" i="1"/>
  <c r="AN31" i="1"/>
  <c r="AO31" i="1"/>
  <c r="AP31" i="1"/>
  <c r="AQ31" i="1"/>
  <c r="AN32" i="1"/>
  <c r="AO32" i="1"/>
  <c r="AP32" i="1"/>
  <c r="AQ32" i="1"/>
  <c r="AN33" i="1"/>
  <c r="AO33" i="1"/>
  <c r="AP33" i="1"/>
  <c r="AQ33" i="1"/>
  <c r="AN34" i="1"/>
  <c r="AO34" i="1"/>
  <c r="AP34" i="1"/>
  <c r="AQ34" i="1"/>
  <c r="AN35" i="1"/>
  <c r="AO35" i="1"/>
  <c r="AP35" i="1"/>
  <c r="AQ35" i="1"/>
  <c r="AN36" i="1"/>
  <c r="AO36" i="1"/>
  <c r="AP36" i="1"/>
  <c r="AQ36" i="1"/>
  <c r="AN37" i="1"/>
  <c r="AO37" i="1"/>
  <c r="AP37" i="1"/>
  <c r="AQ37" i="1"/>
  <c r="AN38" i="1"/>
  <c r="AO38" i="1"/>
  <c r="AP38" i="1"/>
  <c r="AQ38" i="1"/>
  <c r="AN39" i="1"/>
  <c r="AO39" i="1"/>
  <c r="AP39" i="1"/>
  <c r="AQ39" i="1"/>
  <c r="AN40" i="1"/>
  <c r="AO40" i="1"/>
  <c r="AP40" i="1"/>
  <c r="AQ40" i="1"/>
  <c r="AN41" i="1"/>
  <c r="AO41" i="1"/>
  <c r="AP41" i="1"/>
  <c r="AQ41" i="1"/>
  <c r="AN42" i="1"/>
  <c r="AO42" i="1"/>
  <c r="AP42" i="1"/>
  <c r="AQ42" i="1"/>
  <c r="AN43" i="1"/>
  <c r="AO43" i="1"/>
  <c r="AP43" i="1"/>
  <c r="AQ43" i="1"/>
  <c r="AN44" i="1"/>
  <c r="AO44" i="1"/>
  <c r="AP44" i="1"/>
  <c r="AQ44" i="1"/>
  <c r="AN45" i="1"/>
  <c r="AO45" i="1"/>
  <c r="AP45" i="1"/>
  <c r="AQ45" i="1"/>
  <c r="AN46" i="1"/>
  <c r="AO46" i="1"/>
  <c r="AP46" i="1"/>
  <c r="AQ46" i="1"/>
  <c r="AQ2" i="1"/>
  <c r="AP2" i="1"/>
  <c r="V3" i="3"/>
  <c r="V4" i="3"/>
  <c r="V5" i="3"/>
  <c r="V6" i="3"/>
  <c r="V7" i="3"/>
  <c r="V8" i="3"/>
  <c r="V9" i="3"/>
  <c r="V2" i="3"/>
  <c r="V3" i="2"/>
  <c r="V4" i="2"/>
  <c r="V5" i="2"/>
  <c r="V2" i="2"/>
  <c r="T3" i="1"/>
  <c r="U3" i="1" s="1"/>
  <c r="V3" i="1"/>
  <c r="T4" i="1"/>
  <c r="U4" i="1" s="1"/>
  <c r="V4" i="1"/>
  <c r="T5" i="1"/>
  <c r="U5" i="1" s="1"/>
  <c r="V5" i="1"/>
  <c r="T6" i="1"/>
  <c r="U6" i="1" s="1"/>
  <c r="V6" i="1"/>
  <c r="T7" i="1"/>
  <c r="U7" i="1" s="1"/>
  <c r="V7" i="1"/>
  <c r="T8" i="1"/>
  <c r="U8" i="1" s="1"/>
  <c r="V8" i="1"/>
  <c r="T9" i="1"/>
  <c r="U9" i="1" s="1"/>
  <c r="V9" i="1"/>
  <c r="T10" i="1"/>
  <c r="U10" i="1" s="1"/>
  <c r="V10" i="1"/>
  <c r="T11" i="1"/>
  <c r="U11" i="1" s="1"/>
  <c r="V11" i="1"/>
  <c r="T12" i="1"/>
  <c r="U12" i="1"/>
  <c r="V12" i="1"/>
  <c r="T13" i="1"/>
  <c r="U13" i="1" s="1"/>
  <c r="V13" i="1"/>
  <c r="T14" i="1"/>
  <c r="U14" i="1" s="1"/>
  <c r="V14" i="1"/>
  <c r="T15" i="1"/>
  <c r="U15" i="1" s="1"/>
  <c r="V15" i="1"/>
  <c r="T16" i="1"/>
  <c r="U16" i="1"/>
  <c r="V16" i="1"/>
  <c r="T17" i="1"/>
  <c r="U17" i="1" s="1"/>
  <c r="V17" i="1"/>
  <c r="T18" i="1"/>
  <c r="U18" i="1" s="1"/>
  <c r="V18" i="1"/>
  <c r="T19" i="1"/>
  <c r="U19" i="1" s="1"/>
  <c r="V19" i="1"/>
  <c r="T20" i="1"/>
  <c r="U20" i="1" s="1"/>
  <c r="V20" i="1"/>
  <c r="T21" i="1"/>
  <c r="U21" i="1" s="1"/>
  <c r="V21" i="1"/>
  <c r="T22" i="1"/>
  <c r="U22" i="1" s="1"/>
  <c r="V22" i="1"/>
  <c r="T23" i="1"/>
  <c r="U23" i="1" s="1"/>
  <c r="V23" i="1"/>
  <c r="T24" i="1"/>
  <c r="U24" i="1"/>
  <c r="V24" i="1"/>
  <c r="T25" i="1"/>
  <c r="U25" i="1" s="1"/>
  <c r="V25" i="1"/>
  <c r="T26" i="1"/>
  <c r="U26" i="1" s="1"/>
  <c r="V26" i="1"/>
  <c r="T27" i="1"/>
  <c r="U27" i="1" s="1"/>
  <c r="V27" i="1"/>
  <c r="T28" i="1"/>
  <c r="U28" i="1"/>
  <c r="V28" i="1"/>
  <c r="T29" i="1"/>
  <c r="U29" i="1" s="1"/>
  <c r="V29" i="1"/>
  <c r="T30" i="1"/>
  <c r="U30" i="1" s="1"/>
  <c r="V30" i="1"/>
  <c r="T31" i="1"/>
  <c r="U31" i="1" s="1"/>
  <c r="V31" i="1"/>
  <c r="T32" i="1"/>
  <c r="U32" i="1" s="1"/>
  <c r="V32" i="1"/>
  <c r="T33" i="1"/>
  <c r="U33" i="1" s="1"/>
  <c r="V33" i="1"/>
  <c r="T34" i="1"/>
  <c r="U34" i="1" s="1"/>
  <c r="V34" i="1"/>
  <c r="T35" i="1"/>
  <c r="U35" i="1" s="1"/>
  <c r="V35" i="1"/>
  <c r="T36" i="1"/>
  <c r="U36" i="1" s="1"/>
  <c r="V36" i="1"/>
  <c r="T37" i="1"/>
  <c r="U37" i="1" s="1"/>
  <c r="V37" i="1"/>
  <c r="T38" i="1"/>
  <c r="U38" i="1" s="1"/>
  <c r="V38" i="1"/>
  <c r="T39" i="1"/>
  <c r="U39" i="1" s="1"/>
  <c r="V39" i="1"/>
  <c r="T40" i="1"/>
  <c r="U40" i="1"/>
  <c r="V40" i="1"/>
  <c r="T41" i="1"/>
  <c r="U41" i="1" s="1"/>
  <c r="V41" i="1"/>
  <c r="T42" i="1"/>
  <c r="U42" i="1" s="1"/>
  <c r="V42" i="1"/>
  <c r="T43" i="1"/>
  <c r="U43" i="1" s="1"/>
  <c r="V43" i="1"/>
  <c r="T44" i="1"/>
  <c r="U44" i="1" s="1"/>
  <c r="V44" i="1"/>
  <c r="T45" i="1"/>
  <c r="U45" i="1" s="1"/>
  <c r="V45" i="1"/>
  <c r="T46" i="1"/>
  <c r="U46" i="1" s="1"/>
  <c r="V46" i="1"/>
  <c r="V2" i="1"/>
  <c r="T3" i="3"/>
  <c r="U3" i="3" s="1"/>
  <c r="AD3" i="3"/>
  <c r="AE3" i="3" s="1"/>
  <c r="AF3" i="3"/>
  <c r="AG3" i="3" s="1"/>
  <c r="AH3" i="3"/>
  <c r="AI3" i="3" s="1"/>
  <c r="AL3" i="3"/>
  <c r="AN3" i="3"/>
  <c r="AO3" i="3"/>
  <c r="AP3" i="3"/>
  <c r="AQ3" i="3"/>
  <c r="AR3" i="3"/>
  <c r="AS3" i="3"/>
  <c r="T4" i="3"/>
  <c r="U4" i="3"/>
  <c r="AD4" i="3"/>
  <c r="AE4" i="3" s="1"/>
  <c r="AF4" i="3"/>
  <c r="AG4" i="3" s="1"/>
  <c r="AH4" i="3"/>
  <c r="AL4" i="3"/>
  <c r="AN4" i="3"/>
  <c r="AO4" i="3"/>
  <c r="AP4" i="3"/>
  <c r="AQ4" i="3"/>
  <c r="AR4" i="3"/>
  <c r="AS4" i="3"/>
  <c r="T5" i="3"/>
  <c r="U5" i="3"/>
  <c r="AD5" i="3"/>
  <c r="AE5" i="3" s="1"/>
  <c r="AF5" i="3"/>
  <c r="AG5" i="3" s="1"/>
  <c r="AH5" i="3"/>
  <c r="AI5" i="3" s="1"/>
  <c r="AL5" i="3"/>
  <c r="AN5" i="3"/>
  <c r="AO5" i="3"/>
  <c r="AP5" i="3"/>
  <c r="AQ5" i="3"/>
  <c r="AR5" i="3"/>
  <c r="AS5" i="3"/>
  <c r="T6" i="3"/>
  <c r="U6" i="3" s="1"/>
  <c r="AD6" i="3"/>
  <c r="AE6" i="3" s="1"/>
  <c r="AF6" i="3"/>
  <c r="AG6" i="3" s="1"/>
  <c r="AH6" i="3"/>
  <c r="AI6" i="3" s="1"/>
  <c r="AL6" i="3"/>
  <c r="AN6" i="3"/>
  <c r="AO6" i="3"/>
  <c r="AP6" i="3"/>
  <c r="AQ6" i="3"/>
  <c r="AR6" i="3"/>
  <c r="AS6" i="3"/>
  <c r="T7" i="3"/>
  <c r="U7" i="3" s="1"/>
  <c r="AD7" i="3"/>
  <c r="AE7" i="3" s="1"/>
  <c r="AF7" i="3"/>
  <c r="AG7" i="3" s="1"/>
  <c r="AH7" i="3"/>
  <c r="AI7" i="3" s="1"/>
  <c r="AK7" i="3"/>
  <c r="AL7" i="3"/>
  <c r="AN7" i="3"/>
  <c r="AO7" i="3"/>
  <c r="AP7" i="3"/>
  <c r="AQ7" i="3"/>
  <c r="AR7" i="3"/>
  <c r="AS7" i="3"/>
  <c r="T8" i="3"/>
  <c r="U8" i="3" s="1"/>
  <c r="AD8" i="3"/>
  <c r="AE8" i="3" s="1"/>
  <c r="AF8" i="3"/>
  <c r="AG8" i="3" s="1"/>
  <c r="AH8" i="3"/>
  <c r="AI8" i="3" s="1"/>
  <c r="AL8" i="3"/>
  <c r="AN8" i="3"/>
  <c r="AO8" i="3"/>
  <c r="AP8" i="3"/>
  <c r="AQ8" i="3"/>
  <c r="AR8" i="3"/>
  <c r="AS8" i="3"/>
  <c r="T9" i="3"/>
  <c r="U9" i="3" s="1"/>
  <c r="AD9" i="3"/>
  <c r="AF9" i="3"/>
  <c r="AG9" i="3" s="1"/>
  <c r="AH9" i="3"/>
  <c r="AI9" i="3" s="1"/>
  <c r="AL9" i="3"/>
  <c r="AN9" i="3"/>
  <c r="AO9" i="3"/>
  <c r="AP9" i="3"/>
  <c r="AQ9" i="3"/>
  <c r="AR9" i="3"/>
  <c r="AS9" i="3"/>
  <c r="AS2" i="3"/>
  <c r="AR2" i="3"/>
  <c r="AQ2" i="3"/>
  <c r="AP2" i="3"/>
  <c r="AO2" i="3"/>
  <c r="AN2" i="3"/>
  <c r="AL2" i="3"/>
  <c r="AH2" i="3"/>
  <c r="AI2" i="3" s="1"/>
  <c r="AF2" i="3"/>
  <c r="AG2" i="3" s="1"/>
  <c r="AD2" i="3"/>
  <c r="AE2" i="3" s="1"/>
  <c r="T2" i="3"/>
  <c r="U2" i="3" s="1"/>
  <c r="T3" i="2"/>
  <c r="U3" i="2" s="1"/>
  <c r="AD3" i="2"/>
  <c r="AE3" i="2" s="1"/>
  <c r="AF3" i="2"/>
  <c r="AG3" i="2" s="1"/>
  <c r="AH3" i="2"/>
  <c r="AI3" i="2" s="1"/>
  <c r="AL3" i="2"/>
  <c r="AN3" i="2"/>
  <c r="AO3" i="2"/>
  <c r="AP3" i="2"/>
  <c r="AQ3" i="2"/>
  <c r="AR3" i="2"/>
  <c r="AS3" i="2"/>
  <c r="T4" i="2"/>
  <c r="U4" i="2" s="1"/>
  <c r="AD4" i="2"/>
  <c r="AE4" i="2" s="1"/>
  <c r="AF4" i="2"/>
  <c r="AH4" i="2"/>
  <c r="AI4" i="2" s="1"/>
  <c r="AL4" i="2"/>
  <c r="AN4" i="2"/>
  <c r="AO4" i="2"/>
  <c r="AP4" i="2"/>
  <c r="AQ4" i="2"/>
  <c r="AR4" i="2"/>
  <c r="AS4" i="2"/>
  <c r="T5" i="2"/>
  <c r="U5" i="2"/>
  <c r="AD5" i="2"/>
  <c r="AE5" i="2" s="1"/>
  <c r="AF5" i="2"/>
  <c r="AG5" i="2" s="1"/>
  <c r="AH5" i="2"/>
  <c r="AI5" i="2" s="1"/>
  <c r="AL5" i="2"/>
  <c r="AN5" i="2"/>
  <c r="AO5" i="2"/>
  <c r="AP5" i="2"/>
  <c r="AQ5" i="2"/>
  <c r="AR5" i="2"/>
  <c r="AS5" i="2"/>
  <c r="AS2" i="2"/>
  <c r="AR2" i="2"/>
  <c r="AQ2" i="2"/>
  <c r="AP2" i="2"/>
  <c r="AO2" i="2"/>
  <c r="AN2" i="2"/>
  <c r="AL2" i="2"/>
  <c r="AK2" i="2"/>
  <c r="AH2" i="2"/>
  <c r="AI2" i="2" s="1"/>
  <c r="AF2" i="2"/>
  <c r="AG2" i="2" s="1"/>
  <c r="AD2" i="2"/>
  <c r="AE2" i="2" s="1"/>
  <c r="T2" i="2"/>
  <c r="U2" i="2" s="1"/>
  <c r="AD3" i="1"/>
  <c r="AE3" i="1" s="1"/>
  <c r="AF3" i="1"/>
  <c r="AH3" i="1"/>
  <c r="AI3" i="1" s="1"/>
  <c r="AL3" i="1"/>
  <c r="AR3" i="1"/>
  <c r="AS3" i="1"/>
  <c r="AD4" i="1"/>
  <c r="AE4" i="1" s="1"/>
  <c r="AF4" i="1"/>
  <c r="AG4" i="1" s="1"/>
  <c r="AH4" i="1"/>
  <c r="AI4" i="1" s="1"/>
  <c r="AK4" i="1"/>
  <c r="AL4" i="1"/>
  <c r="AR4" i="1"/>
  <c r="AS4" i="1"/>
  <c r="AD5" i="1"/>
  <c r="AE5" i="1" s="1"/>
  <c r="AF5" i="1"/>
  <c r="AG5" i="1" s="1"/>
  <c r="AH5" i="1"/>
  <c r="AI5" i="1" s="1"/>
  <c r="AL5" i="1"/>
  <c r="AR5" i="1"/>
  <c r="AS5" i="1"/>
  <c r="AD6" i="1"/>
  <c r="AE6" i="1" s="1"/>
  <c r="AF6" i="1"/>
  <c r="AG6" i="1" s="1"/>
  <c r="AH6" i="1"/>
  <c r="AI6" i="1" s="1"/>
  <c r="AK6" i="1"/>
  <c r="AL6" i="1"/>
  <c r="AR6" i="1"/>
  <c r="AS6" i="1"/>
  <c r="AD7" i="1"/>
  <c r="AE7" i="1" s="1"/>
  <c r="AF7" i="1"/>
  <c r="AG7" i="1" s="1"/>
  <c r="AH7" i="1"/>
  <c r="AI7" i="1" s="1"/>
  <c r="AL7" i="1"/>
  <c r="AR7" i="1"/>
  <c r="AS7" i="1"/>
  <c r="AD8" i="1"/>
  <c r="AE8" i="1" s="1"/>
  <c r="AF8" i="1"/>
  <c r="AG8" i="1" s="1"/>
  <c r="AH8" i="1"/>
  <c r="AI8" i="1" s="1"/>
  <c r="AL8" i="1"/>
  <c r="AR8" i="1"/>
  <c r="AS8" i="1"/>
  <c r="AD9" i="1"/>
  <c r="AE9" i="1" s="1"/>
  <c r="AF9" i="1"/>
  <c r="AG9" i="1" s="1"/>
  <c r="AH9" i="1"/>
  <c r="AI9" i="1" s="1"/>
  <c r="AL9" i="1"/>
  <c r="AR9" i="1"/>
  <c r="AS9" i="1"/>
  <c r="AD10" i="1"/>
  <c r="AE10" i="1" s="1"/>
  <c r="AF10" i="1"/>
  <c r="AG10" i="1" s="1"/>
  <c r="AH10" i="1"/>
  <c r="AI10" i="1" s="1"/>
  <c r="AL10" i="1"/>
  <c r="AR10" i="1"/>
  <c r="AS10" i="1"/>
  <c r="AD11" i="1"/>
  <c r="AE11" i="1" s="1"/>
  <c r="AF11" i="1"/>
  <c r="AG11" i="1" s="1"/>
  <c r="AH11" i="1"/>
  <c r="AI11" i="1" s="1"/>
  <c r="AL11" i="1"/>
  <c r="AR11" i="1"/>
  <c r="AS11" i="1"/>
  <c r="AD12" i="1"/>
  <c r="AE12" i="1" s="1"/>
  <c r="AF12" i="1"/>
  <c r="AG12" i="1" s="1"/>
  <c r="AH12" i="1"/>
  <c r="AI12" i="1" s="1"/>
  <c r="AL12" i="1"/>
  <c r="AR12" i="1"/>
  <c r="AS12" i="1"/>
  <c r="AD13" i="1"/>
  <c r="AE13" i="1" s="1"/>
  <c r="AF13" i="1"/>
  <c r="AG13" i="1" s="1"/>
  <c r="AH13" i="1"/>
  <c r="AI13" i="1" s="1"/>
  <c r="AL13" i="1"/>
  <c r="AR13" i="1"/>
  <c r="AS13" i="1"/>
  <c r="AD14" i="1"/>
  <c r="AE14" i="1" s="1"/>
  <c r="AF14" i="1"/>
  <c r="AG14" i="1" s="1"/>
  <c r="AH14" i="1"/>
  <c r="AI14" i="1" s="1"/>
  <c r="AL14" i="1"/>
  <c r="AR14" i="1"/>
  <c r="AS14" i="1"/>
  <c r="AD15" i="1"/>
  <c r="AE15" i="1" s="1"/>
  <c r="AF15" i="1"/>
  <c r="AG15" i="1" s="1"/>
  <c r="AH15" i="1"/>
  <c r="AI15" i="1" s="1"/>
  <c r="AL15" i="1"/>
  <c r="AR15" i="1"/>
  <c r="AS15" i="1"/>
  <c r="AD16" i="1"/>
  <c r="AE16" i="1" s="1"/>
  <c r="AF16" i="1"/>
  <c r="AG16" i="1" s="1"/>
  <c r="AH16" i="1"/>
  <c r="AI16" i="1" s="1"/>
  <c r="AK16" i="1"/>
  <c r="AL16" i="1"/>
  <c r="AR16" i="1"/>
  <c r="AS16" i="1"/>
  <c r="AD17" i="1"/>
  <c r="AE17" i="1" s="1"/>
  <c r="AF17" i="1"/>
  <c r="AG17" i="1" s="1"/>
  <c r="AH17" i="1"/>
  <c r="AI17" i="1" s="1"/>
  <c r="AL17" i="1"/>
  <c r="AR17" i="1"/>
  <c r="AS17" i="1"/>
  <c r="AD18" i="1"/>
  <c r="AE18" i="1" s="1"/>
  <c r="AF18" i="1"/>
  <c r="AG18" i="1" s="1"/>
  <c r="AH18" i="1"/>
  <c r="AI18" i="1" s="1"/>
  <c r="AL18" i="1"/>
  <c r="AR18" i="1"/>
  <c r="AS18" i="1"/>
  <c r="AD19" i="1"/>
  <c r="AE19" i="1" s="1"/>
  <c r="AF19" i="1"/>
  <c r="AG19" i="1" s="1"/>
  <c r="AH19" i="1"/>
  <c r="AI19" i="1" s="1"/>
  <c r="AL19" i="1"/>
  <c r="AR19" i="1"/>
  <c r="AS19" i="1"/>
  <c r="AD20" i="1"/>
  <c r="AF20" i="1"/>
  <c r="AH20" i="1"/>
  <c r="AI20" i="1" s="1"/>
  <c r="AL20" i="1"/>
  <c r="AR20" i="1"/>
  <c r="AS20" i="1"/>
  <c r="AD21" i="1"/>
  <c r="AE21" i="1" s="1"/>
  <c r="AF21" i="1"/>
  <c r="AG21" i="1" s="1"/>
  <c r="AH21" i="1"/>
  <c r="AI21" i="1" s="1"/>
  <c r="AL21" i="1"/>
  <c r="AR21" i="1"/>
  <c r="AS21" i="1"/>
  <c r="AD22" i="1"/>
  <c r="AE22" i="1" s="1"/>
  <c r="AF22" i="1"/>
  <c r="AG22" i="1" s="1"/>
  <c r="AH22" i="1"/>
  <c r="AI22" i="1" s="1"/>
  <c r="AL22" i="1"/>
  <c r="AR22" i="1"/>
  <c r="AS22" i="1"/>
  <c r="AD23" i="1"/>
  <c r="AF23" i="1"/>
  <c r="AG23" i="1" s="1"/>
  <c r="AH23" i="1"/>
  <c r="AI23" i="1" s="1"/>
  <c r="AL23" i="1"/>
  <c r="AR23" i="1"/>
  <c r="AS23" i="1"/>
  <c r="AD24" i="1"/>
  <c r="AE24" i="1" s="1"/>
  <c r="AF24" i="1"/>
  <c r="AG24" i="1" s="1"/>
  <c r="AH24" i="1"/>
  <c r="AI24" i="1" s="1"/>
  <c r="AL24" i="1"/>
  <c r="AR24" i="1"/>
  <c r="AS24" i="1"/>
  <c r="AD25" i="1"/>
  <c r="AE25" i="1" s="1"/>
  <c r="AF25" i="1"/>
  <c r="AG25" i="1" s="1"/>
  <c r="AH25" i="1"/>
  <c r="AI25" i="1" s="1"/>
  <c r="AL25" i="1"/>
  <c r="AR25" i="1"/>
  <c r="AS25" i="1"/>
  <c r="AD26" i="1"/>
  <c r="AE26" i="1" s="1"/>
  <c r="AF26" i="1"/>
  <c r="AH26" i="1"/>
  <c r="AI26" i="1" s="1"/>
  <c r="AL26" i="1"/>
  <c r="AR26" i="1"/>
  <c r="AS26" i="1"/>
  <c r="AD27" i="1"/>
  <c r="AE27" i="1" s="1"/>
  <c r="AF27" i="1"/>
  <c r="AG27" i="1" s="1"/>
  <c r="AH27" i="1"/>
  <c r="AI27" i="1" s="1"/>
  <c r="AL27" i="1"/>
  <c r="AR27" i="1"/>
  <c r="AS27" i="1"/>
  <c r="AD28" i="1"/>
  <c r="AE28" i="1" s="1"/>
  <c r="AF28" i="1"/>
  <c r="AH28" i="1"/>
  <c r="AI28" i="1" s="1"/>
  <c r="AL28" i="1"/>
  <c r="AR28" i="1"/>
  <c r="AS28" i="1"/>
  <c r="AD29" i="1"/>
  <c r="AE29" i="1" s="1"/>
  <c r="AF29" i="1"/>
  <c r="AG29" i="1" s="1"/>
  <c r="AH29" i="1"/>
  <c r="AI29" i="1" s="1"/>
  <c r="AL29" i="1"/>
  <c r="AR29" i="1"/>
  <c r="AS29" i="1"/>
  <c r="AD30" i="1"/>
  <c r="AE30" i="1" s="1"/>
  <c r="AF30" i="1"/>
  <c r="AG30" i="1" s="1"/>
  <c r="AH30" i="1"/>
  <c r="AI30" i="1" s="1"/>
  <c r="AL30" i="1"/>
  <c r="AR30" i="1"/>
  <c r="AS30" i="1"/>
  <c r="AD31" i="1"/>
  <c r="AF31" i="1"/>
  <c r="AG31" i="1" s="1"/>
  <c r="AH31" i="1"/>
  <c r="AI31" i="1" s="1"/>
  <c r="AK31" i="1"/>
  <c r="AL31" i="1"/>
  <c r="AR31" i="1"/>
  <c r="AS31" i="1"/>
  <c r="AD32" i="1"/>
  <c r="AE32" i="1" s="1"/>
  <c r="AF32" i="1"/>
  <c r="AG32" i="1" s="1"/>
  <c r="AH32" i="1"/>
  <c r="AI32" i="1" s="1"/>
  <c r="AK32" i="1"/>
  <c r="AL32" i="1"/>
  <c r="AR32" i="1"/>
  <c r="AS32" i="1"/>
  <c r="AD33" i="1"/>
  <c r="AF33" i="1"/>
  <c r="AG33" i="1" s="1"/>
  <c r="AH33" i="1"/>
  <c r="AL33" i="1"/>
  <c r="AR33" i="1"/>
  <c r="AS33" i="1"/>
  <c r="AD34" i="1"/>
  <c r="AE34" i="1" s="1"/>
  <c r="AF34" i="1"/>
  <c r="AG34" i="1" s="1"/>
  <c r="AH34" i="1"/>
  <c r="AI34" i="1" s="1"/>
  <c r="AL34" i="1"/>
  <c r="AR34" i="1"/>
  <c r="AS34" i="1"/>
  <c r="AD35" i="1"/>
  <c r="AE35" i="1" s="1"/>
  <c r="AF35" i="1"/>
  <c r="AG35" i="1" s="1"/>
  <c r="AH35" i="1"/>
  <c r="AI35" i="1" s="1"/>
  <c r="AL35" i="1"/>
  <c r="AR35" i="1"/>
  <c r="AS35" i="1"/>
  <c r="AD36" i="1"/>
  <c r="AF36" i="1"/>
  <c r="AG36" i="1" s="1"/>
  <c r="AH36" i="1"/>
  <c r="AL36" i="1"/>
  <c r="AR36" i="1"/>
  <c r="AS36" i="1"/>
  <c r="AD37" i="1"/>
  <c r="AE37" i="1" s="1"/>
  <c r="AF37" i="1"/>
  <c r="AG37" i="1" s="1"/>
  <c r="AH37" i="1"/>
  <c r="AI37" i="1" s="1"/>
  <c r="AL37" i="1"/>
  <c r="AR37" i="1"/>
  <c r="AS37" i="1"/>
  <c r="AD38" i="1"/>
  <c r="AE38" i="1" s="1"/>
  <c r="AF38" i="1"/>
  <c r="AG38" i="1" s="1"/>
  <c r="AH38" i="1"/>
  <c r="AI38" i="1" s="1"/>
  <c r="AL38" i="1"/>
  <c r="AR38" i="1"/>
  <c r="AS38" i="1"/>
  <c r="AD39" i="1"/>
  <c r="AE39" i="1" s="1"/>
  <c r="AF39" i="1"/>
  <c r="AG39" i="1" s="1"/>
  <c r="AH39" i="1"/>
  <c r="AI39" i="1" s="1"/>
  <c r="AL39" i="1"/>
  <c r="AR39" i="1"/>
  <c r="AS39" i="1"/>
  <c r="AD40" i="1"/>
  <c r="AE40" i="1" s="1"/>
  <c r="AF40" i="1"/>
  <c r="AG40" i="1" s="1"/>
  <c r="AH40" i="1"/>
  <c r="AI40" i="1" s="1"/>
  <c r="AL40" i="1"/>
  <c r="AR40" i="1"/>
  <c r="AS40" i="1"/>
  <c r="AD41" i="1"/>
  <c r="AE41" i="1" s="1"/>
  <c r="AF41" i="1"/>
  <c r="AG41" i="1" s="1"/>
  <c r="AH41" i="1"/>
  <c r="AI41" i="1" s="1"/>
  <c r="AL41" i="1"/>
  <c r="AR41" i="1"/>
  <c r="AS41" i="1"/>
  <c r="AD42" i="1"/>
  <c r="AE42" i="1" s="1"/>
  <c r="AF42" i="1"/>
  <c r="AG42" i="1" s="1"/>
  <c r="AH42" i="1"/>
  <c r="AI42" i="1" s="1"/>
  <c r="AL42" i="1"/>
  <c r="AR42" i="1"/>
  <c r="AS42" i="1"/>
  <c r="AD43" i="1"/>
  <c r="AE43" i="1" s="1"/>
  <c r="AF43" i="1"/>
  <c r="AG43" i="1" s="1"/>
  <c r="AH43" i="1"/>
  <c r="AI43" i="1" s="1"/>
  <c r="AL43" i="1"/>
  <c r="AR43" i="1"/>
  <c r="AS43" i="1"/>
  <c r="AD44" i="1"/>
  <c r="AE44" i="1" s="1"/>
  <c r="AF44" i="1"/>
  <c r="AG44" i="1" s="1"/>
  <c r="AH44" i="1"/>
  <c r="AI44" i="1" s="1"/>
  <c r="AL44" i="1"/>
  <c r="AR44" i="1"/>
  <c r="AS44" i="1"/>
  <c r="AD45" i="1"/>
  <c r="AE45" i="1" s="1"/>
  <c r="AF45" i="1"/>
  <c r="AG45" i="1" s="1"/>
  <c r="AH45" i="1"/>
  <c r="AI45" i="1" s="1"/>
  <c r="AL45" i="1"/>
  <c r="AR45" i="1"/>
  <c r="AS45" i="1"/>
  <c r="AD46" i="1"/>
  <c r="AE46" i="1" s="1"/>
  <c r="AF46" i="1"/>
  <c r="AG46" i="1" s="1"/>
  <c r="AH46" i="1"/>
  <c r="AI46" i="1" s="1"/>
  <c r="AL46" i="1"/>
  <c r="AR46" i="1"/>
  <c r="AS46" i="1"/>
  <c r="AS2" i="1"/>
  <c r="AR2" i="1"/>
  <c r="AO2" i="1"/>
  <c r="AN2" i="1"/>
  <c r="AL2" i="1"/>
  <c r="AH2" i="1"/>
  <c r="AI2" i="1" s="1"/>
  <c r="AF2" i="1"/>
  <c r="AG2" i="1" s="1"/>
  <c r="AD2" i="1"/>
  <c r="AE2" i="1" s="1"/>
  <c r="T2" i="1"/>
  <c r="U2" i="1" s="1"/>
  <c r="S6" i="3" l="1"/>
  <c r="S5" i="3"/>
  <c r="S9" i="3"/>
  <c r="S8" i="3"/>
  <c r="S7" i="3"/>
  <c r="S4" i="3"/>
  <c r="S3" i="3"/>
  <c r="S4" i="2"/>
  <c r="S5" i="2"/>
  <c r="S3" i="2"/>
  <c r="S2" i="3"/>
  <c r="S2" i="2"/>
  <c r="S4" i="1"/>
  <c r="S8" i="1"/>
  <c r="S40" i="1"/>
  <c r="S33" i="1"/>
  <c r="S26" i="1"/>
  <c r="S19" i="1"/>
  <c r="S46" i="1"/>
  <c r="S39" i="1"/>
  <c r="S9" i="1"/>
  <c r="S44" i="1"/>
  <c r="S37" i="1"/>
  <c r="S30" i="1"/>
  <c r="S23" i="1"/>
  <c r="S36" i="1"/>
  <c r="S15" i="1"/>
  <c r="S28" i="1"/>
  <c r="S21" i="1"/>
  <c r="S14" i="1"/>
  <c r="S7" i="1"/>
  <c r="S24" i="1"/>
  <c r="S17" i="1"/>
  <c r="S10" i="1"/>
  <c r="S3" i="1"/>
  <c r="S45" i="1"/>
  <c r="S38" i="1"/>
  <c r="S31" i="1"/>
  <c r="S16" i="1"/>
  <c r="S29" i="1"/>
  <c r="S22" i="1"/>
  <c r="S43" i="1"/>
  <c r="S42" i="1"/>
  <c r="S35" i="1"/>
  <c r="S20" i="1"/>
  <c r="S13" i="1"/>
  <c r="S6" i="1"/>
  <c r="S41" i="1"/>
  <c r="S27" i="1"/>
  <c r="S34" i="1"/>
  <c r="S12" i="1"/>
  <c r="S5" i="1"/>
  <c r="S32" i="1"/>
  <c r="S25" i="1"/>
  <c r="S18" i="1"/>
  <c r="S11" i="1"/>
  <c r="S2" i="1"/>
</calcChain>
</file>

<file path=xl/sharedStrings.xml><?xml version="1.0" encoding="utf-8"?>
<sst xmlns="http://schemas.openxmlformats.org/spreadsheetml/2006/main" count="389" uniqueCount="195">
  <si>
    <t>Save Index</t>
  </si>
  <si>
    <t>Name</t>
  </si>
  <si>
    <t>TYPE</t>
  </si>
  <si>
    <t>Not Active</t>
  </si>
  <si>
    <t>VXP</t>
  </si>
  <si>
    <t>Title</t>
  </si>
  <si>
    <t>LP</t>
  </si>
  <si>
    <t>REP</t>
  </si>
  <si>
    <t>FACTION</t>
  </si>
  <si>
    <t>SUMMARY</t>
  </si>
  <si>
    <t>LORE</t>
  </si>
  <si>
    <t>TIER</t>
  </si>
  <si>
    <t>Min Level</t>
  </si>
  <si>
    <t>Max Level</t>
  </si>
  <si>
    <t>Output parts</t>
  </si>
  <si>
    <t>Complete</t>
  </si>
  <si>
    <t>QuestNumber</t>
  </si>
  <si>
    <t>Index</t>
  </si>
  <si>
    <t>TYPE_INT</t>
  </si>
  <si>
    <t>Type</t>
  </si>
  <si>
    <t>Not Active #</t>
  </si>
  <si>
    <t>Not Active Text</t>
  </si>
  <si>
    <t>VXP_NUM</t>
  </si>
  <si>
    <t>LP_NUM</t>
  </si>
  <si>
    <t>REP_NUM</t>
  </si>
  <si>
    <t>FACTION_INT</t>
  </si>
  <si>
    <t>NAME</t>
  </si>
  <si>
    <t>TITLE</t>
  </si>
  <si>
    <t>End</t>
  </si>
  <si>
    <t>Category</t>
  </si>
  <si>
    <t>Slayer</t>
  </si>
  <si>
    <t>Monster-slayer -- Tier 7</t>
  </si>
  <si>
    <t>Monster-slayer -- Tier 6</t>
  </si>
  <si>
    <t>Monster-slayer -- Tier 5</t>
  </si>
  <si>
    <t>Monster-slayer -- Tier 4</t>
  </si>
  <si>
    <t>Monster-slayer -- Tier 3</t>
  </si>
  <si>
    <t>Monster-slayer -- Tier 2</t>
  </si>
  <si>
    <t>Monster-slayer -- Tier 1</t>
  </si>
  <si>
    <t>Blackarrow-slayer -- Tier 5</t>
  </si>
  <si>
    <t>Blackarrow-slayer -- Tier 4</t>
  </si>
  <si>
    <t>Blackarrow-slayer -- Tier 3</t>
  </si>
  <si>
    <t>Blackarrow-slayer -- Tier 2</t>
  </si>
  <si>
    <t>Blackarrow-slayer -- Tier 1</t>
  </si>
  <si>
    <t>Reaver-slayer -- Tier 5</t>
  </si>
  <si>
    <t>Reaver-slayer -- Tier 4</t>
  </si>
  <si>
    <t>Reaver-slayer -- Tier 3</t>
  </si>
  <si>
    <t>Reaver-slayer -- Tier 2</t>
  </si>
  <si>
    <t>Reaver-slayer -- Tier 1</t>
  </si>
  <si>
    <t>Defiler-slayer -- Tier 5</t>
  </si>
  <si>
    <t>Defiler-slayer -- Tier 4</t>
  </si>
  <si>
    <t>Defiler-slayer -- Tier 3</t>
  </si>
  <si>
    <t>Defiler-slayer -- Tier 2</t>
  </si>
  <si>
    <t>Defiler-slayer -- Tier 1</t>
  </si>
  <si>
    <t>Stalker-slayer -- Tier 5</t>
  </si>
  <si>
    <t>Stalker-slayer -- Tier 4</t>
  </si>
  <si>
    <t>Stalker-slayer -- Tier 3</t>
  </si>
  <si>
    <t>Stalker-slayer -- Tier 2</t>
  </si>
  <si>
    <t>Stalker-slayer -- Tier 1</t>
  </si>
  <si>
    <t>Warleader-slayer -- Tier 5</t>
  </si>
  <si>
    <t>Warleader-slayer -- Tier 4</t>
  </si>
  <si>
    <t>Warleader-slayer -- Tier 3</t>
  </si>
  <si>
    <t>Warleader-slayer -- Tier 2</t>
  </si>
  <si>
    <t>Warleader-slayer -- Tier 1</t>
  </si>
  <si>
    <t>Weaver-slayer -- Tier 5</t>
  </si>
  <si>
    <t>Weaver-slayer -- Tier 4</t>
  </si>
  <si>
    <t>Weaver-slayer -- Tier 3</t>
  </si>
  <si>
    <t>Weaver-slayer -- Tier 2</t>
  </si>
  <si>
    <t>Weaver-slayer -- Tier 1</t>
  </si>
  <si>
    <t>Monster-slayer</t>
  </si>
  <si>
    <t>Blackarrow-slayer</t>
  </si>
  <si>
    <t>Reaver-slayer</t>
  </si>
  <si>
    <t>Defiler-slayer</t>
  </si>
  <si>
    <t>Stalker-slayer</t>
  </si>
  <si>
    <t>Warleader-slayer</t>
  </si>
  <si>
    <t>Weaver-slayer</t>
  </si>
  <si>
    <t>Stem the tides of Darkness in the War.</t>
  </si>
  <si>
    <t>Defeat 50000 monster-players in the War</t>
  </si>
  <si>
    <t>Defeat 25000 monster-players in the War</t>
  </si>
  <si>
    <t>Hero of Legend</t>
  </si>
  <si>
    <t>Hero of the Ettenmoors</t>
  </si>
  <si>
    <t>the Warlord</t>
  </si>
  <si>
    <t>Defeat 12500 monster-players in the War</t>
  </si>
  <si>
    <t>Defeat 5000 monster-players in the War</t>
  </si>
  <si>
    <t>the Battlemaster</t>
  </si>
  <si>
    <t>the Veteran</t>
  </si>
  <si>
    <t>Defeat 1500 monster-players in the War</t>
  </si>
  <si>
    <t>the Warrior</t>
  </si>
  <si>
    <t>Defeat 500 monster-players in the War</t>
  </si>
  <si>
    <t>the Neophyte</t>
  </si>
  <si>
    <t>Defeat 10 monster-players in the War</t>
  </si>
  <si>
    <t>Blackarrow's Executioner</t>
  </si>
  <si>
    <t>Stem the tide of Uruk-blackarrows in the War.</t>
  </si>
  <si>
    <t>Defeat 10000 Uruk-blackarrows in the Ettenmoors</t>
  </si>
  <si>
    <t>Blackarrow's Bane</t>
  </si>
  <si>
    <t>Defeat 5000 Uruk-blackarrows in the Ettenmoors</t>
  </si>
  <si>
    <t>Defeat 2500 Uruk-blackarrows in the Ettenmoors</t>
  </si>
  <si>
    <t>Blackarrow's Enemy</t>
  </si>
  <si>
    <t>Defeat 1000 Uruk-blackarrows in the Ettenmoors</t>
  </si>
  <si>
    <t>Blackarrow-foe</t>
  </si>
  <si>
    <t>Defeat 500 Uruk-blackarrows in the Ettenmoors</t>
  </si>
  <si>
    <t>Reaver's End</t>
  </si>
  <si>
    <t>Reaver's Bane</t>
  </si>
  <si>
    <t>Reaver's Enemy</t>
  </si>
  <si>
    <t>Reaver-foe</t>
  </si>
  <si>
    <t>Weird of the Defilers</t>
  </si>
  <si>
    <t>Defiler's Bane</t>
  </si>
  <si>
    <t>Defiler's Enemy</t>
  </si>
  <si>
    <t>Defiler-foe</t>
  </si>
  <si>
    <t>Stalker's Nemesis</t>
  </si>
  <si>
    <t>Stalker's Bane</t>
  </si>
  <si>
    <t>Stalker's Enemy</t>
  </si>
  <si>
    <t>Stalker-foe</t>
  </si>
  <si>
    <t>War-leader's Doom</t>
  </si>
  <si>
    <t>War-leader's Bane</t>
  </si>
  <si>
    <t>War-leader Slayer</t>
  </si>
  <si>
    <t>War-leader's Enemy</t>
  </si>
  <si>
    <t>War-leader's Foe</t>
  </si>
  <si>
    <t>Exterminator of Weavers</t>
  </si>
  <si>
    <t>Stem the tide of Weavers in the War.</t>
  </si>
  <si>
    <t>Weaver's Bane</t>
  </si>
  <si>
    <t>Weaver's Enemy</t>
  </si>
  <si>
    <t>Weaver-foe</t>
  </si>
  <si>
    <t>Stem the tide of Uruk-warleaders in the War.</t>
  </si>
  <si>
    <t>Stem the tide of Warg-stalkers in the War.</t>
  </si>
  <si>
    <t>Stem the tide of Orc-defilers in the War.</t>
  </si>
  <si>
    <t>Stem the tide of Orc-reavers in the War.</t>
  </si>
  <si>
    <t>Conquest of Tol Ascarnen</t>
  </si>
  <si>
    <t>Conquest of Dargazag</t>
  </si>
  <si>
    <t>Conquest of the Towers</t>
  </si>
  <si>
    <t>Tyrants of the Enemy</t>
  </si>
  <si>
    <t>Conqueror of Tol Ascarnen</t>
  </si>
  <si>
    <t>Defeat the enemy Chieftains controlling the fortress of Tol Ascarnen!</t>
  </si>
  <si>
    <t>Defeat 4 chieftains</t>
  </si>
  <si>
    <t>The Enemy's forces in the field are led by a number of Chieftans. Defeating them all will weaken the morale of their forces, and deny them leadership.</t>
  </si>
  <si>
    <t>Conqueror of Dargazag</t>
  </si>
  <si>
    <t>Two strong towers oversee the defences of the Ettenmoors, defeat the enemy chieftains inhabiting these towers!</t>
  </si>
  <si>
    <t>Conqueror of the Towers</t>
  </si>
  <si>
    <t>Find and defeat the Tyrants of the forces of the Enemy in the Ettenmoors, ensuring the victory of the armies of the West.</t>
  </si>
  <si>
    <t>Defeat 6 tyrants</t>
  </si>
  <si>
    <t>Conqueror of the Ettenmoors</t>
  </si>
  <si>
    <t>The Battle for Osgiliath</t>
  </si>
  <si>
    <t>Quest of the Court of Anárion -- Tier 1</t>
  </si>
  <si>
    <t>Quest of the Court of Anárion -- Tier 2</t>
  </si>
  <si>
    <t>Quest of the Court of Anárion -- Tier 3</t>
  </si>
  <si>
    <t>Quest of the Palace of Eldacar -- Tier 1</t>
  </si>
  <si>
    <t>Quest of the Palace of Eldacar -- Tier 2</t>
  </si>
  <si>
    <t>Quest of the Palace of Eldacar -- Tier 3</t>
  </si>
  <si>
    <t>Explorer</t>
  </si>
  <si>
    <t>Explore the battleground of Osgiliath.</t>
  </si>
  <si>
    <t>Discover 7 locations</t>
  </si>
  <si>
    <t>Surveyor of Battle</t>
  </si>
  <si>
    <t>Service to the captain of the Court of Anárion will result in the ability to find your way through the city with less effort.</t>
  </si>
  <si>
    <t>Complete 10 quests for the benefit of the Court of Anárion!</t>
  </si>
  <si>
    <t>Gondorian Recruit</t>
  </si>
  <si>
    <t>Reputation</t>
  </si>
  <si>
    <t>Gondorian Soldier</t>
  </si>
  <si>
    <t>Complete 25 quests for the benefit of the Court of Anárion!</t>
  </si>
  <si>
    <t>Gondorian Warrior</t>
  </si>
  <si>
    <t>Complete 50 quests for the benefit of the Court of Anárion!</t>
  </si>
  <si>
    <t>Service to the captains of the Palace of Eldacar will result in the ability to find your way through the city with less effort.</t>
  </si>
  <si>
    <t>Defender of Eldacar</t>
  </si>
  <si>
    <t>Complete 15 quests for the benefit of the Palace of Eldacar!</t>
  </si>
  <si>
    <t>Complete 40 quests for the benefit of the Palace of Eldacar!</t>
  </si>
  <si>
    <t>Protector of Eldacar</t>
  </si>
  <si>
    <t>Shield of Eldacar</t>
  </si>
  <si>
    <t>Complete 80 quests for the benefit of the Palace of Eldacar!</t>
  </si>
  <si>
    <t>ID</t>
  </si>
  <si>
    <t>Category ID</t>
  </si>
  <si>
    <t>ID (short)</t>
  </si>
  <si>
    <t>Minimal</t>
  </si>
  <si>
    <t>Defeat 10000 Reavers in the Ettenmoors</t>
  </si>
  <si>
    <t>Defeat 5000 Reavers in the Ettenmoors</t>
  </si>
  <si>
    <t>Defeat 2500 Reavers in the Ettenmoors</t>
  </si>
  <si>
    <t>Defeat 1000 Reavers in the Ettenmoors</t>
  </si>
  <si>
    <t>Defeat 500 Reavers in the Ettenmoors</t>
  </si>
  <si>
    <t>Defeat 10000 Defilers in the Ettenmoors</t>
  </si>
  <si>
    <t>Defeat 5000 Defilers in the Ettenmoors</t>
  </si>
  <si>
    <t>Defeat 1000 Defilers in the Ettenmoors</t>
  </si>
  <si>
    <t>Defeat 2500 Defilers in the Ettenmoors</t>
  </si>
  <si>
    <t>Defeat 500 Defilers in the Ettenmoors</t>
  </si>
  <si>
    <t>Defeat 10000 Stalkers in the Ettenmoors</t>
  </si>
  <si>
    <t>Defeat 5000 Stalkers in the Ettenmoors</t>
  </si>
  <si>
    <t>Defeat 2500 Stalkers in the Ettenmoors</t>
  </si>
  <si>
    <t>Defeat 1000 Stalkers in the Ettenmoors</t>
  </si>
  <si>
    <t>Defeat 500 Stalkers in the Ettenmoors</t>
  </si>
  <si>
    <t>Defeat 10000 Warleaders in the Ettenmoors</t>
  </si>
  <si>
    <t>Defeat 5000 Warleaders in the Ettenmoors</t>
  </si>
  <si>
    <t>Defeat 2500 Warleaders in the Ettenmoors</t>
  </si>
  <si>
    <t>Defeat 1000 Warleaders in the Ettenmoors</t>
  </si>
  <si>
    <t>Defeat 500 Warleaders in the Ettenmoors</t>
  </si>
  <si>
    <t>Defeat 10000 Weavers in the Ettenmoors</t>
  </si>
  <si>
    <t>Defeat 5000 Weavers in the Ettenmoors</t>
  </si>
  <si>
    <t>Defeat 2500 Weavers in the Ettenmoors</t>
  </si>
  <si>
    <t>Defeat 1000 Weavers in the Ettenmoors</t>
  </si>
  <si>
    <t>Defeat 500 Weavers in the Ettenmoors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</si>
</sst>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edInfo-2-Instan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ype"/>
      <sheetName val="Faction"/>
      <sheetName val="Class"/>
      <sheetName val="Race"/>
      <sheetName val="Vocation"/>
      <sheetName val="Shadows of Angmar"/>
      <sheetName val="Mines of Moria"/>
      <sheetName val="Scourge of Khazad-dûm"/>
      <sheetName val="Tower of Dol Guldur"/>
      <sheetName val="In Their Absence"/>
      <sheetName val="Rise of Isengard"/>
      <sheetName val="The Road to Erebor"/>
      <sheetName val="Ashes of Osgiliath"/>
      <sheetName val="The Battle of Pelennor"/>
      <sheetName val="The Plateau of Gorgoroth"/>
      <sheetName val="The Grey Mountains"/>
      <sheetName val="Minas Morgul"/>
      <sheetName val="The War of Three Peaks"/>
      <sheetName val="The Mountain-hold"/>
      <sheetName val="Return to Carn Dûm"/>
      <sheetName val="&lt;template&gt;"/>
    </sheetNames>
    <sheetDataSet>
      <sheetData sheetId="0">
        <row r="2">
          <cell r="A2" t="str">
            <v>Category</v>
          </cell>
          <cell r="B2">
            <v>14</v>
          </cell>
          <cell r="D2" t="str">
            <v>Limited Time Only</v>
          </cell>
          <cell r="E2">
            <v>3</v>
          </cell>
        </row>
        <row r="3">
          <cell r="A3" t="str">
            <v>Challenge</v>
          </cell>
          <cell r="B3">
            <v>19</v>
          </cell>
          <cell r="D3" t="str">
            <v>Obsolete</v>
          </cell>
          <cell r="E3">
            <v>2</v>
          </cell>
        </row>
        <row r="4">
          <cell r="A4" t="str">
            <v>Class</v>
          </cell>
          <cell r="B4">
            <v>8</v>
          </cell>
          <cell r="D4" t="str">
            <v>Requires Purchase</v>
          </cell>
          <cell r="E4">
            <v>5</v>
          </cell>
        </row>
        <row r="5">
          <cell r="A5" t="str">
            <v>Collection</v>
          </cell>
          <cell r="B5">
            <v>15</v>
          </cell>
          <cell r="D5" t="str">
            <v>Time-gated</v>
          </cell>
          <cell r="E5">
            <v>4</v>
          </cell>
        </row>
        <row r="6">
          <cell r="A6" t="str">
            <v>Epic</v>
          </cell>
          <cell r="B6">
            <v>10</v>
          </cell>
          <cell r="D6" t="str">
            <v>Unknown</v>
          </cell>
          <cell r="E6">
            <v>1</v>
          </cell>
        </row>
        <row r="7">
          <cell r="A7" t="str">
            <v>Event</v>
          </cell>
          <cell r="B7">
            <v>12</v>
          </cell>
        </row>
        <row r="8">
          <cell r="A8" t="str">
            <v>Explorer</v>
          </cell>
          <cell r="B8">
            <v>3</v>
          </cell>
        </row>
        <row r="9">
          <cell r="A9" t="str">
            <v>Instance</v>
          </cell>
          <cell r="B9">
            <v>18</v>
          </cell>
        </row>
        <row r="10">
          <cell r="A10" t="str">
            <v>Lore</v>
          </cell>
          <cell r="B10">
            <v>6</v>
          </cell>
        </row>
        <row r="11">
          <cell r="A11" t="str">
            <v>Meta</v>
          </cell>
          <cell r="B11">
            <v>2</v>
          </cell>
        </row>
        <row r="12">
          <cell r="A12" t="str">
            <v>Quest</v>
          </cell>
          <cell r="B12">
            <v>5</v>
          </cell>
        </row>
        <row r="13">
          <cell r="A13" t="str">
            <v>Race</v>
          </cell>
          <cell r="B13">
            <v>9</v>
          </cell>
        </row>
        <row r="14">
          <cell r="A14" t="str">
            <v>Reputation</v>
          </cell>
          <cell r="B14">
            <v>7</v>
          </cell>
        </row>
        <row r="15">
          <cell r="A15" t="str">
            <v>Slayer</v>
          </cell>
          <cell r="B15">
            <v>4</v>
          </cell>
        </row>
        <row r="16">
          <cell r="A16" t="str">
            <v>Social</v>
          </cell>
          <cell r="B16">
            <v>11</v>
          </cell>
        </row>
        <row r="17">
          <cell r="A17" t="str">
            <v>Unknown</v>
          </cell>
          <cell r="B17">
            <v>1</v>
          </cell>
        </row>
        <row r="18">
          <cell r="A18" t="str">
            <v>Vocation</v>
          </cell>
          <cell r="B18">
            <v>13</v>
          </cell>
        </row>
      </sheetData>
      <sheetData sheetId="1">
        <row r="2">
          <cell r="A2" t="str">
            <v>Algraig, Men of Enedwaith</v>
          </cell>
          <cell r="B2">
            <v>18</v>
          </cell>
        </row>
        <row r="3">
          <cell r="A3" t="str">
            <v>Armoury District</v>
          </cell>
          <cell r="B3">
            <v>39</v>
          </cell>
        </row>
        <row r="4">
          <cell r="A4" t="str">
            <v>Bank District</v>
          </cell>
          <cell r="B4">
            <v>40</v>
          </cell>
        </row>
        <row r="5">
          <cell r="A5" t="str">
            <v>Builders' Fellowship</v>
          </cell>
          <cell r="B5">
            <v>54</v>
          </cell>
        </row>
        <row r="6">
          <cell r="A6" t="str">
            <v>Burgsmen's Fellowship</v>
          </cell>
          <cell r="B6">
            <v>52</v>
          </cell>
        </row>
        <row r="7">
          <cell r="A7" t="str">
            <v>Chicken Chasing League of Eriador</v>
          </cell>
          <cell r="B7">
            <v>7</v>
          </cell>
        </row>
        <row r="8">
          <cell r="A8" t="str">
            <v>Conquest of Gorgoroth</v>
          </cell>
          <cell r="B8">
            <v>60</v>
          </cell>
        </row>
        <row r="9">
          <cell r="A9" t="str">
            <v>Council of the North</v>
          </cell>
          <cell r="B9">
            <v>12</v>
          </cell>
        </row>
        <row r="10">
          <cell r="A10" t="str">
            <v>Defenders of Minas Tirith</v>
          </cell>
          <cell r="B10">
            <v>51</v>
          </cell>
        </row>
        <row r="11">
          <cell r="A11" t="str">
            <v>Docks District</v>
          </cell>
          <cell r="B11">
            <v>41</v>
          </cell>
        </row>
        <row r="12">
          <cell r="A12" t="str">
            <v>Dol Amroth</v>
          </cell>
          <cell r="B12">
            <v>36</v>
          </cell>
        </row>
        <row r="13">
          <cell r="A13" t="str">
            <v>Dol Amroth City Watch</v>
          </cell>
          <cell r="B13">
            <v>37</v>
          </cell>
        </row>
        <row r="14">
          <cell r="A14" t="str">
            <v>Durin's Folk</v>
          </cell>
          <cell r="B14">
            <v>64</v>
          </cell>
        </row>
        <row r="15">
          <cell r="A15" t="str">
            <v>Dwarves of Erebor</v>
          </cell>
          <cell r="B15">
            <v>68</v>
          </cell>
        </row>
        <row r="16">
          <cell r="A16" t="str">
            <v>Elves of Felegoth</v>
          </cell>
          <cell r="B16">
            <v>69</v>
          </cell>
        </row>
        <row r="17">
          <cell r="A17" t="str">
            <v>Elves of Rivendell</v>
          </cell>
          <cell r="B17">
            <v>11</v>
          </cell>
        </row>
        <row r="18">
          <cell r="A18" t="str">
            <v>Fushaum Bal North</v>
          </cell>
          <cell r="B18">
            <v>61</v>
          </cell>
        </row>
        <row r="19">
          <cell r="A19" t="str">
            <v>Fushaum Bal South</v>
          </cell>
          <cell r="B19">
            <v>62</v>
          </cell>
        </row>
        <row r="20">
          <cell r="A20" t="str">
            <v>Galadhrim</v>
          </cell>
          <cell r="B20">
            <v>15</v>
          </cell>
        </row>
        <row r="21">
          <cell r="A21" t="str">
            <v>Great Hall District</v>
          </cell>
          <cell r="B21">
            <v>42</v>
          </cell>
        </row>
        <row r="22">
          <cell r="A22" t="str">
            <v>Grey Mountains Expedition</v>
          </cell>
          <cell r="B22">
            <v>71</v>
          </cell>
        </row>
        <row r="23">
          <cell r="A23" t="str">
            <v>Heroes of Limlight Gorge</v>
          </cell>
          <cell r="B23">
            <v>24</v>
          </cell>
        </row>
        <row r="24">
          <cell r="A24" t="str">
            <v>Hobbits of the Company</v>
          </cell>
          <cell r="B24">
            <v>67</v>
          </cell>
        </row>
        <row r="25">
          <cell r="A25" t="str">
            <v>Host of the West</v>
          </cell>
          <cell r="B25">
            <v>55</v>
          </cell>
        </row>
        <row r="26">
          <cell r="A26" t="str">
            <v>Iron Garrison Guards</v>
          </cell>
          <cell r="B26">
            <v>16</v>
          </cell>
        </row>
        <row r="27">
          <cell r="A27" t="str">
            <v>Iron Garrison Miners</v>
          </cell>
          <cell r="B27">
            <v>17</v>
          </cell>
        </row>
        <row r="28">
          <cell r="A28" t="str">
            <v>Library District</v>
          </cell>
          <cell r="B28">
            <v>38</v>
          </cell>
        </row>
        <row r="29">
          <cell r="A29" t="str">
            <v>Lossoth of Forochel</v>
          </cell>
          <cell r="B29">
            <v>13</v>
          </cell>
        </row>
        <row r="30">
          <cell r="A30" t="str">
            <v>Malledhrim</v>
          </cell>
          <cell r="B30">
            <v>20</v>
          </cell>
        </row>
        <row r="31">
          <cell r="A31" t="str">
            <v>Mason District</v>
          </cell>
          <cell r="B31">
            <v>43</v>
          </cell>
        </row>
        <row r="32">
          <cell r="A32" t="str">
            <v>Master-armourer</v>
          </cell>
          <cell r="B32">
            <v>57</v>
          </cell>
        </row>
        <row r="33">
          <cell r="A33" t="str">
            <v>Master-provisioner</v>
          </cell>
          <cell r="B33">
            <v>58</v>
          </cell>
        </row>
        <row r="34">
          <cell r="A34" t="str">
            <v>Master-weaponist</v>
          </cell>
          <cell r="B34">
            <v>56</v>
          </cell>
        </row>
        <row r="35">
          <cell r="A35" t="str">
            <v>Men of Bree</v>
          </cell>
          <cell r="B35">
            <v>4</v>
          </cell>
        </row>
        <row r="36">
          <cell r="A36" t="str">
            <v>Men of Dale</v>
          </cell>
          <cell r="B36">
            <v>70</v>
          </cell>
        </row>
        <row r="37">
          <cell r="A37" t="str">
            <v>Men of Dor-en-Ernil</v>
          </cell>
          <cell r="B37">
            <v>47</v>
          </cell>
        </row>
        <row r="38">
          <cell r="A38" t="str">
            <v>Men of Dunland</v>
          </cell>
          <cell r="B38">
            <v>21</v>
          </cell>
        </row>
        <row r="39">
          <cell r="A39" t="str">
            <v>Men of Lebennin</v>
          </cell>
          <cell r="B39">
            <v>48</v>
          </cell>
        </row>
        <row r="40">
          <cell r="A40" t="str">
            <v>Men of Ringló Vale</v>
          </cell>
          <cell r="B40">
            <v>46</v>
          </cell>
        </row>
        <row r="41">
          <cell r="A41" t="str">
            <v>Men of the Entwash Vale</v>
          </cell>
          <cell r="B41">
            <v>28</v>
          </cell>
        </row>
        <row r="42">
          <cell r="A42" t="str">
            <v>Men of the Norcrofts</v>
          </cell>
          <cell r="B42">
            <v>26</v>
          </cell>
        </row>
        <row r="43">
          <cell r="A43" t="str">
            <v>Men of the Sutcrofts</v>
          </cell>
          <cell r="B43">
            <v>27</v>
          </cell>
        </row>
        <row r="44">
          <cell r="A44" t="str">
            <v>Men of the Wold</v>
          </cell>
          <cell r="B44">
            <v>25</v>
          </cell>
        </row>
        <row r="45">
          <cell r="A45" t="str">
            <v>None</v>
          </cell>
          <cell r="B45">
            <v>1</v>
          </cell>
        </row>
        <row r="46">
          <cell r="A46" t="str">
            <v>Pelargir</v>
          </cell>
          <cell r="B46">
            <v>49</v>
          </cell>
        </row>
        <row r="47">
          <cell r="A47" t="str">
            <v>People of Wildermore</v>
          </cell>
          <cell r="B47">
            <v>31</v>
          </cell>
        </row>
        <row r="48">
          <cell r="A48" t="str">
            <v>Protectors of Wilderland</v>
          </cell>
          <cell r="B48">
            <v>76</v>
          </cell>
        </row>
        <row r="49">
          <cell r="A49" t="str">
            <v>Rangers of Esteldín</v>
          </cell>
          <cell r="B49">
            <v>9</v>
          </cell>
        </row>
        <row r="50">
          <cell r="A50" t="str">
            <v>Rangers of Ithilien</v>
          </cell>
          <cell r="B50">
            <v>50</v>
          </cell>
        </row>
        <row r="51">
          <cell r="A51" t="str">
            <v>Reclaimers of the Mountain-hold</v>
          </cell>
          <cell r="B51">
            <v>82</v>
          </cell>
        </row>
        <row r="52">
          <cell r="A52" t="str">
            <v>Reclamation of Minas Ithil</v>
          </cell>
          <cell r="B52">
            <v>75</v>
          </cell>
        </row>
        <row r="53">
          <cell r="A53" t="str">
            <v>Red Sky Clan</v>
          </cell>
          <cell r="B53">
            <v>63</v>
          </cell>
        </row>
        <row r="54">
          <cell r="A54" t="str">
            <v>Riders of Rohan</v>
          </cell>
          <cell r="B54">
            <v>59</v>
          </cell>
        </row>
        <row r="55">
          <cell r="A55" t="str">
            <v>Smiths' Fellowship</v>
          </cell>
          <cell r="B55">
            <v>53</v>
          </cell>
        </row>
        <row r="56">
          <cell r="A56" t="str">
            <v>Survivors of Wildermore</v>
          </cell>
          <cell r="B56">
            <v>32</v>
          </cell>
        </row>
        <row r="57">
          <cell r="A57" t="str">
            <v>Swan-knights District</v>
          </cell>
          <cell r="B57">
            <v>44</v>
          </cell>
        </row>
        <row r="58">
          <cell r="A58" t="str">
            <v>The Ale Association</v>
          </cell>
          <cell r="B58">
            <v>6</v>
          </cell>
        </row>
        <row r="59">
          <cell r="A59" t="str">
            <v>The Court of Lothlórien</v>
          </cell>
          <cell r="B59">
            <v>66</v>
          </cell>
        </row>
        <row r="60">
          <cell r="A60" t="str">
            <v>The Eglain</v>
          </cell>
          <cell r="B60">
            <v>8</v>
          </cell>
        </row>
        <row r="61">
          <cell r="A61" t="str">
            <v>The Eldgang</v>
          </cell>
          <cell r="B61">
            <v>14</v>
          </cell>
        </row>
        <row r="62">
          <cell r="A62" t="str">
            <v>The Ents of Fangorn Forest</v>
          </cell>
          <cell r="B62">
            <v>33</v>
          </cell>
        </row>
        <row r="63">
          <cell r="A63" t="str">
            <v>The Eorlingas</v>
          </cell>
          <cell r="B63">
            <v>34</v>
          </cell>
        </row>
        <row r="64">
          <cell r="A64" t="str">
            <v>The Great Alliance</v>
          </cell>
          <cell r="B64">
            <v>73</v>
          </cell>
        </row>
        <row r="65">
          <cell r="A65" t="str">
            <v>The Grey Company</v>
          </cell>
          <cell r="B65">
            <v>19</v>
          </cell>
        </row>
        <row r="66">
          <cell r="A66" t="str">
            <v>The Helmingas</v>
          </cell>
          <cell r="B66">
            <v>35</v>
          </cell>
        </row>
        <row r="67">
          <cell r="A67" t="str">
            <v>The Inn League</v>
          </cell>
          <cell r="B67">
            <v>5</v>
          </cell>
        </row>
        <row r="68">
          <cell r="A68" t="str">
            <v>The Kingdom of Gondor</v>
          </cell>
          <cell r="B68">
            <v>65</v>
          </cell>
        </row>
        <row r="69">
          <cell r="A69" t="str">
            <v>The Mathom Society</v>
          </cell>
          <cell r="B69">
            <v>3</v>
          </cell>
        </row>
        <row r="70">
          <cell r="A70" t="str">
            <v>The Riders of Stangard</v>
          </cell>
          <cell r="B70">
            <v>22</v>
          </cell>
        </row>
        <row r="71">
          <cell r="A71" t="str">
            <v>The Wardens of Annúminas</v>
          </cell>
          <cell r="B71">
            <v>10</v>
          </cell>
        </row>
        <row r="72">
          <cell r="A72" t="str">
            <v>The White Company</v>
          </cell>
          <cell r="B72">
            <v>74</v>
          </cell>
        </row>
        <row r="73">
          <cell r="A73" t="str">
            <v>Théodred's Riders</v>
          </cell>
          <cell r="B73">
            <v>23</v>
          </cell>
        </row>
        <row r="74">
          <cell r="A74" t="str">
            <v>Thorin's Hall</v>
          </cell>
          <cell r="B74">
            <v>2</v>
          </cell>
        </row>
        <row r="75">
          <cell r="A75" t="str">
            <v>Townsfolk of the Eastfold</v>
          </cell>
          <cell r="B75">
            <v>29</v>
          </cell>
        </row>
        <row r="76">
          <cell r="A76" t="str">
            <v>Townsfolk of the Kingstead</v>
          </cell>
          <cell r="B76">
            <v>30</v>
          </cell>
        </row>
        <row r="77">
          <cell r="A77" t="str">
            <v>Warehouse District</v>
          </cell>
          <cell r="B77">
            <v>45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6"/>
  <sheetViews>
    <sheetView tabSelected="1" workbookViewId="0">
      <pane xSplit="4" ySplit="1" topLeftCell="G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5" x14ac:dyDescent="0.25"/>
  <cols>
    <col min="1" max="1" width="11" bestFit="1" customWidth="1"/>
    <col min="3" max="3" width="34.42578125" customWidth="1"/>
    <col min="11" max="11" width="45.7109375" bestFit="1" customWidth="1"/>
    <col min="17" max="17" width="12.140625" bestFit="1" customWidth="1"/>
    <col min="18" max="18" width="12.140625" customWidth="1"/>
    <col min="19" max="19" width="18" customWidth="1"/>
    <col min="25" max="25" width="14" customWidth="1"/>
  </cols>
  <sheetData>
    <row r="1" spans="1:45" x14ac:dyDescent="0.25">
      <c r="A1" t="s">
        <v>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167</v>
      </c>
      <c r="Q1" t="s">
        <v>14</v>
      </c>
      <c r="R1" t="s">
        <v>169</v>
      </c>
      <c r="S1" t="s">
        <v>15</v>
      </c>
      <c r="T1" t="s">
        <v>16</v>
      </c>
      <c r="U1" t="s">
        <v>17</v>
      </c>
      <c r="V1" t="s">
        <v>166</v>
      </c>
      <c r="W1" t="s">
        <v>168</v>
      </c>
      <c r="X1" t="s">
        <v>167</v>
      </c>
      <c r="Y1" t="s">
        <v>0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4</v>
      </c>
      <c r="AF1" t="s">
        <v>23</v>
      </c>
      <c r="AG1" t="s">
        <v>6</v>
      </c>
      <c r="AH1" t="s">
        <v>24</v>
      </c>
      <c r="AI1" t="s">
        <v>7</v>
      </c>
      <c r="AJ1" t="s">
        <v>25</v>
      </c>
      <c r="AK1" t="s">
        <v>8</v>
      </c>
      <c r="AL1" t="s">
        <v>11</v>
      </c>
      <c r="AM1" t="s">
        <v>12</v>
      </c>
      <c r="AN1" t="s">
        <v>13</v>
      </c>
      <c r="AO1" t="s">
        <v>26</v>
      </c>
      <c r="AP1" t="s">
        <v>10</v>
      </c>
      <c r="AQ1" t="s">
        <v>9</v>
      </c>
      <c r="AR1" t="s">
        <v>27</v>
      </c>
      <c r="AS1" t="s">
        <v>28</v>
      </c>
    </row>
    <row r="2" spans="1:45" x14ac:dyDescent="0.25">
      <c r="C2" s="2" t="s">
        <v>68</v>
      </c>
      <c r="D2" s="2" t="s">
        <v>29</v>
      </c>
      <c r="P2">
        <v>120</v>
      </c>
      <c r="R2" t="str">
        <f>CONCATENATE(U2,W2,X2,AS2," -- ",C2)</f>
        <v xml:space="preserve">  [1] = {["CAT_ID"] = 120; }; -- Monster-slayer</v>
      </c>
      <c r="S2" s="1" t="str">
        <f>CONCATENATE(U2,V2,Y2,AA2,AC2,AE2,AG2,AI2,AK2,AL2,AM2,AN2,AO2,AP2,AQ2,AR2,AS2)</f>
        <v xml:space="preserve">  [1] = {                                          ["TYPE"] = 14; ["VXP"] = 0; ["LP"] = 0; ["REP"] = 0; ["FACTION"] = 1; ["TIER"] = 0;                     ["NAME"] = { ["EN"] = "Monster-slayer";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                     </v>
      </c>
      <c r="W2" t="str">
        <f>IF(LEN(A2)&gt;0,CONCATENATE("[""ID""] = ",A2,"; "),"")</f>
        <v/>
      </c>
      <c r="X2" t="str">
        <f>IF(LEN(P2)&gt;0,CONCATENATE("[""CAT_ID""] = ",P2,"; "),"")</f>
        <v xml:space="preserve">["CAT_ID"] = 120; </v>
      </c>
      <c r="Y2" s="1" t="str">
        <f>IF(LEN(B2)&gt;0,CONCATENATE("[""SAVE_INDEX""] = ",REPT(" ",2-LEN(B2)),B2,"; "),REPT(" ",21))</f>
        <v xml:space="preserve">                     </v>
      </c>
      <c r="Z2">
        <f>VLOOKUP(D2,[1]Type!A$2:B$18,2,FALSE)</f>
        <v>14</v>
      </c>
      <c r="AA2" t="str">
        <f>CONCATENATE("[""TYPE""] = ",REPT(" ",2-LEN(Z2)),Z2,"; ")</f>
        <v xml:space="preserve">["TYPE"] = 14; </v>
      </c>
      <c r="AB2" t="str">
        <f>IF(NOT(ISBLANK(E2)),VLOOKUP(E2,[1]Type!D$2:E$6,2,FALSE),"")</f>
        <v/>
      </c>
      <c r="AC2" t="str">
        <f>IF(NOT(ISBLANK(E2)),CONCATENATE("[""NA""] = ",AB2,"; "),"")</f>
        <v/>
      </c>
      <c r="AD2" t="str">
        <f>TEXT(F2,0)</f>
        <v>0</v>
      </c>
      <c r="AE2" t="str">
        <f>CONCATENATE("[""VXP""] = ",REPT(" ",1-LEN(AD2)),TEXT(AD2,"0"),"; ")</f>
        <v xml:space="preserve">["VXP"] = 0; </v>
      </c>
      <c r="AF2" t="str">
        <f>TEXT(H2,0)</f>
        <v>0</v>
      </c>
      <c r="AG2" t="str">
        <f>CONCATENATE("[""LP""] = ",REPT(" ",1-LEN(AF2)),TEXT(AF2,"0"),"; ")</f>
        <v xml:space="preserve">["LP"] = 0; </v>
      </c>
      <c r="AH2" t="str">
        <f>TEXT(I2,0)</f>
        <v>0</v>
      </c>
      <c r="AI2" t="str">
        <f>CONCATENATE("[""REP""] = ",REPT(" ",1-LEN(AH2)),TEXT(AH2,"0"),"; ")</f>
        <v xml:space="preserve">["REP"] = 0; </v>
      </c>
      <c r="AJ2">
        <f>IF(NOT(ISBLANK(J2)),VLOOKUP(J2,[1]Faction!A$2:B$77,2,FALSE),1)</f>
        <v>1</v>
      </c>
      <c r="AK2" t="str">
        <f t="shared" ref="AK2" si="0">CONCATENATE("[""FACTION""] = ",TEXT(AJ2,"0"),"; ")</f>
        <v xml:space="preserve">["FACTION"] = 1; </v>
      </c>
      <c r="AL2" t="str">
        <f>CONCATENATE("[""TIER""] = ",TEXT(M2,"0"),"; ")</f>
        <v xml:space="preserve">["TIER"] = 0; </v>
      </c>
      <c r="AM2" t="str">
        <f>IF(LEN(N2)&gt;0,CONCATENATE("[""MIN_LVL""] = ",REPT(" ",2-LEN(N2)),"""",N2,"""; "),"                    ")</f>
        <v xml:space="preserve">                    </v>
      </c>
      <c r="AN2" t="str">
        <f>IF(LEN(O2)&gt;0,CONCATENATE("[""MIN_LVL""] = ",REPT(" ",3-LEN(O2)),"""",O2,"""; "),"")</f>
        <v/>
      </c>
      <c r="AO2" t="str">
        <f>CONCATENATE("[""NAME""] = { [""EN""] = """,C2,"""; }; ")</f>
        <v xml:space="preserve">["NAME"] = { ["EN"] = "Monster-slayer"; }; </v>
      </c>
      <c r="AP2" t="str">
        <f>IF(LEN(L2)&gt;0,CONCATENATE("[""LORE""] = { [""EN""] = """,L2,"""; }; "),"")</f>
        <v/>
      </c>
      <c r="AQ2" t="str">
        <f>IF(LEN(K2),CONCATENATE("[""SUMMARY""] = { [""EN""] = """,K2,"""; }; "),"")</f>
        <v/>
      </c>
      <c r="AR2" t="str">
        <f>IF(LEN(G2)&gt;0,CONCATENATE("[""TITLE""] = { [""EN""] = """,G2,"""; }; "),"")</f>
        <v/>
      </c>
      <c r="AS2" t="str">
        <f>CONCATENATE("};")</f>
        <v>};</v>
      </c>
    </row>
    <row r="3" spans="1:45" x14ac:dyDescent="0.25">
      <c r="A3">
        <v>1879071804</v>
      </c>
      <c r="B3">
        <v>1</v>
      </c>
      <c r="C3" t="s">
        <v>31</v>
      </c>
      <c r="D3" t="s">
        <v>30</v>
      </c>
      <c r="G3" t="s">
        <v>78</v>
      </c>
      <c r="K3" t="s">
        <v>76</v>
      </c>
      <c r="L3" t="s">
        <v>75</v>
      </c>
      <c r="M3">
        <v>0</v>
      </c>
      <c r="N3">
        <v>30</v>
      </c>
      <c r="R3" t="str">
        <f t="shared" ref="R3:R45" si="1">CONCATENATE(U3,W3,X3,AS3," -- ",C3)</f>
        <v xml:space="preserve">  [2] = {["ID"] = 1879071804; }; -- Monster-slayer -- Tier 7</v>
      </c>
      <c r="S3" s="1" t="str">
        <f t="shared" ref="S3:S46" si="2">CONCATENATE(U3,V3,Y3,AA3,AC3,AE3,AG3,AI3,AK3,AL3,AM3,AN3,AO3,AP3,AQ3,AR3,AS3)</f>
        <v xml:space="preserve">  [2] = {["ID"] = 1879071804; ["SAVE_INDEX"] =  1; ["TYPE"] =  4; ["VXP"] = 0; ["LP"] = 0; ["REP"] = 0; ["FACTION"] = 1; ["TIER"] = 0; ["MIN_LVL"] = "30"; ["NAME"] = { ["EN"] = "Monster-slayer -- Tier 7"; }; ["LORE"] = { ["EN"] = "Stem the tides of Darkness in the War."; }; ["SUMMARY"] = { ["EN"] = "Defeat 50000 monster-players in the War"; }; ["TITLE"] = { ["EN"] = "Hero of Legend"; }; };</v>
      </c>
      <c r="T3">
        <f t="shared" ref="T3:T46" si="3">ROW()-1</f>
        <v>2</v>
      </c>
      <c r="U3" t="str">
        <f t="shared" ref="U3:U46" si="4">CONCATENATE(REPT(" ",3-LEN(T3)),"[",T3,"] = {")</f>
        <v xml:space="preserve">  [2] = {</v>
      </c>
      <c r="V3" t="str">
        <f t="shared" ref="V3:V46" si="5">IF(LEN(A3)&gt;0,CONCATENATE("[""ID""] = ",A3,"; "),"                     ")</f>
        <v xml:space="preserve">["ID"] = 1879071804; </v>
      </c>
      <c r="W3" t="str">
        <f t="shared" ref="W3:W46" si="6">IF(LEN(A3)&gt;0,CONCATENATE("[""ID""] = ",A3,"; "),"")</f>
        <v xml:space="preserve">["ID"] = 1879071804; </v>
      </c>
      <c r="X3" t="str">
        <f t="shared" ref="X3:X46" si="7">IF(LEN(P3)&gt;0,CONCATENATE("[""CAT_ID""] = ",P3,"; "),"")</f>
        <v/>
      </c>
      <c r="Y3" s="1" t="str">
        <f t="shared" ref="Y3:Y46" si="8">IF(LEN(B3)&gt;0,CONCATENATE("[""SAVE_INDEX""] = ",REPT(" ",2-LEN(B3)),B3,"; "),REPT(" ",21))</f>
        <v xml:space="preserve">["SAVE_INDEX"] =  1; </v>
      </c>
      <c r="Z3">
        <f>VLOOKUP(D3,[1]Type!A$2:B$18,2,FALSE)</f>
        <v>4</v>
      </c>
      <c r="AA3" t="str">
        <f t="shared" ref="AA3:AA46" si="9">CONCATENATE("[""TYPE""] = ",REPT(" ",2-LEN(Z3)),Z3,"; ")</f>
        <v xml:space="preserve">["TYPE"] =  4; </v>
      </c>
      <c r="AB3" t="str">
        <f>IF(NOT(ISBLANK(E3)),VLOOKUP(E3,[1]Type!D$2:E$6,2,FALSE),"")</f>
        <v/>
      </c>
      <c r="AC3" t="str">
        <f t="shared" ref="AC3:AC46" si="10">IF(NOT(ISBLANK(E3)),CONCATENATE("[""NA""] = ",AB3,"; "),"")</f>
        <v/>
      </c>
      <c r="AD3" t="str">
        <f t="shared" ref="AD3:AD46" si="11">TEXT(F3,0)</f>
        <v>0</v>
      </c>
      <c r="AE3" t="str">
        <f t="shared" ref="AE3:AE46" si="12">CONCATENATE("[""VXP""] = ",REPT(" ",1-LEN(AD3)),TEXT(AD3,"0"),"; ")</f>
        <v xml:space="preserve">["VXP"] = 0; </v>
      </c>
      <c r="AF3" t="str">
        <f t="shared" ref="AF3:AF46" si="13">TEXT(H3,0)</f>
        <v>0</v>
      </c>
      <c r="AG3" t="str">
        <f t="shared" ref="AG3:AG46" si="14">CONCATENATE("[""LP""] = ",REPT(" ",1-LEN(AF3)),TEXT(AF3,"0"),"; ")</f>
        <v xml:space="preserve">["LP"] = 0; </v>
      </c>
      <c r="AH3" t="str">
        <f t="shared" ref="AH3:AH46" si="15">TEXT(I3,0)</f>
        <v>0</v>
      </c>
      <c r="AI3" t="str">
        <f t="shared" ref="AI3:AI46" si="16">CONCATENATE("[""REP""] = ",REPT(" ",1-LEN(AH3)),TEXT(AH3,"0"),"; ")</f>
        <v xml:space="preserve">["REP"] = 0; </v>
      </c>
      <c r="AJ3">
        <f>IF(NOT(ISBLANK(J3)),VLOOKUP(J3,[1]Faction!A$2:B$77,2,FALSE),1)</f>
        <v>1</v>
      </c>
      <c r="AK3" t="str">
        <f t="shared" ref="AK3:AK46" si="17">CONCATENATE("[""FACTION""] = ",TEXT(AJ3,"0"),"; ")</f>
        <v xml:space="preserve">["FACTION"] = 1; </v>
      </c>
      <c r="AL3" t="str">
        <f t="shared" ref="AL3:AL46" si="18">CONCATENATE("[""TIER""] = ",TEXT(M3,"0"),"; ")</f>
        <v xml:space="preserve">["TIER"] = 0; </v>
      </c>
      <c r="AM3" t="str">
        <f t="shared" ref="AM3:AM46" si="19">IF(LEN(N3)&gt;0,CONCATENATE("[""MIN_LVL""] = ",REPT(" ",2-LEN(N3)),"""",N3,"""; "),"                    ")</f>
        <v xml:space="preserve">["MIN_LVL"] = "30"; </v>
      </c>
      <c r="AN3" t="str">
        <f t="shared" ref="AN3:AN46" si="20">IF(LEN(O3)&gt;0,CONCATENATE("[""MIN_LVL""] = ",REPT(" ",3-LEN(O3)),"""",O3,"""; "),"")</f>
        <v/>
      </c>
      <c r="AO3" t="str">
        <f t="shared" ref="AO3:AO46" si="21">CONCATENATE("[""NAME""] = { [""EN""] = """,C3,"""; }; ")</f>
        <v xml:space="preserve">["NAME"] = { ["EN"] = "Monster-slayer -- Tier 7"; }; </v>
      </c>
      <c r="AP3" t="str">
        <f t="shared" ref="AP3:AP46" si="22">IF(LEN(L3)&gt;0,CONCATENATE("[""LORE""] = { [""EN""] = """,L3,"""; }; "),"")</f>
        <v xml:space="preserve">["LORE"] = { ["EN"] = "Stem the tides of Darkness in the War."; }; </v>
      </c>
      <c r="AQ3" t="str">
        <f t="shared" ref="AQ3:AQ46" si="23">IF(LEN(K3),CONCATENATE("[""SUMMARY""] = { [""EN""] = """,K3,"""; }; "),"")</f>
        <v xml:space="preserve">["SUMMARY"] = { ["EN"] = "Defeat 50000 monster-players in the War"; }; </v>
      </c>
      <c r="AR3" t="str">
        <f t="shared" ref="AR3:AR46" si="24">IF(LEN(G3)&gt;0,CONCATENATE("[""TITLE""] = { [""EN""] = """,G3,"""; }; "),"")</f>
        <v xml:space="preserve">["TITLE"] = { ["EN"] = "Hero of Legend"; }; </v>
      </c>
      <c r="AS3" t="str">
        <f t="shared" ref="AS3:AS46" si="25">CONCATENATE("};")</f>
        <v>};</v>
      </c>
    </row>
    <row r="4" spans="1:45" x14ac:dyDescent="0.25">
      <c r="A4">
        <v>1879071803</v>
      </c>
      <c r="B4">
        <v>2</v>
      </c>
      <c r="C4" t="s">
        <v>32</v>
      </c>
      <c r="D4" t="s">
        <v>30</v>
      </c>
      <c r="G4" t="s">
        <v>79</v>
      </c>
      <c r="K4" t="s">
        <v>77</v>
      </c>
      <c r="L4" t="s">
        <v>75</v>
      </c>
      <c r="M4">
        <v>1</v>
      </c>
      <c r="N4">
        <v>30</v>
      </c>
      <c r="R4" t="str">
        <f t="shared" si="1"/>
        <v xml:space="preserve">  [3] = {["ID"] = 1879071803; }; -- Monster-slayer -- Tier 6</v>
      </c>
      <c r="S4" s="1" t="str">
        <f t="shared" si="2"/>
        <v xml:space="preserve">  [3] = {["ID"] = 1879071803; ["SAVE_INDEX"] =  2; ["TYPE"] =  4; ["VXP"] = 0; ["LP"] = 0; ["REP"] = 0; ["FACTION"] = 1; ["TIER"] = 1; ["MIN_LVL"] = "30"; ["NAME"] = { ["EN"] = "Monster-slayer -- Tier 6"; }; ["LORE"] = { ["EN"] = "Stem the tides of Darkness in the War."; }; ["SUMMARY"] = { ["EN"] = "Defeat 25000 monster-players in the War"; }; ["TITLE"] = { ["EN"] = "Hero of the Ettenmoors"; }; };</v>
      </c>
      <c r="T4">
        <f t="shared" si="3"/>
        <v>3</v>
      </c>
      <c r="U4" t="str">
        <f t="shared" si="4"/>
        <v xml:space="preserve">  [3] = {</v>
      </c>
      <c r="V4" t="str">
        <f t="shared" si="5"/>
        <v xml:space="preserve">["ID"] = 1879071803; </v>
      </c>
      <c r="W4" t="str">
        <f t="shared" si="6"/>
        <v xml:space="preserve">["ID"] = 1879071803; </v>
      </c>
      <c r="X4" t="str">
        <f t="shared" si="7"/>
        <v/>
      </c>
      <c r="Y4" s="1" t="str">
        <f t="shared" si="8"/>
        <v xml:space="preserve">["SAVE_INDEX"] =  2; </v>
      </c>
      <c r="Z4">
        <f>VLOOKUP(D4,[1]Type!A$2:B$18,2,FALSE)</f>
        <v>4</v>
      </c>
      <c r="AA4" t="str">
        <f t="shared" si="9"/>
        <v xml:space="preserve">["TYPE"] =  4; </v>
      </c>
      <c r="AB4" t="str">
        <f>IF(NOT(ISBLANK(E4)),VLOOKUP(E4,[1]Type!D$2:E$6,2,FALSE),"")</f>
        <v/>
      </c>
      <c r="AC4" t="str">
        <f t="shared" si="10"/>
        <v/>
      </c>
      <c r="AD4" t="str">
        <f t="shared" si="11"/>
        <v>0</v>
      </c>
      <c r="AE4" t="str">
        <f t="shared" si="12"/>
        <v xml:space="preserve">["VXP"] = 0; </v>
      </c>
      <c r="AF4" t="str">
        <f t="shared" si="13"/>
        <v>0</v>
      </c>
      <c r="AG4" t="str">
        <f t="shared" si="14"/>
        <v xml:space="preserve">["LP"] = 0; </v>
      </c>
      <c r="AH4" t="str">
        <f t="shared" si="15"/>
        <v>0</v>
      </c>
      <c r="AI4" t="str">
        <f t="shared" si="16"/>
        <v xml:space="preserve">["REP"] = 0; </v>
      </c>
      <c r="AJ4">
        <f>IF(NOT(ISBLANK(J4)),VLOOKUP(J4,[1]Faction!A$2:B$77,2,FALSE),1)</f>
        <v>1</v>
      </c>
      <c r="AK4" t="str">
        <f t="shared" si="17"/>
        <v xml:space="preserve">["FACTION"] = 1; </v>
      </c>
      <c r="AL4" t="str">
        <f t="shared" si="18"/>
        <v xml:space="preserve">["TIER"] = 1; </v>
      </c>
      <c r="AM4" t="str">
        <f t="shared" si="19"/>
        <v xml:space="preserve">["MIN_LVL"] = "30"; </v>
      </c>
      <c r="AN4" t="str">
        <f t="shared" si="20"/>
        <v/>
      </c>
      <c r="AO4" t="str">
        <f t="shared" si="21"/>
        <v xml:space="preserve">["NAME"] = { ["EN"] = "Monster-slayer -- Tier 6"; }; </v>
      </c>
      <c r="AP4" t="str">
        <f t="shared" si="22"/>
        <v xml:space="preserve">["LORE"] = { ["EN"] = "Stem the tides of Darkness in the War."; }; </v>
      </c>
      <c r="AQ4" t="str">
        <f t="shared" si="23"/>
        <v xml:space="preserve">["SUMMARY"] = { ["EN"] = "Defeat 25000 monster-players in the War"; }; </v>
      </c>
      <c r="AR4" t="str">
        <f t="shared" si="24"/>
        <v xml:space="preserve">["TITLE"] = { ["EN"] = "Hero of the Ettenmoors"; }; </v>
      </c>
      <c r="AS4" t="str">
        <f t="shared" si="25"/>
        <v>};</v>
      </c>
    </row>
    <row r="5" spans="1:45" x14ac:dyDescent="0.25">
      <c r="A5">
        <v>1879071802</v>
      </c>
      <c r="B5">
        <v>3</v>
      </c>
      <c r="C5" t="s">
        <v>33</v>
      </c>
      <c r="D5" t="s">
        <v>30</v>
      </c>
      <c r="E5" s="2"/>
      <c r="G5" t="s">
        <v>80</v>
      </c>
      <c r="K5" t="s">
        <v>81</v>
      </c>
      <c r="L5" t="s">
        <v>75</v>
      </c>
      <c r="M5">
        <v>2</v>
      </c>
      <c r="N5">
        <v>30</v>
      </c>
      <c r="R5" t="str">
        <f t="shared" si="1"/>
        <v xml:space="preserve">  [4] = {["ID"] = 1879071802; }; -- Monster-slayer -- Tier 5</v>
      </c>
      <c r="S5" s="1" t="str">
        <f t="shared" si="2"/>
        <v xml:space="preserve">  [4] = {["ID"] = 1879071802; ["SAVE_INDEX"] =  3; ["TYPE"] =  4; ["VXP"] = 0; ["LP"] = 0; ["REP"] = 0; ["FACTION"] = 1; ["TIER"] = 2; ["MIN_LVL"] = "30"; ["NAME"] = { ["EN"] = "Monster-slayer -- Tier 5"; }; ["LORE"] = { ["EN"] = "Stem the tides of Darkness in the War."; }; ["SUMMARY"] = { ["EN"] = "Defeat 12500 monster-players in the War"; }; ["TITLE"] = { ["EN"] = "the Warlord"; }; };</v>
      </c>
      <c r="T5">
        <f t="shared" si="3"/>
        <v>4</v>
      </c>
      <c r="U5" t="str">
        <f t="shared" si="4"/>
        <v xml:space="preserve">  [4] = {</v>
      </c>
      <c r="V5" t="str">
        <f t="shared" si="5"/>
        <v xml:space="preserve">["ID"] = 1879071802; </v>
      </c>
      <c r="W5" t="str">
        <f t="shared" si="6"/>
        <v xml:space="preserve">["ID"] = 1879071802; </v>
      </c>
      <c r="X5" t="str">
        <f t="shared" si="7"/>
        <v/>
      </c>
      <c r="Y5" s="1" t="str">
        <f t="shared" si="8"/>
        <v xml:space="preserve">["SAVE_INDEX"] =  3; </v>
      </c>
      <c r="Z5">
        <f>VLOOKUP(D5,[1]Type!A$2:B$18,2,FALSE)</f>
        <v>4</v>
      </c>
      <c r="AA5" t="str">
        <f t="shared" si="9"/>
        <v xml:space="preserve">["TYPE"] =  4; </v>
      </c>
      <c r="AB5" t="str">
        <f>IF(NOT(ISBLANK(E5)),VLOOKUP(E5,[1]Type!D$2:E$6,2,FALSE),"")</f>
        <v/>
      </c>
      <c r="AC5" t="str">
        <f t="shared" si="10"/>
        <v/>
      </c>
      <c r="AD5" t="str">
        <f t="shared" si="11"/>
        <v>0</v>
      </c>
      <c r="AE5" t="str">
        <f t="shared" si="12"/>
        <v xml:space="preserve">["VXP"] = 0; </v>
      </c>
      <c r="AF5" t="str">
        <f t="shared" si="13"/>
        <v>0</v>
      </c>
      <c r="AG5" t="str">
        <f t="shared" si="14"/>
        <v xml:space="preserve">["LP"] = 0; </v>
      </c>
      <c r="AH5" t="str">
        <f t="shared" si="15"/>
        <v>0</v>
      </c>
      <c r="AI5" t="str">
        <f t="shared" si="16"/>
        <v xml:space="preserve">["REP"] = 0; </v>
      </c>
      <c r="AJ5">
        <f>IF(NOT(ISBLANK(J5)),VLOOKUP(J5,[1]Faction!A$2:B$77,2,FALSE),1)</f>
        <v>1</v>
      </c>
      <c r="AK5" t="str">
        <f t="shared" si="17"/>
        <v xml:space="preserve">["FACTION"] = 1; </v>
      </c>
      <c r="AL5" t="str">
        <f t="shared" si="18"/>
        <v xml:space="preserve">["TIER"] = 2; </v>
      </c>
      <c r="AM5" t="str">
        <f t="shared" si="19"/>
        <v xml:space="preserve">["MIN_LVL"] = "30"; </v>
      </c>
      <c r="AN5" t="str">
        <f t="shared" si="20"/>
        <v/>
      </c>
      <c r="AO5" t="str">
        <f t="shared" si="21"/>
        <v xml:space="preserve">["NAME"] = { ["EN"] = "Monster-slayer -- Tier 5"; }; </v>
      </c>
      <c r="AP5" t="str">
        <f t="shared" si="22"/>
        <v xml:space="preserve">["LORE"] = { ["EN"] = "Stem the tides of Darkness in the War."; }; </v>
      </c>
      <c r="AQ5" t="str">
        <f t="shared" si="23"/>
        <v xml:space="preserve">["SUMMARY"] = { ["EN"] = "Defeat 12500 monster-players in the War"; }; </v>
      </c>
      <c r="AR5" t="str">
        <f t="shared" si="24"/>
        <v xml:space="preserve">["TITLE"] = { ["EN"] = "the Warlord"; }; </v>
      </c>
      <c r="AS5" t="str">
        <f t="shared" si="25"/>
        <v>};</v>
      </c>
    </row>
    <row r="6" spans="1:45" x14ac:dyDescent="0.25">
      <c r="A6">
        <v>1879071801</v>
      </c>
      <c r="B6">
        <v>4</v>
      </c>
      <c r="C6" t="s">
        <v>34</v>
      </c>
      <c r="D6" t="s">
        <v>30</v>
      </c>
      <c r="G6" t="s">
        <v>83</v>
      </c>
      <c r="K6" t="s">
        <v>82</v>
      </c>
      <c r="L6" t="s">
        <v>75</v>
      </c>
      <c r="M6">
        <v>3</v>
      </c>
      <c r="N6">
        <v>30</v>
      </c>
      <c r="R6" t="str">
        <f t="shared" si="1"/>
        <v xml:space="preserve">  [5] = {["ID"] = 1879071801; }; -- Monster-slayer -- Tier 4</v>
      </c>
      <c r="S6" s="1" t="str">
        <f t="shared" si="2"/>
        <v xml:space="preserve">  [5] = {["ID"] = 1879071801; ["SAVE_INDEX"] =  4; ["TYPE"] =  4; ["VXP"] = 0; ["LP"] = 0; ["REP"] = 0; ["FACTION"] = 1; ["TIER"] = 3; ["MIN_LVL"] = "30"; ["NAME"] = { ["EN"] = "Monster-slayer -- Tier 4"; }; ["LORE"] = { ["EN"] = "Stem the tides of Darkness in the War."; }; ["SUMMARY"] = { ["EN"] = "Defeat 5000 monster-players in the War"; }; ["TITLE"] = { ["EN"] = "the Battlemaster"; }; };</v>
      </c>
      <c r="T6">
        <f t="shared" si="3"/>
        <v>5</v>
      </c>
      <c r="U6" t="str">
        <f t="shared" si="4"/>
        <v xml:space="preserve">  [5] = {</v>
      </c>
      <c r="V6" t="str">
        <f t="shared" si="5"/>
        <v xml:space="preserve">["ID"] = 1879071801; </v>
      </c>
      <c r="W6" t="str">
        <f t="shared" si="6"/>
        <v xml:space="preserve">["ID"] = 1879071801; </v>
      </c>
      <c r="X6" t="str">
        <f t="shared" si="7"/>
        <v/>
      </c>
      <c r="Y6" s="1" t="str">
        <f t="shared" si="8"/>
        <v xml:space="preserve">["SAVE_INDEX"] =  4; </v>
      </c>
      <c r="Z6">
        <f>VLOOKUP(D6,[1]Type!A$2:B$18,2,FALSE)</f>
        <v>4</v>
      </c>
      <c r="AA6" t="str">
        <f t="shared" si="9"/>
        <v xml:space="preserve">["TYPE"] =  4; </v>
      </c>
      <c r="AB6" t="str">
        <f>IF(NOT(ISBLANK(E6)),VLOOKUP(E6,[1]Type!D$2:E$6,2,FALSE),"")</f>
        <v/>
      </c>
      <c r="AC6" t="str">
        <f t="shared" si="10"/>
        <v/>
      </c>
      <c r="AD6" t="str">
        <f t="shared" si="11"/>
        <v>0</v>
      </c>
      <c r="AE6" t="str">
        <f t="shared" si="12"/>
        <v xml:space="preserve">["VXP"] = 0; </v>
      </c>
      <c r="AF6" t="str">
        <f t="shared" si="13"/>
        <v>0</v>
      </c>
      <c r="AG6" t="str">
        <f t="shared" si="14"/>
        <v xml:space="preserve">["LP"] = 0; </v>
      </c>
      <c r="AH6" t="str">
        <f t="shared" si="15"/>
        <v>0</v>
      </c>
      <c r="AI6" t="str">
        <f t="shared" si="16"/>
        <v xml:space="preserve">["REP"] = 0; </v>
      </c>
      <c r="AJ6">
        <f>IF(NOT(ISBLANK(J6)),VLOOKUP(J6,[1]Faction!A$2:B$77,2,FALSE),1)</f>
        <v>1</v>
      </c>
      <c r="AK6" t="str">
        <f t="shared" si="17"/>
        <v xml:space="preserve">["FACTION"] = 1; </v>
      </c>
      <c r="AL6" t="str">
        <f t="shared" si="18"/>
        <v xml:space="preserve">["TIER"] = 3; </v>
      </c>
      <c r="AM6" t="str">
        <f t="shared" si="19"/>
        <v xml:space="preserve">["MIN_LVL"] = "30"; </v>
      </c>
      <c r="AN6" t="str">
        <f t="shared" si="20"/>
        <v/>
      </c>
      <c r="AO6" t="str">
        <f t="shared" si="21"/>
        <v xml:space="preserve">["NAME"] = { ["EN"] = "Monster-slayer -- Tier 4"; }; </v>
      </c>
      <c r="AP6" t="str">
        <f t="shared" si="22"/>
        <v xml:space="preserve">["LORE"] = { ["EN"] = "Stem the tides of Darkness in the War."; }; </v>
      </c>
      <c r="AQ6" t="str">
        <f t="shared" si="23"/>
        <v xml:space="preserve">["SUMMARY"] = { ["EN"] = "Defeat 5000 monster-players in the War"; }; </v>
      </c>
      <c r="AR6" t="str">
        <f t="shared" si="24"/>
        <v xml:space="preserve">["TITLE"] = { ["EN"] = "the Battlemaster"; }; </v>
      </c>
      <c r="AS6" t="str">
        <f t="shared" si="25"/>
        <v>};</v>
      </c>
    </row>
    <row r="7" spans="1:45" x14ac:dyDescent="0.25">
      <c r="A7">
        <v>1879071800</v>
      </c>
      <c r="B7">
        <v>5</v>
      </c>
      <c r="C7" t="s">
        <v>35</v>
      </c>
      <c r="D7" t="s">
        <v>30</v>
      </c>
      <c r="G7" t="s">
        <v>84</v>
      </c>
      <c r="K7" t="s">
        <v>85</v>
      </c>
      <c r="L7" t="s">
        <v>75</v>
      </c>
      <c r="M7">
        <v>4</v>
      </c>
      <c r="N7">
        <v>30</v>
      </c>
      <c r="R7" t="str">
        <f t="shared" si="1"/>
        <v xml:space="preserve">  [6] = {["ID"] = 1879071800; }; -- Monster-slayer -- Tier 3</v>
      </c>
      <c r="S7" s="1" t="str">
        <f t="shared" si="2"/>
        <v xml:space="preserve">  [6] = {["ID"] = 1879071800; ["SAVE_INDEX"] =  5; ["TYPE"] =  4; ["VXP"] = 0; ["LP"] = 0; ["REP"] = 0; ["FACTION"] = 1; ["TIER"] = 4; ["MIN_LVL"] = "30"; ["NAME"] = { ["EN"] = "Monster-slayer -- Tier 3"; }; ["LORE"] = { ["EN"] = "Stem the tides of Darkness in the War."; }; ["SUMMARY"] = { ["EN"] = "Defeat 1500 monster-players in the War"; }; ["TITLE"] = { ["EN"] = "the Veteran"; }; };</v>
      </c>
      <c r="T7">
        <f t="shared" si="3"/>
        <v>6</v>
      </c>
      <c r="U7" t="str">
        <f t="shared" si="4"/>
        <v xml:space="preserve">  [6] = {</v>
      </c>
      <c r="V7" t="str">
        <f t="shared" si="5"/>
        <v xml:space="preserve">["ID"] = 1879071800; </v>
      </c>
      <c r="W7" t="str">
        <f t="shared" si="6"/>
        <v xml:space="preserve">["ID"] = 1879071800; </v>
      </c>
      <c r="X7" t="str">
        <f t="shared" si="7"/>
        <v/>
      </c>
      <c r="Y7" s="1" t="str">
        <f t="shared" si="8"/>
        <v xml:space="preserve">["SAVE_INDEX"] =  5; </v>
      </c>
      <c r="Z7">
        <f>VLOOKUP(D7,[1]Type!A$2:B$18,2,FALSE)</f>
        <v>4</v>
      </c>
      <c r="AA7" t="str">
        <f t="shared" si="9"/>
        <v xml:space="preserve">["TYPE"] =  4; </v>
      </c>
      <c r="AB7" t="str">
        <f>IF(NOT(ISBLANK(E7)),VLOOKUP(E7,[1]Type!D$2:E$6,2,FALSE),"")</f>
        <v/>
      </c>
      <c r="AC7" t="str">
        <f t="shared" si="10"/>
        <v/>
      </c>
      <c r="AD7" t="str">
        <f t="shared" si="11"/>
        <v>0</v>
      </c>
      <c r="AE7" t="str">
        <f t="shared" si="12"/>
        <v xml:space="preserve">["VXP"] = 0; </v>
      </c>
      <c r="AF7" t="str">
        <f t="shared" si="13"/>
        <v>0</v>
      </c>
      <c r="AG7" t="str">
        <f t="shared" si="14"/>
        <v xml:space="preserve">["LP"] = 0; </v>
      </c>
      <c r="AH7" t="str">
        <f t="shared" si="15"/>
        <v>0</v>
      </c>
      <c r="AI7" t="str">
        <f t="shared" si="16"/>
        <v xml:space="preserve">["REP"] = 0; </v>
      </c>
      <c r="AJ7">
        <f>IF(NOT(ISBLANK(J7)),VLOOKUP(J7,[1]Faction!A$2:B$77,2,FALSE),1)</f>
        <v>1</v>
      </c>
      <c r="AK7" t="str">
        <f t="shared" si="17"/>
        <v xml:space="preserve">["FACTION"] = 1; </v>
      </c>
      <c r="AL7" t="str">
        <f t="shared" si="18"/>
        <v xml:space="preserve">["TIER"] = 4; </v>
      </c>
      <c r="AM7" t="str">
        <f t="shared" si="19"/>
        <v xml:space="preserve">["MIN_LVL"] = "30"; </v>
      </c>
      <c r="AN7" t="str">
        <f t="shared" si="20"/>
        <v/>
      </c>
      <c r="AO7" t="str">
        <f t="shared" si="21"/>
        <v xml:space="preserve">["NAME"] = { ["EN"] = "Monster-slayer -- Tier 3"; }; </v>
      </c>
      <c r="AP7" t="str">
        <f t="shared" si="22"/>
        <v xml:space="preserve">["LORE"] = { ["EN"] = "Stem the tides of Darkness in the War."; }; </v>
      </c>
      <c r="AQ7" t="str">
        <f t="shared" si="23"/>
        <v xml:space="preserve">["SUMMARY"] = { ["EN"] = "Defeat 1500 monster-players in the War"; }; </v>
      </c>
      <c r="AR7" t="str">
        <f t="shared" si="24"/>
        <v xml:space="preserve">["TITLE"] = { ["EN"] = "the Veteran"; }; </v>
      </c>
      <c r="AS7" t="str">
        <f t="shared" si="25"/>
        <v>};</v>
      </c>
    </row>
    <row r="8" spans="1:45" x14ac:dyDescent="0.25">
      <c r="A8">
        <v>1879071799</v>
      </c>
      <c r="B8">
        <v>6</v>
      </c>
      <c r="C8" t="s">
        <v>36</v>
      </c>
      <c r="D8" t="s">
        <v>30</v>
      </c>
      <c r="G8" t="s">
        <v>86</v>
      </c>
      <c r="K8" t="s">
        <v>87</v>
      </c>
      <c r="L8" t="s">
        <v>75</v>
      </c>
      <c r="M8">
        <v>5</v>
      </c>
      <c r="N8">
        <v>30</v>
      </c>
      <c r="R8" t="str">
        <f t="shared" si="1"/>
        <v xml:space="preserve">  [7] = {["ID"] = 1879071799; }; -- Monster-slayer -- Tier 2</v>
      </c>
      <c r="S8" s="1" t="str">
        <f t="shared" si="2"/>
        <v xml:space="preserve">  [7] = {["ID"] = 1879071799; ["SAVE_INDEX"] =  6; ["TYPE"] =  4; ["VXP"] = 0; ["LP"] = 0; ["REP"] = 0; ["FACTION"] = 1; ["TIER"] = 5; ["MIN_LVL"] = "30"; ["NAME"] = { ["EN"] = "Monster-slayer -- Tier 2"; }; ["LORE"] = { ["EN"] = "Stem the tides of Darkness in the War."; }; ["SUMMARY"] = { ["EN"] = "Defeat 500 monster-players in the War"; }; ["TITLE"] = { ["EN"] = "the Warrior"; }; };</v>
      </c>
      <c r="T8">
        <f t="shared" si="3"/>
        <v>7</v>
      </c>
      <c r="U8" t="str">
        <f t="shared" si="4"/>
        <v xml:space="preserve">  [7] = {</v>
      </c>
      <c r="V8" t="str">
        <f t="shared" si="5"/>
        <v xml:space="preserve">["ID"] = 1879071799; </v>
      </c>
      <c r="W8" t="str">
        <f t="shared" si="6"/>
        <v xml:space="preserve">["ID"] = 1879071799; </v>
      </c>
      <c r="X8" t="str">
        <f t="shared" si="7"/>
        <v/>
      </c>
      <c r="Y8" s="1" t="str">
        <f t="shared" si="8"/>
        <v xml:space="preserve">["SAVE_INDEX"] =  6; </v>
      </c>
      <c r="Z8">
        <f>VLOOKUP(D8,[1]Type!A$2:B$18,2,FALSE)</f>
        <v>4</v>
      </c>
      <c r="AA8" t="str">
        <f t="shared" si="9"/>
        <v xml:space="preserve">["TYPE"] =  4; </v>
      </c>
      <c r="AB8" t="str">
        <f>IF(NOT(ISBLANK(E8)),VLOOKUP(E8,[1]Type!D$2:E$6,2,FALSE),"")</f>
        <v/>
      </c>
      <c r="AC8" t="str">
        <f t="shared" si="10"/>
        <v/>
      </c>
      <c r="AD8" t="str">
        <f t="shared" si="11"/>
        <v>0</v>
      </c>
      <c r="AE8" t="str">
        <f t="shared" si="12"/>
        <v xml:space="preserve">["VXP"] = 0; </v>
      </c>
      <c r="AF8" t="str">
        <f t="shared" si="13"/>
        <v>0</v>
      </c>
      <c r="AG8" t="str">
        <f t="shared" si="14"/>
        <v xml:space="preserve">["LP"] = 0; </v>
      </c>
      <c r="AH8" t="str">
        <f t="shared" si="15"/>
        <v>0</v>
      </c>
      <c r="AI8" t="str">
        <f t="shared" si="16"/>
        <v xml:space="preserve">["REP"] = 0; </v>
      </c>
      <c r="AJ8">
        <f>IF(NOT(ISBLANK(J8)),VLOOKUP(J8,[1]Faction!A$2:B$77,2,FALSE),1)</f>
        <v>1</v>
      </c>
      <c r="AK8" t="str">
        <f t="shared" si="17"/>
        <v xml:space="preserve">["FACTION"] = 1; </v>
      </c>
      <c r="AL8" t="str">
        <f t="shared" si="18"/>
        <v xml:space="preserve">["TIER"] = 5; </v>
      </c>
      <c r="AM8" t="str">
        <f t="shared" si="19"/>
        <v xml:space="preserve">["MIN_LVL"] = "30"; </v>
      </c>
      <c r="AN8" t="str">
        <f t="shared" si="20"/>
        <v/>
      </c>
      <c r="AO8" t="str">
        <f t="shared" si="21"/>
        <v xml:space="preserve">["NAME"] = { ["EN"] = "Monster-slayer -- Tier 2"; }; </v>
      </c>
      <c r="AP8" t="str">
        <f t="shared" si="22"/>
        <v xml:space="preserve">["LORE"] = { ["EN"] = "Stem the tides of Darkness in the War."; }; </v>
      </c>
      <c r="AQ8" t="str">
        <f t="shared" si="23"/>
        <v xml:space="preserve">["SUMMARY"] = { ["EN"] = "Defeat 500 monster-players in the War"; }; </v>
      </c>
      <c r="AR8" t="str">
        <f t="shared" si="24"/>
        <v xml:space="preserve">["TITLE"] = { ["EN"] = "the Warrior"; }; </v>
      </c>
      <c r="AS8" t="str">
        <f t="shared" si="25"/>
        <v>};</v>
      </c>
    </row>
    <row r="9" spans="1:45" x14ac:dyDescent="0.25">
      <c r="A9">
        <v>1879071798</v>
      </c>
      <c r="B9">
        <v>7</v>
      </c>
      <c r="C9" t="s">
        <v>37</v>
      </c>
      <c r="D9" t="s">
        <v>30</v>
      </c>
      <c r="G9" t="s">
        <v>88</v>
      </c>
      <c r="K9" t="s">
        <v>89</v>
      </c>
      <c r="L9" t="s">
        <v>75</v>
      </c>
      <c r="M9">
        <v>6</v>
      </c>
      <c r="N9">
        <v>30</v>
      </c>
      <c r="R9" t="str">
        <f t="shared" si="1"/>
        <v xml:space="preserve">  [8] = {["ID"] = 1879071798; }; -- Monster-slayer -- Tier 1</v>
      </c>
      <c r="S9" s="1" t="str">
        <f t="shared" si="2"/>
        <v xml:space="preserve">  [8] = {["ID"] = 1879071798; ["SAVE_INDEX"] =  7; ["TYPE"] =  4; ["VXP"] = 0; ["LP"] = 0; ["REP"] = 0; ["FACTION"] = 1; ["TIER"] = 6; ["MIN_LVL"] = "30"; ["NAME"] = { ["EN"] = "Monster-slayer -- Tier 1"; }; ["LORE"] = { ["EN"] = "Stem the tides of Darkness in the War."; }; ["SUMMARY"] = { ["EN"] = "Defeat 10 monster-players in the War"; }; ["TITLE"] = { ["EN"] = "the Neophyte"; }; };</v>
      </c>
      <c r="T9">
        <f t="shared" si="3"/>
        <v>8</v>
      </c>
      <c r="U9" t="str">
        <f t="shared" si="4"/>
        <v xml:space="preserve">  [8] = {</v>
      </c>
      <c r="V9" t="str">
        <f t="shared" si="5"/>
        <v xml:space="preserve">["ID"] = 1879071798; </v>
      </c>
      <c r="W9" t="str">
        <f t="shared" si="6"/>
        <v xml:space="preserve">["ID"] = 1879071798; </v>
      </c>
      <c r="X9" t="str">
        <f t="shared" si="7"/>
        <v/>
      </c>
      <c r="Y9" s="1" t="str">
        <f t="shared" si="8"/>
        <v xml:space="preserve">["SAVE_INDEX"] =  7; </v>
      </c>
      <c r="Z9">
        <f>VLOOKUP(D9,[1]Type!A$2:B$18,2,FALSE)</f>
        <v>4</v>
      </c>
      <c r="AA9" t="str">
        <f t="shared" si="9"/>
        <v xml:space="preserve">["TYPE"] =  4; </v>
      </c>
      <c r="AB9" t="str">
        <f>IF(NOT(ISBLANK(E9)),VLOOKUP(E9,[1]Type!D$2:E$6,2,FALSE),"")</f>
        <v/>
      </c>
      <c r="AC9" t="str">
        <f t="shared" si="10"/>
        <v/>
      </c>
      <c r="AD9" t="str">
        <f t="shared" si="11"/>
        <v>0</v>
      </c>
      <c r="AE9" t="str">
        <f t="shared" si="12"/>
        <v xml:space="preserve">["VXP"] = 0; </v>
      </c>
      <c r="AF9" t="str">
        <f t="shared" si="13"/>
        <v>0</v>
      </c>
      <c r="AG9" t="str">
        <f t="shared" si="14"/>
        <v xml:space="preserve">["LP"] = 0; </v>
      </c>
      <c r="AH9" t="str">
        <f t="shared" si="15"/>
        <v>0</v>
      </c>
      <c r="AI9" t="str">
        <f t="shared" si="16"/>
        <v xml:space="preserve">["REP"] = 0; </v>
      </c>
      <c r="AJ9">
        <f>IF(NOT(ISBLANK(J9)),VLOOKUP(J9,[1]Faction!A$2:B$77,2,FALSE),1)</f>
        <v>1</v>
      </c>
      <c r="AK9" t="str">
        <f t="shared" si="17"/>
        <v xml:space="preserve">["FACTION"] = 1; </v>
      </c>
      <c r="AL9" t="str">
        <f t="shared" si="18"/>
        <v xml:space="preserve">["TIER"] = 6; </v>
      </c>
      <c r="AM9" t="str">
        <f t="shared" si="19"/>
        <v xml:space="preserve">["MIN_LVL"] = "30"; </v>
      </c>
      <c r="AN9" t="str">
        <f t="shared" si="20"/>
        <v/>
      </c>
      <c r="AO9" t="str">
        <f t="shared" si="21"/>
        <v xml:space="preserve">["NAME"] = { ["EN"] = "Monster-slayer -- Tier 1"; }; </v>
      </c>
      <c r="AP9" t="str">
        <f t="shared" si="22"/>
        <v xml:space="preserve">["LORE"] = { ["EN"] = "Stem the tides of Darkness in the War."; }; </v>
      </c>
      <c r="AQ9" t="str">
        <f t="shared" si="23"/>
        <v xml:space="preserve">["SUMMARY"] = { ["EN"] = "Defeat 10 monster-players in the War"; }; </v>
      </c>
      <c r="AR9" t="str">
        <f t="shared" si="24"/>
        <v xml:space="preserve">["TITLE"] = { ["EN"] = "the Neophyte"; }; </v>
      </c>
      <c r="AS9" t="str">
        <f t="shared" si="25"/>
        <v>};</v>
      </c>
    </row>
    <row r="10" spans="1:45" x14ac:dyDescent="0.25">
      <c r="C10" s="2" t="s">
        <v>69</v>
      </c>
      <c r="D10" s="2" t="s">
        <v>29</v>
      </c>
      <c r="P10">
        <v>121</v>
      </c>
      <c r="R10" t="str">
        <f t="shared" si="1"/>
        <v xml:space="preserve">  [9] = {["CAT_ID"] = 121; }; -- Blackarrow-slayer</v>
      </c>
      <c r="S10" s="1" t="str">
        <f t="shared" si="2"/>
        <v xml:space="preserve">  [9] = {                                          ["TYPE"] = 14; ["VXP"] = 0; ["LP"] = 0; ["REP"] = 0; ["FACTION"] = 1; ["TIER"] = 0;                     ["NAME"] = { ["EN"] = "Blackarrow-slayer"; }; };</v>
      </c>
      <c r="T10">
        <f t="shared" si="3"/>
        <v>9</v>
      </c>
      <c r="U10" t="str">
        <f t="shared" si="4"/>
        <v xml:space="preserve">  [9] = {</v>
      </c>
      <c r="V10" t="str">
        <f t="shared" si="5"/>
        <v xml:space="preserve">                     </v>
      </c>
      <c r="W10" t="str">
        <f t="shared" si="6"/>
        <v/>
      </c>
      <c r="X10" t="str">
        <f t="shared" si="7"/>
        <v xml:space="preserve">["CAT_ID"] = 121; </v>
      </c>
      <c r="Y10" s="1" t="str">
        <f t="shared" si="8"/>
        <v xml:space="preserve">                     </v>
      </c>
      <c r="Z10">
        <f>VLOOKUP(D10,[1]Type!A$2:B$18,2,FALSE)</f>
        <v>14</v>
      </c>
      <c r="AA10" t="str">
        <f t="shared" si="9"/>
        <v xml:space="preserve">["TYPE"] = 14; </v>
      </c>
      <c r="AB10" t="str">
        <f>IF(NOT(ISBLANK(E10)),VLOOKUP(E10,[1]Type!D$2:E$6,2,FALSE),"")</f>
        <v/>
      </c>
      <c r="AC10" t="str">
        <f t="shared" si="10"/>
        <v/>
      </c>
      <c r="AD10" t="str">
        <f t="shared" si="11"/>
        <v>0</v>
      </c>
      <c r="AE10" t="str">
        <f t="shared" si="12"/>
        <v xml:space="preserve">["VXP"] = 0; </v>
      </c>
      <c r="AF10" t="str">
        <f t="shared" si="13"/>
        <v>0</v>
      </c>
      <c r="AG10" t="str">
        <f t="shared" si="14"/>
        <v xml:space="preserve">["LP"] = 0; </v>
      </c>
      <c r="AH10" t="str">
        <f t="shared" si="15"/>
        <v>0</v>
      </c>
      <c r="AI10" t="str">
        <f t="shared" si="16"/>
        <v xml:space="preserve">["REP"] = 0; </v>
      </c>
      <c r="AJ10">
        <f>IF(NOT(ISBLANK(J10)),VLOOKUP(J10,[1]Faction!A$2:B$77,2,FALSE),1)</f>
        <v>1</v>
      </c>
      <c r="AK10" t="str">
        <f t="shared" si="17"/>
        <v xml:space="preserve">["FACTION"] = 1; </v>
      </c>
      <c r="AL10" t="str">
        <f t="shared" si="18"/>
        <v xml:space="preserve">["TIER"] = 0; </v>
      </c>
      <c r="AM10" t="str">
        <f t="shared" si="19"/>
        <v xml:space="preserve">                    </v>
      </c>
      <c r="AN10" t="str">
        <f t="shared" si="20"/>
        <v/>
      </c>
      <c r="AO10" t="str">
        <f t="shared" si="21"/>
        <v xml:space="preserve">["NAME"] = { ["EN"] = "Blackarrow-slayer"; }; </v>
      </c>
      <c r="AP10" t="str">
        <f t="shared" si="22"/>
        <v/>
      </c>
      <c r="AQ10" t="str">
        <f t="shared" si="23"/>
        <v/>
      </c>
      <c r="AR10" t="str">
        <f t="shared" si="24"/>
        <v/>
      </c>
      <c r="AS10" t="str">
        <f t="shared" si="25"/>
        <v>};</v>
      </c>
    </row>
    <row r="11" spans="1:45" x14ac:dyDescent="0.25">
      <c r="A11">
        <v>1879071809</v>
      </c>
      <c r="B11">
        <v>8</v>
      </c>
      <c r="C11" t="s">
        <v>38</v>
      </c>
      <c r="D11" t="s">
        <v>30</v>
      </c>
      <c r="E11" s="2"/>
      <c r="G11" t="s">
        <v>90</v>
      </c>
      <c r="K11" t="s">
        <v>92</v>
      </c>
      <c r="L11" t="s">
        <v>91</v>
      </c>
      <c r="M11">
        <v>0</v>
      </c>
      <c r="N11">
        <v>30</v>
      </c>
      <c r="R11" t="str">
        <f t="shared" si="1"/>
        <v xml:space="preserve"> [10] = {["ID"] = 1879071809; }; -- Blackarrow-slayer -- Tier 5</v>
      </c>
      <c r="S11" s="1" t="str">
        <f t="shared" si="2"/>
        <v xml:space="preserve"> [10] = {["ID"] = 1879071809; ["SAVE_INDEX"] =  8; ["TYPE"] =  4; ["VXP"] = 0; ["LP"] = 0; ["REP"] = 0; ["FACTION"] = 1; ["TIER"] = 0; ["MIN_LVL"] = "30"; ["NAME"] = { ["EN"] = "Blackarrow-slayer -- Tier 5"; }; ["LORE"] = { ["EN"] = "Stem the tide of Uruk-blackarrows in the War."; }; ["SUMMARY"] = { ["EN"] = "Defeat 10000 Uruk-blackarrows in the Ettenmoors"; }; ["TITLE"] = { ["EN"] = "Blackarrow's Executioner"; }; };</v>
      </c>
      <c r="T11">
        <f t="shared" si="3"/>
        <v>10</v>
      </c>
      <c r="U11" t="str">
        <f t="shared" si="4"/>
        <v xml:space="preserve"> [10] = {</v>
      </c>
      <c r="V11" t="str">
        <f t="shared" si="5"/>
        <v xml:space="preserve">["ID"] = 1879071809; </v>
      </c>
      <c r="W11" t="str">
        <f t="shared" si="6"/>
        <v xml:space="preserve">["ID"] = 1879071809; </v>
      </c>
      <c r="X11" t="str">
        <f t="shared" si="7"/>
        <v/>
      </c>
      <c r="Y11" s="1" t="str">
        <f t="shared" si="8"/>
        <v xml:space="preserve">["SAVE_INDEX"] =  8; </v>
      </c>
      <c r="Z11">
        <f>VLOOKUP(D11,[1]Type!A$2:B$18,2,FALSE)</f>
        <v>4</v>
      </c>
      <c r="AA11" t="str">
        <f t="shared" si="9"/>
        <v xml:space="preserve">["TYPE"] =  4; </v>
      </c>
      <c r="AB11" t="str">
        <f>IF(NOT(ISBLANK(E11)),VLOOKUP(E11,[1]Type!D$2:E$6,2,FALSE),"")</f>
        <v/>
      </c>
      <c r="AC11" t="str">
        <f t="shared" si="10"/>
        <v/>
      </c>
      <c r="AD11" t="str">
        <f t="shared" si="11"/>
        <v>0</v>
      </c>
      <c r="AE11" t="str">
        <f t="shared" si="12"/>
        <v xml:space="preserve">["VXP"] = 0; </v>
      </c>
      <c r="AF11" t="str">
        <f t="shared" si="13"/>
        <v>0</v>
      </c>
      <c r="AG11" t="str">
        <f t="shared" si="14"/>
        <v xml:space="preserve">["LP"] = 0; </v>
      </c>
      <c r="AH11" t="str">
        <f t="shared" si="15"/>
        <v>0</v>
      </c>
      <c r="AI11" t="str">
        <f t="shared" si="16"/>
        <v xml:space="preserve">["REP"] = 0; </v>
      </c>
      <c r="AJ11">
        <f>IF(NOT(ISBLANK(J11)),VLOOKUP(J11,[1]Faction!A$2:B$77,2,FALSE),1)</f>
        <v>1</v>
      </c>
      <c r="AK11" t="str">
        <f t="shared" si="17"/>
        <v xml:space="preserve">["FACTION"] = 1; </v>
      </c>
      <c r="AL11" t="str">
        <f t="shared" si="18"/>
        <v xml:space="preserve">["TIER"] = 0; </v>
      </c>
      <c r="AM11" t="str">
        <f t="shared" si="19"/>
        <v xml:space="preserve">["MIN_LVL"] = "30"; </v>
      </c>
      <c r="AN11" t="str">
        <f t="shared" si="20"/>
        <v/>
      </c>
      <c r="AO11" t="str">
        <f t="shared" si="21"/>
        <v xml:space="preserve">["NAME"] = { ["EN"] = "Blackarrow-slayer -- Tier 5"; }; </v>
      </c>
      <c r="AP11" t="str">
        <f t="shared" si="22"/>
        <v xml:space="preserve">["LORE"] = { ["EN"] = "Stem the tide of Uruk-blackarrows in the War."; }; </v>
      </c>
      <c r="AQ11" t="str">
        <f t="shared" si="23"/>
        <v xml:space="preserve">["SUMMARY"] = { ["EN"] = "Defeat 10000 Uruk-blackarrows in the Ettenmoors"; }; </v>
      </c>
      <c r="AR11" t="str">
        <f t="shared" si="24"/>
        <v xml:space="preserve">["TITLE"] = { ["EN"] = "Blackarrow's Executioner"; }; </v>
      </c>
      <c r="AS11" t="str">
        <f t="shared" si="25"/>
        <v>};</v>
      </c>
    </row>
    <row r="12" spans="1:45" x14ac:dyDescent="0.25">
      <c r="A12">
        <v>1879071808</v>
      </c>
      <c r="B12">
        <v>9</v>
      </c>
      <c r="C12" t="s">
        <v>39</v>
      </c>
      <c r="D12" t="s">
        <v>30</v>
      </c>
      <c r="G12" t="s">
        <v>93</v>
      </c>
      <c r="K12" t="s">
        <v>94</v>
      </c>
      <c r="L12" t="s">
        <v>91</v>
      </c>
      <c r="M12">
        <v>1</v>
      </c>
      <c r="N12">
        <v>30</v>
      </c>
      <c r="R12" t="str">
        <f t="shared" si="1"/>
        <v xml:space="preserve"> [11] = {["ID"] = 1879071808; }; -- Blackarrow-slayer -- Tier 4</v>
      </c>
      <c r="S12" s="1" t="str">
        <f t="shared" si="2"/>
        <v xml:space="preserve"> [11] = {["ID"] = 1879071808; ["SAVE_INDEX"] =  9; ["TYPE"] =  4; ["VXP"] = 0; ["LP"] = 0; ["REP"] = 0; ["FACTION"] = 1; ["TIER"] = 1; ["MIN_LVL"] = "30"; ["NAME"] = { ["EN"] = "Blackarrow-slayer -- Tier 4"; }; ["LORE"] = { ["EN"] = "Stem the tide of Uruk-blackarrows in the War."; }; ["SUMMARY"] = { ["EN"] = "Defeat 5000 Uruk-blackarrows in the Ettenmoors"; }; ["TITLE"] = { ["EN"] = "Blackarrow's Bane"; }; };</v>
      </c>
      <c r="T12">
        <f t="shared" si="3"/>
        <v>11</v>
      </c>
      <c r="U12" t="str">
        <f t="shared" si="4"/>
        <v xml:space="preserve"> [11] = {</v>
      </c>
      <c r="V12" t="str">
        <f t="shared" si="5"/>
        <v xml:space="preserve">["ID"] = 1879071808; </v>
      </c>
      <c r="W12" t="str">
        <f t="shared" si="6"/>
        <v xml:space="preserve">["ID"] = 1879071808; </v>
      </c>
      <c r="X12" t="str">
        <f t="shared" si="7"/>
        <v/>
      </c>
      <c r="Y12" s="1" t="str">
        <f t="shared" si="8"/>
        <v xml:space="preserve">["SAVE_INDEX"] =  9; </v>
      </c>
      <c r="Z12">
        <f>VLOOKUP(D12,[1]Type!A$2:B$18,2,FALSE)</f>
        <v>4</v>
      </c>
      <c r="AA12" t="str">
        <f t="shared" si="9"/>
        <v xml:space="preserve">["TYPE"] =  4; </v>
      </c>
      <c r="AB12" t="str">
        <f>IF(NOT(ISBLANK(E12)),VLOOKUP(E12,[1]Type!D$2:E$6,2,FALSE),"")</f>
        <v/>
      </c>
      <c r="AC12" t="str">
        <f t="shared" si="10"/>
        <v/>
      </c>
      <c r="AD12" t="str">
        <f t="shared" si="11"/>
        <v>0</v>
      </c>
      <c r="AE12" t="str">
        <f t="shared" si="12"/>
        <v xml:space="preserve">["VXP"] = 0; </v>
      </c>
      <c r="AF12" t="str">
        <f t="shared" si="13"/>
        <v>0</v>
      </c>
      <c r="AG12" t="str">
        <f t="shared" si="14"/>
        <v xml:space="preserve">["LP"] = 0; </v>
      </c>
      <c r="AH12" t="str">
        <f t="shared" si="15"/>
        <v>0</v>
      </c>
      <c r="AI12" t="str">
        <f t="shared" si="16"/>
        <v xml:space="preserve">["REP"] = 0; </v>
      </c>
      <c r="AJ12">
        <f>IF(NOT(ISBLANK(J12)),VLOOKUP(J12,[1]Faction!A$2:B$77,2,FALSE),1)</f>
        <v>1</v>
      </c>
      <c r="AK12" t="str">
        <f t="shared" si="17"/>
        <v xml:space="preserve">["FACTION"] = 1; </v>
      </c>
      <c r="AL12" t="str">
        <f t="shared" si="18"/>
        <v xml:space="preserve">["TIER"] = 1; </v>
      </c>
      <c r="AM12" t="str">
        <f t="shared" si="19"/>
        <v xml:space="preserve">["MIN_LVL"] = "30"; </v>
      </c>
      <c r="AN12" t="str">
        <f t="shared" si="20"/>
        <v/>
      </c>
      <c r="AO12" t="str">
        <f t="shared" si="21"/>
        <v xml:space="preserve">["NAME"] = { ["EN"] = "Blackarrow-slayer -- Tier 4"; }; </v>
      </c>
      <c r="AP12" t="str">
        <f t="shared" si="22"/>
        <v xml:space="preserve">["LORE"] = { ["EN"] = "Stem the tide of Uruk-blackarrows in the War."; }; </v>
      </c>
      <c r="AQ12" t="str">
        <f t="shared" si="23"/>
        <v xml:space="preserve">["SUMMARY"] = { ["EN"] = "Defeat 5000 Uruk-blackarrows in the Ettenmoors"; }; </v>
      </c>
      <c r="AR12" t="str">
        <f t="shared" si="24"/>
        <v xml:space="preserve">["TITLE"] = { ["EN"] = "Blackarrow's Bane"; }; </v>
      </c>
      <c r="AS12" t="str">
        <f t="shared" si="25"/>
        <v>};</v>
      </c>
    </row>
    <row r="13" spans="1:45" x14ac:dyDescent="0.25">
      <c r="A13">
        <v>1879071807</v>
      </c>
      <c r="B13">
        <v>10</v>
      </c>
      <c r="C13" t="s">
        <v>40</v>
      </c>
      <c r="D13" t="s">
        <v>30</v>
      </c>
      <c r="G13" t="s">
        <v>69</v>
      </c>
      <c r="K13" t="s">
        <v>95</v>
      </c>
      <c r="L13" t="s">
        <v>91</v>
      </c>
      <c r="M13">
        <v>2</v>
      </c>
      <c r="N13">
        <v>30</v>
      </c>
      <c r="R13" t="str">
        <f t="shared" si="1"/>
        <v xml:space="preserve"> [12] = {["ID"] = 1879071807; }; -- Blackarrow-slayer -- Tier 3</v>
      </c>
      <c r="S13" s="1" t="str">
        <f t="shared" si="2"/>
        <v xml:space="preserve"> [12] = {["ID"] = 1879071807; ["SAVE_INDEX"] = 10; ["TYPE"] =  4; ["VXP"] = 0; ["LP"] = 0; ["REP"] = 0; ["FACTION"] = 1; ["TIER"] = 2; ["MIN_LVL"] = "30"; ["NAME"] = { ["EN"] = "Blackarrow-slayer -- Tier 3"; }; ["LORE"] = { ["EN"] = "Stem the tide of Uruk-blackarrows in the War."; }; ["SUMMARY"] = { ["EN"] = "Defeat 2500 Uruk-blackarrows in the Ettenmoors"; }; ["TITLE"] = { ["EN"] = "Blackarrow-slayer"; }; };</v>
      </c>
      <c r="T13">
        <f t="shared" si="3"/>
        <v>12</v>
      </c>
      <c r="U13" t="str">
        <f t="shared" si="4"/>
        <v xml:space="preserve"> [12] = {</v>
      </c>
      <c r="V13" t="str">
        <f t="shared" si="5"/>
        <v xml:space="preserve">["ID"] = 1879071807; </v>
      </c>
      <c r="W13" t="str">
        <f t="shared" si="6"/>
        <v xml:space="preserve">["ID"] = 1879071807; </v>
      </c>
      <c r="X13" t="str">
        <f t="shared" si="7"/>
        <v/>
      </c>
      <c r="Y13" s="1" t="str">
        <f t="shared" si="8"/>
        <v xml:space="preserve">["SAVE_INDEX"] = 10; </v>
      </c>
      <c r="Z13">
        <f>VLOOKUP(D13,[1]Type!A$2:B$18,2,FALSE)</f>
        <v>4</v>
      </c>
      <c r="AA13" t="str">
        <f t="shared" si="9"/>
        <v xml:space="preserve">["TYPE"] =  4; </v>
      </c>
      <c r="AB13" t="str">
        <f>IF(NOT(ISBLANK(E13)),VLOOKUP(E13,[1]Type!D$2:E$6,2,FALSE),"")</f>
        <v/>
      </c>
      <c r="AC13" t="str">
        <f t="shared" si="10"/>
        <v/>
      </c>
      <c r="AD13" t="str">
        <f t="shared" si="11"/>
        <v>0</v>
      </c>
      <c r="AE13" t="str">
        <f t="shared" si="12"/>
        <v xml:space="preserve">["VXP"] = 0; </v>
      </c>
      <c r="AF13" t="str">
        <f t="shared" si="13"/>
        <v>0</v>
      </c>
      <c r="AG13" t="str">
        <f t="shared" si="14"/>
        <v xml:space="preserve">["LP"] = 0; </v>
      </c>
      <c r="AH13" t="str">
        <f t="shared" si="15"/>
        <v>0</v>
      </c>
      <c r="AI13" t="str">
        <f t="shared" si="16"/>
        <v xml:space="preserve">["REP"] = 0; </v>
      </c>
      <c r="AJ13">
        <f>IF(NOT(ISBLANK(J13)),VLOOKUP(J13,[1]Faction!A$2:B$77,2,FALSE),1)</f>
        <v>1</v>
      </c>
      <c r="AK13" t="str">
        <f t="shared" si="17"/>
        <v xml:space="preserve">["FACTION"] = 1; </v>
      </c>
      <c r="AL13" t="str">
        <f t="shared" si="18"/>
        <v xml:space="preserve">["TIER"] = 2; </v>
      </c>
      <c r="AM13" t="str">
        <f t="shared" si="19"/>
        <v xml:space="preserve">["MIN_LVL"] = "30"; </v>
      </c>
      <c r="AN13" t="str">
        <f t="shared" si="20"/>
        <v/>
      </c>
      <c r="AO13" t="str">
        <f t="shared" si="21"/>
        <v xml:space="preserve">["NAME"] = { ["EN"] = "Blackarrow-slayer -- Tier 3"; }; </v>
      </c>
      <c r="AP13" t="str">
        <f t="shared" si="22"/>
        <v xml:space="preserve">["LORE"] = { ["EN"] = "Stem the tide of Uruk-blackarrows in the War."; }; </v>
      </c>
      <c r="AQ13" t="str">
        <f t="shared" si="23"/>
        <v xml:space="preserve">["SUMMARY"] = { ["EN"] = "Defeat 2500 Uruk-blackarrows in the Ettenmoors"; }; </v>
      </c>
      <c r="AR13" t="str">
        <f t="shared" si="24"/>
        <v xml:space="preserve">["TITLE"] = { ["EN"] = "Blackarrow-slayer"; }; </v>
      </c>
      <c r="AS13" t="str">
        <f t="shared" si="25"/>
        <v>};</v>
      </c>
    </row>
    <row r="14" spans="1:45" x14ac:dyDescent="0.25">
      <c r="A14">
        <v>1879071806</v>
      </c>
      <c r="B14">
        <v>11</v>
      </c>
      <c r="C14" t="s">
        <v>41</v>
      </c>
      <c r="D14" t="s">
        <v>30</v>
      </c>
      <c r="G14" t="s">
        <v>96</v>
      </c>
      <c r="K14" t="s">
        <v>97</v>
      </c>
      <c r="L14" t="s">
        <v>91</v>
      </c>
      <c r="M14">
        <v>3</v>
      </c>
      <c r="N14">
        <v>30</v>
      </c>
      <c r="R14" t="str">
        <f t="shared" si="1"/>
        <v xml:space="preserve"> [13] = {["ID"] = 1879071806; }; -- Blackarrow-slayer -- Tier 2</v>
      </c>
      <c r="S14" s="1" t="str">
        <f t="shared" si="2"/>
        <v xml:space="preserve"> [13] = {["ID"] = 1879071806; ["SAVE_INDEX"] = 11; ["TYPE"] =  4; ["VXP"] = 0; ["LP"] = 0; ["REP"] = 0; ["FACTION"] = 1; ["TIER"] = 3; ["MIN_LVL"] = "30"; ["NAME"] = { ["EN"] = "Blackarrow-slayer -- Tier 2"; }; ["LORE"] = { ["EN"] = "Stem the tide of Uruk-blackarrows in the War."; }; ["SUMMARY"] = { ["EN"] = "Defeat 1000 Uruk-blackarrows in the Ettenmoors"; }; ["TITLE"] = { ["EN"] = "Blackarrow's Enemy"; }; };</v>
      </c>
      <c r="T14">
        <f t="shared" si="3"/>
        <v>13</v>
      </c>
      <c r="U14" t="str">
        <f t="shared" si="4"/>
        <v xml:space="preserve"> [13] = {</v>
      </c>
      <c r="V14" t="str">
        <f t="shared" si="5"/>
        <v xml:space="preserve">["ID"] = 1879071806; </v>
      </c>
      <c r="W14" t="str">
        <f t="shared" si="6"/>
        <v xml:space="preserve">["ID"] = 1879071806; </v>
      </c>
      <c r="X14" t="str">
        <f t="shared" si="7"/>
        <v/>
      </c>
      <c r="Y14" s="1" t="str">
        <f t="shared" si="8"/>
        <v xml:space="preserve">["SAVE_INDEX"] = 11; </v>
      </c>
      <c r="Z14">
        <f>VLOOKUP(D14,[1]Type!A$2:B$18,2,FALSE)</f>
        <v>4</v>
      </c>
      <c r="AA14" t="str">
        <f t="shared" si="9"/>
        <v xml:space="preserve">["TYPE"] =  4; </v>
      </c>
      <c r="AB14" t="str">
        <f>IF(NOT(ISBLANK(E14)),VLOOKUP(E14,[1]Type!D$2:E$6,2,FALSE),"")</f>
        <v/>
      </c>
      <c r="AC14" t="str">
        <f t="shared" si="10"/>
        <v/>
      </c>
      <c r="AD14" t="str">
        <f t="shared" si="11"/>
        <v>0</v>
      </c>
      <c r="AE14" t="str">
        <f t="shared" si="12"/>
        <v xml:space="preserve">["VXP"] = 0; </v>
      </c>
      <c r="AF14" t="str">
        <f t="shared" si="13"/>
        <v>0</v>
      </c>
      <c r="AG14" t="str">
        <f t="shared" si="14"/>
        <v xml:space="preserve">["LP"] = 0; </v>
      </c>
      <c r="AH14" t="str">
        <f t="shared" si="15"/>
        <v>0</v>
      </c>
      <c r="AI14" t="str">
        <f t="shared" si="16"/>
        <v xml:space="preserve">["REP"] = 0; </v>
      </c>
      <c r="AJ14">
        <f>IF(NOT(ISBLANK(J14)),VLOOKUP(J14,[1]Faction!A$2:B$77,2,FALSE),1)</f>
        <v>1</v>
      </c>
      <c r="AK14" t="str">
        <f t="shared" si="17"/>
        <v xml:space="preserve">["FACTION"] = 1; </v>
      </c>
      <c r="AL14" t="str">
        <f t="shared" si="18"/>
        <v xml:space="preserve">["TIER"] = 3; </v>
      </c>
      <c r="AM14" t="str">
        <f t="shared" si="19"/>
        <v xml:space="preserve">["MIN_LVL"] = "30"; </v>
      </c>
      <c r="AN14" t="str">
        <f t="shared" si="20"/>
        <v/>
      </c>
      <c r="AO14" t="str">
        <f t="shared" si="21"/>
        <v xml:space="preserve">["NAME"] = { ["EN"] = "Blackarrow-slayer -- Tier 2"; }; </v>
      </c>
      <c r="AP14" t="str">
        <f t="shared" si="22"/>
        <v xml:space="preserve">["LORE"] = { ["EN"] = "Stem the tide of Uruk-blackarrows in the War."; }; </v>
      </c>
      <c r="AQ14" t="str">
        <f t="shared" si="23"/>
        <v xml:space="preserve">["SUMMARY"] = { ["EN"] = "Defeat 1000 Uruk-blackarrows in the Ettenmoors"; }; </v>
      </c>
      <c r="AR14" t="str">
        <f t="shared" si="24"/>
        <v xml:space="preserve">["TITLE"] = { ["EN"] = "Blackarrow's Enemy"; }; </v>
      </c>
      <c r="AS14" t="str">
        <f t="shared" si="25"/>
        <v>};</v>
      </c>
    </row>
    <row r="15" spans="1:45" x14ac:dyDescent="0.25">
      <c r="A15">
        <v>1879071805</v>
      </c>
      <c r="B15">
        <v>12</v>
      </c>
      <c r="C15" t="s">
        <v>42</v>
      </c>
      <c r="D15" t="s">
        <v>30</v>
      </c>
      <c r="G15" t="s">
        <v>98</v>
      </c>
      <c r="K15" t="s">
        <v>99</v>
      </c>
      <c r="L15" t="s">
        <v>91</v>
      </c>
      <c r="M15">
        <v>4</v>
      </c>
      <c r="N15">
        <v>30</v>
      </c>
      <c r="R15" t="str">
        <f t="shared" si="1"/>
        <v xml:space="preserve"> [14] = {["ID"] = 1879071805; }; -- Blackarrow-slayer -- Tier 1</v>
      </c>
      <c r="S15" s="1" t="str">
        <f t="shared" si="2"/>
        <v xml:space="preserve"> [14] = {["ID"] = 1879071805; ["SAVE_INDEX"] = 12; ["TYPE"] =  4; ["VXP"] = 0; ["LP"] = 0; ["REP"] = 0; ["FACTION"] = 1; ["TIER"] = 4; ["MIN_LVL"] = "30"; ["NAME"] = { ["EN"] = "Blackarrow-slayer -- Tier 1"; }; ["LORE"] = { ["EN"] = "Stem the tide of Uruk-blackarrows in the War."; }; ["SUMMARY"] = { ["EN"] = "Defeat 500 Uruk-blackarrows in the Ettenmoors"; }; ["TITLE"] = { ["EN"] = "Blackarrow-foe"; }; };</v>
      </c>
      <c r="T15">
        <f t="shared" si="3"/>
        <v>14</v>
      </c>
      <c r="U15" t="str">
        <f t="shared" si="4"/>
        <v xml:space="preserve"> [14] = {</v>
      </c>
      <c r="V15" t="str">
        <f t="shared" si="5"/>
        <v xml:space="preserve">["ID"] = 1879071805; </v>
      </c>
      <c r="W15" t="str">
        <f t="shared" si="6"/>
        <v xml:space="preserve">["ID"] = 1879071805; </v>
      </c>
      <c r="X15" t="str">
        <f t="shared" si="7"/>
        <v/>
      </c>
      <c r="Y15" s="1" t="str">
        <f t="shared" si="8"/>
        <v xml:space="preserve">["SAVE_INDEX"] = 12; </v>
      </c>
      <c r="Z15">
        <f>VLOOKUP(D15,[1]Type!A$2:B$18,2,FALSE)</f>
        <v>4</v>
      </c>
      <c r="AA15" t="str">
        <f t="shared" si="9"/>
        <v xml:space="preserve">["TYPE"] =  4; </v>
      </c>
      <c r="AB15" t="str">
        <f>IF(NOT(ISBLANK(E15)),VLOOKUP(E15,[1]Type!D$2:E$6,2,FALSE),"")</f>
        <v/>
      </c>
      <c r="AC15" t="str">
        <f t="shared" si="10"/>
        <v/>
      </c>
      <c r="AD15" t="str">
        <f t="shared" si="11"/>
        <v>0</v>
      </c>
      <c r="AE15" t="str">
        <f t="shared" si="12"/>
        <v xml:space="preserve">["VXP"] = 0; </v>
      </c>
      <c r="AF15" t="str">
        <f t="shared" si="13"/>
        <v>0</v>
      </c>
      <c r="AG15" t="str">
        <f t="shared" si="14"/>
        <v xml:space="preserve">["LP"] = 0; </v>
      </c>
      <c r="AH15" t="str">
        <f t="shared" si="15"/>
        <v>0</v>
      </c>
      <c r="AI15" t="str">
        <f t="shared" si="16"/>
        <v xml:space="preserve">["REP"] = 0; </v>
      </c>
      <c r="AJ15">
        <f>IF(NOT(ISBLANK(J15)),VLOOKUP(J15,[1]Faction!A$2:B$77,2,FALSE),1)</f>
        <v>1</v>
      </c>
      <c r="AK15" t="str">
        <f t="shared" si="17"/>
        <v xml:space="preserve">["FACTION"] = 1; </v>
      </c>
      <c r="AL15" t="str">
        <f t="shared" si="18"/>
        <v xml:space="preserve">["TIER"] = 4; </v>
      </c>
      <c r="AM15" t="str">
        <f t="shared" si="19"/>
        <v xml:space="preserve">["MIN_LVL"] = "30"; </v>
      </c>
      <c r="AN15" t="str">
        <f t="shared" si="20"/>
        <v/>
      </c>
      <c r="AO15" t="str">
        <f t="shared" si="21"/>
        <v xml:space="preserve">["NAME"] = { ["EN"] = "Blackarrow-slayer -- Tier 1"; }; </v>
      </c>
      <c r="AP15" t="str">
        <f t="shared" si="22"/>
        <v xml:space="preserve">["LORE"] = { ["EN"] = "Stem the tide of Uruk-blackarrows in the War."; }; </v>
      </c>
      <c r="AQ15" t="str">
        <f t="shared" si="23"/>
        <v xml:space="preserve">["SUMMARY"] = { ["EN"] = "Defeat 500 Uruk-blackarrows in the Ettenmoors"; }; </v>
      </c>
      <c r="AR15" t="str">
        <f t="shared" si="24"/>
        <v xml:space="preserve">["TITLE"] = { ["EN"] = "Blackarrow-foe"; }; </v>
      </c>
      <c r="AS15" t="str">
        <f t="shared" si="25"/>
        <v>};</v>
      </c>
    </row>
    <row r="16" spans="1:45" x14ac:dyDescent="0.25">
      <c r="C16" s="2" t="s">
        <v>70</v>
      </c>
      <c r="D16" s="2" t="s">
        <v>29</v>
      </c>
      <c r="P16">
        <v>122</v>
      </c>
      <c r="R16" t="str">
        <f t="shared" si="1"/>
        <v xml:space="preserve"> [15] = {["CAT_ID"] = 122; }; -- Reaver-slayer</v>
      </c>
      <c r="S16" s="1" t="str">
        <f t="shared" si="2"/>
        <v xml:space="preserve"> [15] = {                                          ["TYPE"] = 14; ["VXP"] = 0; ["LP"] = 0; ["REP"] = 0; ["FACTION"] = 1; ["TIER"] = 0;                     ["NAME"] = { ["EN"] = "Reaver-slayer"; }; };</v>
      </c>
      <c r="T16">
        <f t="shared" si="3"/>
        <v>15</v>
      </c>
      <c r="U16" t="str">
        <f t="shared" si="4"/>
        <v xml:space="preserve"> [15] = {</v>
      </c>
      <c r="V16" t="str">
        <f t="shared" si="5"/>
        <v xml:space="preserve">                     </v>
      </c>
      <c r="W16" t="str">
        <f t="shared" si="6"/>
        <v/>
      </c>
      <c r="X16" t="str">
        <f t="shared" si="7"/>
        <v xml:space="preserve">["CAT_ID"] = 122; </v>
      </c>
      <c r="Y16" s="1" t="str">
        <f t="shared" si="8"/>
        <v xml:space="preserve">                     </v>
      </c>
      <c r="Z16">
        <f>VLOOKUP(D16,[1]Type!A$2:B$18,2,FALSE)</f>
        <v>14</v>
      </c>
      <c r="AA16" t="str">
        <f t="shared" si="9"/>
        <v xml:space="preserve">["TYPE"] = 14; </v>
      </c>
      <c r="AB16" t="str">
        <f>IF(NOT(ISBLANK(E16)),VLOOKUP(E16,[1]Type!D$2:E$6,2,FALSE),"")</f>
        <v/>
      </c>
      <c r="AC16" t="str">
        <f t="shared" si="10"/>
        <v/>
      </c>
      <c r="AD16" t="str">
        <f t="shared" si="11"/>
        <v>0</v>
      </c>
      <c r="AE16" t="str">
        <f t="shared" si="12"/>
        <v xml:space="preserve">["VXP"] = 0; </v>
      </c>
      <c r="AF16" t="str">
        <f t="shared" si="13"/>
        <v>0</v>
      </c>
      <c r="AG16" t="str">
        <f t="shared" si="14"/>
        <v xml:space="preserve">["LP"] = 0; </v>
      </c>
      <c r="AH16" t="str">
        <f t="shared" si="15"/>
        <v>0</v>
      </c>
      <c r="AI16" t="str">
        <f t="shared" si="16"/>
        <v xml:space="preserve">["REP"] = 0; </v>
      </c>
      <c r="AJ16">
        <f>IF(NOT(ISBLANK(J16)),VLOOKUP(J16,[1]Faction!A$2:B$77,2,FALSE),1)</f>
        <v>1</v>
      </c>
      <c r="AK16" t="str">
        <f t="shared" si="17"/>
        <v xml:space="preserve">["FACTION"] = 1; </v>
      </c>
      <c r="AL16" t="str">
        <f t="shared" si="18"/>
        <v xml:space="preserve">["TIER"] = 0; </v>
      </c>
      <c r="AM16" t="str">
        <f t="shared" si="19"/>
        <v xml:space="preserve">                    </v>
      </c>
      <c r="AN16" t="str">
        <f t="shared" si="20"/>
        <v/>
      </c>
      <c r="AO16" t="str">
        <f t="shared" si="21"/>
        <v xml:space="preserve">["NAME"] = { ["EN"] = "Reaver-slayer"; }; </v>
      </c>
      <c r="AP16" t="str">
        <f t="shared" si="22"/>
        <v/>
      </c>
      <c r="AQ16" t="str">
        <f t="shared" si="23"/>
        <v/>
      </c>
      <c r="AR16" t="str">
        <f t="shared" si="24"/>
        <v/>
      </c>
      <c r="AS16" t="str">
        <f t="shared" si="25"/>
        <v>};</v>
      </c>
    </row>
    <row r="17" spans="1:45" x14ac:dyDescent="0.25">
      <c r="A17">
        <v>1879071814</v>
      </c>
      <c r="B17">
        <v>13</v>
      </c>
      <c r="C17" t="s">
        <v>43</v>
      </c>
      <c r="D17" t="s">
        <v>30</v>
      </c>
      <c r="E17" s="2"/>
      <c r="G17" t="s">
        <v>100</v>
      </c>
      <c r="K17" t="s">
        <v>170</v>
      </c>
      <c r="L17" t="s">
        <v>125</v>
      </c>
      <c r="M17">
        <v>0</v>
      </c>
      <c r="N17">
        <v>30</v>
      </c>
      <c r="R17" t="str">
        <f t="shared" si="1"/>
        <v xml:space="preserve"> [16] = {["ID"] = 1879071814; }; -- Reaver-slayer -- Tier 5</v>
      </c>
      <c r="S17" s="1" t="str">
        <f t="shared" si="2"/>
        <v xml:space="preserve"> [16] = {["ID"] = 1879071814; ["SAVE_INDEX"] = 13; ["TYPE"] =  4; ["VXP"] = 0; ["LP"] = 0; ["REP"] = 0; ["FACTION"] = 1; ["TIER"] = 0; ["MIN_LVL"] = "30"; ["NAME"] = { ["EN"] = "Reaver-slayer -- Tier 5"; }; ["LORE"] = { ["EN"] = "Stem the tide of Orc-reavers in the War."; }; ["SUMMARY"] = { ["EN"] = "Defeat 10000 Reavers in the Ettenmoors"; }; ["TITLE"] = { ["EN"] = "Reaver's End"; }; };</v>
      </c>
      <c r="T17">
        <f t="shared" si="3"/>
        <v>16</v>
      </c>
      <c r="U17" t="str">
        <f t="shared" si="4"/>
        <v xml:space="preserve"> [16] = {</v>
      </c>
      <c r="V17" t="str">
        <f t="shared" si="5"/>
        <v xml:space="preserve">["ID"] = 1879071814; </v>
      </c>
      <c r="W17" t="str">
        <f t="shared" si="6"/>
        <v xml:space="preserve">["ID"] = 1879071814; </v>
      </c>
      <c r="X17" t="str">
        <f t="shared" si="7"/>
        <v/>
      </c>
      <c r="Y17" s="1" t="str">
        <f t="shared" si="8"/>
        <v xml:space="preserve">["SAVE_INDEX"] = 13; </v>
      </c>
      <c r="Z17">
        <f>VLOOKUP(D17,[1]Type!A$2:B$18,2,FALSE)</f>
        <v>4</v>
      </c>
      <c r="AA17" t="str">
        <f t="shared" si="9"/>
        <v xml:space="preserve">["TYPE"] =  4; </v>
      </c>
      <c r="AB17" t="str">
        <f>IF(NOT(ISBLANK(E17)),VLOOKUP(E17,[1]Type!D$2:E$6,2,FALSE),"")</f>
        <v/>
      </c>
      <c r="AC17" t="str">
        <f t="shared" si="10"/>
        <v/>
      </c>
      <c r="AD17" t="str">
        <f t="shared" si="11"/>
        <v>0</v>
      </c>
      <c r="AE17" t="str">
        <f t="shared" si="12"/>
        <v xml:space="preserve">["VXP"] = 0; </v>
      </c>
      <c r="AF17" t="str">
        <f t="shared" si="13"/>
        <v>0</v>
      </c>
      <c r="AG17" t="str">
        <f t="shared" si="14"/>
        <v xml:space="preserve">["LP"] = 0; </v>
      </c>
      <c r="AH17" t="str">
        <f t="shared" si="15"/>
        <v>0</v>
      </c>
      <c r="AI17" t="str">
        <f t="shared" si="16"/>
        <v xml:space="preserve">["REP"] = 0; </v>
      </c>
      <c r="AJ17">
        <f>IF(NOT(ISBLANK(J17)),VLOOKUP(J17,[1]Faction!A$2:B$77,2,FALSE),1)</f>
        <v>1</v>
      </c>
      <c r="AK17" t="str">
        <f t="shared" si="17"/>
        <v xml:space="preserve">["FACTION"] = 1; </v>
      </c>
      <c r="AL17" t="str">
        <f t="shared" si="18"/>
        <v xml:space="preserve">["TIER"] = 0; </v>
      </c>
      <c r="AM17" t="str">
        <f t="shared" si="19"/>
        <v xml:space="preserve">["MIN_LVL"] = "30"; </v>
      </c>
      <c r="AN17" t="str">
        <f t="shared" si="20"/>
        <v/>
      </c>
      <c r="AO17" t="str">
        <f t="shared" si="21"/>
        <v xml:space="preserve">["NAME"] = { ["EN"] = "Reaver-slayer -- Tier 5"; }; </v>
      </c>
      <c r="AP17" t="str">
        <f t="shared" si="22"/>
        <v xml:space="preserve">["LORE"] = { ["EN"] = "Stem the tide of Orc-reavers in the War."; }; </v>
      </c>
      <c r="AQ17" t="str">
        <f t="shared" si="23"/>
        <v xml:space="preserve">["SUMMARY"] = { ["EN"] = "Defeat 10000 Reavers in the Ettenmoors"; }; </v>
      </c>
      <c r="AR17" t="str">
        <f t="shared" si="24"/>
        <v xml:space="preserve">["TITLE"] = { ["EN"] = "Reaver's End"; }; </v>
      </c>
      <c r="AS17" t="str">
        <f t="shared" si="25"/>
        <v>};</v>
      </c>
    </row>
    <row r="18" spans="1:45" x14ac:dyDescent="0.25">
      <c r="A18">
        <v>1879071813</v>
      </c>
      <c r="B18">
        <v>14</v>
      </c>
      <c r="C18" t="s">
        <v>44</v>
      </c>
      <c r="D18" t="s">
        <v>30</v>
      </c>
      <c r="G18" t="s">
        <v>101</v>
      </c>
      <c r="K18" t="s">
        <v>171</v>
      </c>
      <c r="L18" t="s">
        <v>125</v>
      </c>
      <c r="M18">
        <v>1</v>
      </c>
      <c r="N18">
        <v>30</v>
      </c>
      <c r="R18" t="str">
        <f t="shared" si="1"/>
        <v xml:space="preserve"> [17] = {["ID"] = 1879071813; }; -- Reaver-slayer -- Tier 4</v>
      </c>
      <c r="S18" s="1" t="str">
        <f t="shared" si="2"/>
        <v xml:space="preserve"> [17] = {["ID"] = 1879071813; ["SAVE_INDEX"] = 14; ["TYPE"] =  4; ["VXP"] = 0; ["LP"] = 0; ["REP"] = 0; ["FACTION"] = 1; ["TIER"] = 1; ["MIN_LVL"] = "30"; ["NAME"] = { ["EN"] = "Reaver-slayer -- Tier 4"; }; ["LORE"] = { ["EN"] = "Stem the tide of Orc-reavers in the War."; }; ["SUMMARY"] = { ["EN"] = "Defeat 5000 Reavers in the Ettenmoors"; }; ["TITLE"] = { ["EN"] = "Reaver's Bane"; }; };</v>
      </c>
      <c r="T18">
        <f t="shared" si="3"/>
        <v>17</v>
      </c>
      <c r="U18" t="str">
        <f t="shared" si="4"/>
        <v xml:space="preserve"> [17] = {</v>
      </c>
      <c r="V18" t="str">
        <f t="shared" si="5"/>
        <v xml:space="preserve">["ID"] = 1879071813; </v>
      </c>
      <c r="W18" t="str">
        <f t="shared" si="6"/>
        <v xml:space="preserve">["ID"] = 1879071813; </v>
      </c>
      <c r="X18" t="str">
        <f t="shared" si="7"/>
        <v/>
      </c>
      <c r="Y18" s="1" t="str">
        <f t="shared" si="8"/>
        <v xml:space="preserve">["SAVE_INDEX"] = 14; </v>
      </c>
      <c r="Z18">
        <f>VLOOKUP(D18,[1]Type!A$2:B$18,2,FALSE)</f>
        <v>4</v>
      </c>
      <c r="AA18" t="str">
        <f t="shared" si="9"/>
        <v xml:space="preserve">["TYPE"] =  4; </v>
      </c>
      <c r="AB18" t="str">
        <f>IF(NOT(ISBLANK(E18)),VLOOKUP(E18,[1]Type!D$2:E$6,2,FALSE),"")</f>
        <v/>
      </c>
      <c r="AC18" t="str">
        <f t="shared" si="10"/>
        <v/>
      </c>
      <c r="AD18" t="str">
        <f t="shared" si="11"/>
        <v>0</v>
      </c>
      <c r="AE18" t="str">
        <f t="shared" si="12"/>
        <v xml:space="preserve">["VXP"] = 0; </v>
      </c>
      <c r="AF18" t="str">
        <f t="shared" si="13"/>
        <v>0</v>
      </c>
      <c r="AG18" t="str">
        <f t="shared" si="14"/>
        <v xml:space="preserve">["LP"] = 0; </v>
      </c>
      <c r="AH18" t="str">
        <f t="shared" si="15"/>
        <v>0</v>
      </c>
      <c r="AI18" t="str">
        <f t="shared" si="16"/>
        <v xml:space="preserve">["REP"] = 0; </v>
      </c>
      <c r="AJ18">
        <f>IF(NOT(ISBLANK(J18)),VLOOKUP(J18,[1]Faction!A$2:B$77,2,FALSE),1)</f>
        <v>1</v>
      </c>
      <c r="AK18" t="str">
        <f t="shared" si="17"/>
        <v xml:space="preserve">["FACTION"] = 1; </v>
      </c>
      <c r="AL18" t="str">
        <f t="shared" si="18"/>
        <v xml:space="preserve">["TIER"] = 1; </v>
      </c>
      <c r="AM18" t="str">
        <f t="shared" si="19"/>
        <v xml:space="preserve">["MIN_LVL"] = "30"; </v>
      </c>
      <c r="AN18" t="str">
        <f t="shared" si="20"/>
        <v/>
      </c>
      <c r="AO18" t="str">
        <f t="shared" si="21"/>
        <v xml:space="preserve">["NAME"] = { ["EN"] = "Reaver-slayer -- Tier 4"; }; </v>
      </c>
      <c r="AP18" t="str">
        <f t="shared" si="22"/>
        <v xml:space="preserve">["LORE"] = { ["EN"] = "Stem the tide of Orc-reavers in the War."; }; </v>
      </c>
      <c r="AQ18" t="str">
        <f t="shared" si="23"/>
        <v xml:space="preserve">["SUMMARY"] = { ["EN"] = "Defeat 5000 Reavers in the Ettenmoors"; }; </v>
      </c>
      <c r="AR18" t="str">
        <f t="shared" si="24"/>
        <v xml:space="preserve">["TITLE"] = { ["EN"] = "Reaver's Bane"; }; </v>
      </c>
      <c r="AS18" t="str">
        <f t="shared" si="25"/>
        <v>};</v>
      </c>
    </row>
    <row r="19" spans="1:45" x14ac:dyDescent="0.25">
      <c r="A19">
        <v>1879071812</v>
      </c>
      <c r="B19">
        <v>15</v>
      </c>
      <c r="C19" t="s">
        <v>45</v>
      </c>
      <c r="D19" t="s">
        <v>30</v>
      </c>
      <c r="G19" t="s">
        <v>70</v>
      </c>
      <c r="K19" t="s">
        <v>172</v>
      </c>
      <c r="L19" t="s">
        <v>125</v>
      </c>
      <c r="M19">
        <v>2</v>
      </c>
      <c r="N19">
        <v>30</v>
      </c>
      <c r="R19" t="str">
        <f t="shared" si="1"/>
        <v xml:space="preserve"> [18] = {["ID"] = 1879071812; }; -- Reaver-slayer -- Tier 3</v>
      </c>
      <c r="S19" s="1" t="str">
        <f t="shared" si="2"/>
        <v xml:space="preserve"> [18] = {["ID"] = 1879071812; ["SAVE_INDEX"] = 15; ["TYPE"] =  4; ["VXP"] = 0; ["LP"] = 0; ["REP"] = 0; ["FACTION"] = 1; ["TIER"] = 2; ["MIN_LVL"] = "30"; ["NAME"] = { ["EN"] = "Reaver-slayer -- Tier 3"; }; ["LORE"] = { ["EN"] = "Stem the tide of Orc-reavers in the War."; }; ["SUMMARY"] = { ["EN"] = "Defeat 2500 Reavers in the Ettenmoors"; }; ["TITLE"] = { ["EN"] = "Reaver-slayer"; }; };</v>
      </c>
      <c r="T19">
        <f t="shared" si="3"/>
        <v>18</v>
      </c>
      <c r="U19" t="str">
        <f t="shared" si="4"/>
        <v xml:space="preserve"> [18] = {</v>
      </c>
      <c r="V19" t="str">
        <f t="shared" si="5"/>
        <v xml:space="preserve">["ID"] = 1879071812; </v>
      </c>
      <c r="W19" t="str">
        <f t="shared" si="6"/>
        <v xml:space="preserve">["ID"] = 1879071812; </v>
      </c>
      <c r="X19" t="str">
        <f t="shared" si="7"/>
        <v/>
      </c>
      <c r="Y19" s="1" t="str">
        <f t="shared" si="8"/>
        <v xml:space="preserve">["SAVE_INDEX"] = 15; </v>
      </c>
      <c r="Z19">
        <f>VLOOKUP(D19,[1]Type!A$2:B$18,2,FALSE)</f>
        <v>4</v>
      </c>
      <c r="AA19" t="str">
        <f t="shared" si="9"/>
        <v xml:space="preserve">["TYPE"] =  4; </v>
      </c>
      <c r="AB19" t="str">
        <f>IF(NOT(ISBLANK(E19)),VLOOKUP(E19,[1]Type!D$2:E$6,2,FALSE),"")</f>
        <v/>
      </c>
      <c r="AC19" t="str">
        <f t="shared" si="10"/>
        <v/>
      </c>
      <c r="AD19" t="str">
        <f t="shared" si="11"/>
        <v>0</v>
      </c>
      <c r="AE19" t="str">
        <f t="shared" si="12"/>
        <v xml:space="preserve">["VXP"] = 0; </v>
      </c>
      <c r="AF19" t="str">
        <f t="shared" si="13"/>
        <v>0</v>
      </c>
      <c r="AG19" t="str">
        <f t="shared" si="14"/>
        <v xml:space="preserve">["LP"] = 0; </v>
      </c>
      <c r="AH19" t="str">
        <f t="shared" si="15"/>
        <v>0</v>
      </c>
      <c r="AI19" t="str">
        <f t="shared" si="16"/>
        <v xml:space="preserve">["REP"] = 0; </v>
      </c>
      <c r="AJ19">
        <f>IF(NOT(ISBLANK(J19)),VLOOKUP(J19,[1]Faction!A$2:B$77,2,FALSE),1)</f>
        <v>1</v>
      </c>
      <c r="AK19" t="str">
        <f t="shared" si="17"/>
        <v xml:space="preserve">["FACTION"] = 1; </v>
      </c>
      <c r="AL19" t="str">
        <f t="shared" si="18"/>
        <v xml:space="preserve">["TIER"] = 2; </v>
      </c>
      <c r="AM19" t="str">
        <f t="shared" si="19"/>
        <v xml:space="preserve">["MIN_LVL"] = "30"; </v>
      </c>
      <c r="AN19" t="str">
        <f t="shared" si="20"/>
        <v/>
      </c>
      <c r="AO19" t="str">
        <f t="shared" si="21"/>
        <v xml:space="preserve">["NAME"] = { ["EN"] = "Reaver-slayer -- Tier 3"; }; </v>
      </c>
      <c r="AP19" t="str">
        <f t="shared" si="22"/>
        <v xml:space="preserve">["LORE"] = { ["EN"] = "Stem the tide of Orc-reavers in the War."; }; </v>
      </c>
      <c r="AQ19" t="str">
        <f t="shared" si="23"/>
        <v xml:space="preserve">["SUMMARY"] = { ["EN"] = "Defeat 2500 Reavers in the Ettenmoors"; }; </v>
      </c>
      <c r="AR19" t="str">
        <f t="shared" si="24"/>
        <v xml:space="preserve">["TITLE"] = { ["EN"] = "Reaver-slayer"; }; </v>
      </c>
      <c r="AS19" t="str">
        <f t="shared" si="25"/>
        <v>};</v>
      </c>
    </row>
    <row r="20" spans="1:45" x14ac:dyDescent="0.25">
      <c r="A20">
        <v>1879071811</v>
      </c>
      <c r="B20">
        <v>16</v>
      </c>
      <c r="C20" t="s">
        <v>46</v>
      </c>
      <c r="D20" t="s">
        <v>30</v>
      </c>
      <c r="G20" t="s">
        <v>102</v>
      </c>
      <c r="K20" t="s">
        <v>173</v>
      </c>
      <c r="L20" t="s">
        <v>125</v>
      </c>
      <c r="M20">
        <v>3</v>
      </c>
      <c r="N20">
        <v>30</v>
      </c>
      <c r="R20" t="str">
        <f t="shared" si="1"/>
        <v xml:space="preserve"> [19] = {["ID"] = 1879071811; }; -- Reaver-slayer -- Tier 2</v>
      </c>
      <c r="S20" s="1" t="str">
        <f t="shared" si="2"/>
        <v xml:space="preserve"> [19] = {["ID"] = 1879071811; ["SAVE_INDEX"] = 16; ["TYPE"] =  4; ["VXP"] = 0; ["LP"] = 0; ["REP"] = 0; ["FACTION"] = 1; ["TIER"] = 3; ["MIN_LVL"] = "30"; ["NAME"] = { ["EN"] = "Reaver-slayer -- Tier 2"; }; ["LORE"] = { ["EN"] = "Stem the tide of Orc-reavers in the War."; }; ["SUMMARY"] = { ["EN"] = "Defeat 1000 Reavers in the Ettenmoors"; }; ["TITLE"] = { ["EN"] = "Reaver's Enemy"; }; };</v>
      </c>
      <c r="T20">
        <f t="shared" si="3"/>
        <v>19</v>
      </c>
      <c r="U20" t="str">
        <f t="shared" si="4"/>
        <v xml:space="preserve"> [19] = {</v>
      </c>
      <c r="V20" t="str">
        <f t="shared" si="5"/>
        <v xml:space="preserve">["ID"] = 1879071811; </v>
      </c>
      <c r="W20" t="str">
        <f t="shared" si="6"/>
        <v xml:space="preserve">["ID"] = 1879071811; </v>
      </c>
      <c r="X20" t="str">
        <f t="shared" si="7"/>
        <v/>
      </c>
      <c r="Y20" s="1" t="str">
        <f t="shared" si="8"/>
        <v xml:space="preserve">["SAVE_INDEX"] = 16; </v>
      </c>
      <c r="Z20">
        <f>VLOOKUP(D20,[1]Type!A$2:B$18,2,FALSE)</f>
        <v>4</v>
      </c>
      <c r="AA20" t="str">
        <f t="shared" si="9"/>
        <v xml:space="preserve">["TYPE"] =  4; </v>
      </c>
      <c r="AB20" t="str">
        <f>IF(NOT(ISBLANK(E20)),VLOOKUP(E20,[1]Type!D$2:E$6,2,FALSE),"")</f>
        <v/>
      </c>
      <c r="AC20" t="str">
        <f t="shared" si="10"/>
        <v/>
      </c>
      <c r="AD20" t="str">
        <f t="shared" si="11"/>
        <v>0</v>
      </c>
      <c r="AE20" t="str">
        <f t="shared" si="12"/>
        <v xml:space="preserve">["VXP"] = 0; </v>
      </c>
      <c r="AF20" t="str">
        <f t="shared" si="13"/>
        <v>0</v>
      </c>
      <c r="AG20" t="str">
        <f t="shared" si="14"/>
        <v xml:space="preserve">["LP"] = 0; </v>
      </c>
      <c r="AH20" t="str">
        <f t="shared" si="15"/>
        <v>0</v>
      </c>
      <c r="AI20" t="str">
        <f t="shared" si="16"/>
        <v xml:space="preserve">["REP"] = 0; </v>
      </c>
      <c r="AJ20">
        <f>IF(NOT(ISBLANK(J20)),VLOOKUP(J20,[1]Faction!A$2:B$77,2,FALSE),1)</f>
        <v>1</v>
      </c>
      <c r="AK20" t="str">
        <f t="shared" si="17"/>
        <v xml:space="preserve">["FACTION"] = 1; </v>
      </c>
      <c r="AL20" t="str">
        <f t="shared" si="18"/>
        <v xml:space="preserve">["TIER"] = 3; </v>
      </c>
      <c r="AM20" t="str">
        <f t="shared" si="19"/>
        <v xml:space="preserve">["MIN_LVL"] = "30"; </v>
      </c>
      <c r="AN20" t="str">
        <f t="shared" si="20"/>
        <v/>
      </c>
      <c r="AO20" t="str">
        <f t="shared" si="21"/>
        <v xml:space="preserve">["NAME"] = { ["EN"] = "Reaver-slayer -- Tier 2"; }; </v>
      </c>
      <c r="AP20" t="str">
        <f t="shared" si="22"/>
        <v xml:space="preserve">["LORE"] = { ["EN"] = "Stem the tide of Orc-reavers in the War."; }; </v>
      </c>
      <c r="AQ20" t="str">
        <f t="shared" si="23"/>
        <v xml:space="preserve">["SUMMARY"] = { ["EN"] = "Defeat 1000 Reavers in the Ettenmoors"; }; </v>
      </c>
      <c r="AR20" t="str">
        <f t="shared" si="24"/>
        <v xml:space="preserve">["TITLE"] = { ["EN"] = "Reaver's Enemy"; }; </v>
      </c>
      <c r="AS20" t="str">
        <f t="shared" si="25"/>
        <v>};</v>
      </c>
    </row>
    <row r="21" spans="1:45" x14ac:dyDescent="0.25">
      <c r="A21">
        <v>1879071810</v>
      </c>
      <c r="B21">
        <v>17</v>
      </c>
      <c r="C21" t="s">
        <v>47</v>
      </c>
      <c r="D21" t="s">
        <v>30</v>
      </c>
      <c r="G21" t="s">
        <v>103</v>
      </c>
      <c r="K21" t="s">
        <v>174</v>
      </c>
      <c r="L21" t="s">
        <v>125</v>
      </c>
      <c r="M21">
        <v>4</v>
      </c>
      <c r="N21">
        <v>30</v>
      </c>
      <c r="R21" t="str">
        <f t="shared" si="1"/>
        <v xml:space="preserve"> [20] = {["ID"] = 1879071810; }; -- Reaver-slayer -- Tier 1</v>
      </c>
      <c r="S21" s="1" t="str">
        <f t="shared" si="2"/>
        <v xml:space="preserve"> [20] = {["ID"] = 1879071810; ["SAVE_INDEX"] = 17; ["TYPE"] =  4; ["VXP"] = 0; ["LP"] = 0; ["REP"] = 0; ["FACTION"] = 1; ["TIER"] = 4; ["MIN_LVL"] = "30"; ["NAME"] = { ["EN"] = "Reaver-slayer -- Tier 1"; }; ["LORE"] = { ["EN"] = "Stem the tide of Orc-reavers in the War."; }; ["SUMMARY"] = { ["EN"] = "Defeat 500 Reavers in the Ettenmoors"; }; ["TITLE"] = { ["EN"] = "Reaver-foe"; }; };</v>
      </c>
      <c r="T21">
        <f t="shared" si="3"/>
        <v>20</v>
      </c>
      <c r="U21" t="str">
        <f t="shared" si="4"/>
        <v xml:space="preserve"> [20] = {</v>
      </c>
      <c r="V21" t="str">
        <f t="shared" si="5"/>
        <v xml:space="preserve">["ID"] = 1879071810; </v>
      </c>
      <c r="W21" t="str">
        <f t="shared" si="6"/>
        <v xml:space="preserve">["ID"] = 1879071810; </v>
      </c>
      <c r="X21" t="str">
        <f t="shared" si="7"/>
        <v/>
      </c>
      <c r="Y21" s="1" t="str">
        <f t="shared" si="8"/>
        <v xml:space="preserve">["SAVE_INDEX"] = 17; </v>
      </c>
      <c r="Z21">
        <f>VLOOKUP(D21,[1]Type!A$2:B$18,2,FALSE)</f>
        <v>4</v>
      </c>
      <c r="AA21" t="str">
        <f t="shared" si="9"/>
        <v xml:space="preserve">["TYPE"] =  4; </v>
      </c>
      <c r="AB21" t="str">
        <f>IF(NOT(ISBLANK(E21)),VLOOKUP(E21,[1]Type!D$2:E$6,2,FALSE),"")</f>
        <v/>
      </c>
      <c r="AC21" t="str">
        <f t="shared" si="10"/>
        <v/>
      </c>
      <c r="AD21" t="str">
        <f t="shared" si="11"/>
        <v>0</v>
      </c>
      <c r="AE21" t="str">
        <f t="shared" si="12"/>
        <v xml:space="preserve">["VXP"] = 0; </v>
      </c>
      <c r="AF21" t="str">
        <f t="shared" si="13"/>
        <v>0</v>
      </c>
      <c r="AG21" t="str">
        <f t="shared" si="14"/>
        <v xml:space="preserve">["LP"] = 0; </v>
      </c>
      <c r="AH21" t="str">
        <f t="shared" si="15"/>
        <v>0</v>
      </c>
      <c r="AI21" t="str">
        <f t="shared" si="16"/>
        <v xml:space="preserve">["REP"] = 0; </v>
      </c>
      <c r="AJ21">
        <f>IF(NOT(ISBLANK(J21)),VLOOKUP(J21,[1]Faction!A$2:B$77,2,FALSE),1)</f>
        <v>1</v>
      </c>
      <c r="AK21" t="str">
        <f t="shared" si="17"/>
        <v xml:space="preserve">["FACTION"] = 1; </v>
      </c>
      <c r="AL21" t="str">
        <f t="shared" si="18"/>
        <v xml:space="preserve">["TIER"] = 4; </v>
      </c>
      <c r="AM21" t="str">
        <f t="shared" si="19"/>
        <v xml:space="preserve">["MIN_LVL"] = "30"; </v>
      </c>
      <c r="AN21" t="str">
        <f t="shared" si="20"/>
        <v/>
      </c>
      <c r="AO21" t="str">
        <f t="shared" si="21"/>
        <v xml:space="preserve">["NAME"] = { ["EN"] = "Reaver-slayer -- Tier 1"; }; </v>
      </c>
      <c r="AP21" t="str">
        <f t="shared" si="22"/>
        <v xml:space="preserve">["LORE"] = { ["EN"] = "Stem the tide of Orc-reavers in the War."; }; </v>
      </c>
      <c r="AQ21" t="str">
        <f t="shared" si="23"/>
        <v xml:space="preserve">["SUMMARY"] = { ["EN"] = "Defeat 500 Reavers in the Ettenmoors"; }; </v>
      </c>
      <c r="AR21" t="str">
        <f t="shared" si="24"/>
        <v xml:space="preserve">["TITLE"] = { ["EN"] = "Reaver-foe"; }; </v>
      </c>
      <c r="AS21" t="str">
        <f t="shared" si="25"/>
        <v>};</v>
      </c>
    </row>
    <row r="22" spans="1:45" x14ac:dyDescent="0.25">
      <c r="C22" s="2" t="s">
        <v>71</v>
      </c>
      <c r="D22" s="2" t="s">
        <v>29</v>
      </c>
      <c r="P22">
        <v>123</v>
      </c>
      <c r="R22" t="str">
        <f t="shared" si="1"/>
        <v xml:space="preserve"> [21] = {["CAT_ID"] = 123; }; -- Defiler-slayer</v>
      </c>
      <c r="S22" s="1" t="str">
        <f t="shared" si="2"/>
        <v xml:space="preserve"> [21] = {                                          ["TYPE"] = 14; ["VXP"] = 0; ["LP"] = 0; ["REP"] = 0; ["FACTION"] = 1; ["TIER"] = 0;                     ["NAME"] = { ["EN"] = "Defiler-slayer"; }; };</v>
      </c>
      <c r="T22">
        <f t="shared" si="3"/>
        <v>21</v>
      </c>
      <c r="U22" t="str">
        <f t="shared" si="4"/>
        <v xml:space="preserve"> [21] = {</v>
      </c>
      <c r="V22" t="str">
        <f t="shared" si="5"/>
        <v xml:space="preserve">                     </v>
      </c>
      <c r="W22" t="str">
        <f t="shared" si="6"/>
        <v/>
      </c>
      <c r="X22" t="str">
        <f t="shared" si="7"/>
        <v xml:space="preserve">["CAT_ID"] = 123; </v>
      </c>
      <c r="Y22" s="1" t="str">
        <f t="shared" si="8"/>
        <v xml:space="preserve">                     </v>
      </c>
      <c r="Z22">
        <f>VLOOKUP(D22,[1]Type!A$2:B$18,2,FALSE)</f>
        <v>14</v>
      </c>
      <c r="AA22" t="str">
        <f t="shared" si="9"/>
        <v xml:space="preserve">["TYPE"] = 14; </v>
      </c>
      <c r="AB22" t="str">
        <f>IF(NOT(ISBLANK(E22)),VLOOKUP(E22,[1]Type!D$2:E$6,2,FALSE),"")</f>
        <v/>
      </c>
      <c r="AC22" t="str">
        <f t="shared" si="10"/>
        <v/>
      </c>
      <c r="AD22" t="str">
        <f t="shared" si="11"/>
        <v>0</v>
      </c>
      <c r="AE22" t="str">
        <f t="shared" si="12"/>
        <v xml:space="preserve">["VXP"] = 0; </v>
      </c>
      <c r="AF22" t="str">
        <f t="shared" si="13"/>
        <v>0</v>
      </c>
      <c r="AG22" t="str">
        <f t="shared" si="14"/>
        <v xml:space="preserve">["LP"] = 0; </v>
      </c>
      <c r="AH22" t="str">
        <f t="shared" si="15"/>
        <v>0</v>
      </c>
      <c r="AI22" t="str">
        <f t="shared" si="16"/>
        <v xml:space="preserve">["REP"] = 0; </v>
      </c>
      <c r="AJ22">
        <f>IF(NOT(ISBLANK(J22)),VLOOKUP(J22,[1]Faction!A$2:B$77,2,FALSE),1)</f>
        <v>1</v>
      </c>
      <c r="AK22" t="str">
        <f t="shared" si="17"/>
        <v xml:space="preserve">["FACTION"] = 1; </v>
      </c>
      <c r="AL22" t="str">
        <f t="shared" si="18"/>
        <v xml:space="preserve">["TIER"] = 0; </v>
      </c>
      <c r="AM22" t="str">
        <f t="shared" si="19"/>
        <v xml:space="preserve">                    </v>
      </c>
      <c r="AN22" t="str">
        <f t="shared" si="20"/>
        <v/>
      </c>
      <c r="AO22" t="str">
        <f t="shared" si="21"/>
        <v xml:space="preserve">["NAME"] = { ["EN"] = "Defiler-slayer"; }; </v>
      </c>
      <c r="AP22" t="str">
        <f t="shared" si="22"/>
        <v/>
      </c>
      <c r="AQ22" t="str">
        <f t="shared" si="23"/>
        <v/>
      </c>
      <c r="AR22" t="str">
        <f t="shared" si="24"/>
        <v/>
      </c>
      <c r="AS22" t="str">
        <f t="shared" si="25"/>
        <v>};</v>
      </c>
    </row>
    <row r="23" spans="1:45" x14ac:dyDescent="0.25">
      <c r="A23">
        <v>1879071819</v>
      </c>
      <c r="B23">
        <v>18</v>
      </c>
      <c r="C23" t="s">
        <v>48</v>
      </c>
      <c r="D23" t="s">
        <v>30</v>
      </c>
      <c r="G23" t="s">
        <v>104</v>
      </c>
      <c r="K23" t="s">
        <v>175</v>
      </c>
      <c r="L23" t="s">
        <v>124</v>
      </c>
      <c r="M23">
        <v>0</v>
      </c>
      <c r="N23">
        <v>30</v>
      </c>
      <c r="R23" t="str">
        <f t="shared" si="1"/>
        <v xml:space="preserve"> [22] = {["ID"] = 1879071819; }; -- Defiler-slayer -- Tier 5</v>
      </c>
      <c r="S23" s="1" t="str">
        <f t="shared" si="2"/>
        <v xml:space="preserve"> [22] = {["ID"] = 1879071819; ["SAVE_INDEX"] = 18; ["TYPE"] =  4; ["VXP"] = 0; ["LP"] = 0; ["REP"] = 0; ["FACTION"] = 1; ["TIER"] = 0; ["MIN_LVL"] = "30"; ["NAME"] = { ["EN"] = "Defiler-slayer -- Tier 5"; }; ["LORE"] = { ["EN"] = "Stem the tide of Orc-defilers in the War."; }; ["SUMMARY"] = { ["EN"] = "Defeat 10000 Defilers in the Ettenmoors"; }; ["TITLE"] = { ["EN"] = "Weird of the Defilers"; }; };</v>
      </c>
      <c r="T23">
        <f t="shared" si="3"/>
        <v>22</v>
      </c>
      <c r="U23" t="str">
        <f t="shared" si="4"/>
        <v xml:space="preserve"> [22] = {</v>
      </c>
      <c r="V23" t="str">
        <f t="shared" si="5"/>
        <v xml:space="preserve">["ID"] = 1879071819; </v>
      </c>
      <c r="W23" t="str">
        <f t="shared" si="6"/>
        <v xml:space="preserve">["ID"] = 1879071819; </v>
      </c>
      <c r="X23" t="str">
        <f t="shared" si="7"/>
        <v/>
      </c>
      <c r="Y23" s="1" t="str">
        <f t="shared" si="8"/>
        <v xml:space="preserve">["SAVE_INDEX"] = 18; </v>
      </c>
      <c r="Z23">
        <f>VLOOKUP(D23,[1]Type!A$2:B$18,2,FALSE)</f>
        <v>4</v>
      </c>
      <c r="AA23" t="str">
        <f t="shared" si="9"/>
        <v xml:space="preserve">["TYPE"] =  4; </v>
      </c>
      <c r="AB23" t="str">
        <f>IF(NOT(ISBLANK(E23)),VLOOKUP(E23,[1]Type!D$2:E$6,2,FALSE),"")</f>
        <v/>
      </c>
      <c r="AC23" t="str">
        <f t="shared" si="10"/>
        <v/>
      </c>
      <c r="AD23" t="str">
        <f t="shared" si="11"/>
        <v>0</v>
      </c>
      <c r="AE23" t="str">
        <f t="shared" si="12"/>
        <v xml:space="preserve">["VXP"] = 0; </v>
      </c>
      <c r="AF23" t="str">
        <f t="shared" si="13"/>
        <v>0</v>
      </c>
      <c r="AG23" t="str">
        <f t="shared" si="14"/>
        <v xml:space="preserve">["LP"] = 0; </v>
      </c>
      <c r="AH23" t="str">
        <f t="shared" si="15"/>
        <v>0</v>
      </c>
      <c r="AI23" t="str">
        <f t="shared" si="16"/>
        <v xml:space="preserve">["REP"] = 0; </v>
      </c>
      <c r="AJ23">
        <f>IF(NOT(ISBLANK(J23)),VLOOKUP(J23,[1]Faction!A$2:B$77,2,FALSE),1)</f>
        <v>1</v>
      </c>
      <c r="AK23" t="str">
        <f t="shared" si="17"/>
        <v xml:space="preserve">["FACTION"] = 1; </v>
      </c>
      <c r="AL23" t="str">
        <f t="shared" si="18"/>
        <v xml:space="preserve">["TIER"] = 0; </v>
      </c>
      <c r="AM23" t="str">
        <f t="shared" si="19"/>
        <v xml:space="preserve">["MIN_LVL"] = "30"; </v>
      </c>
      <c r="AN23" t="str">
        <f t="shared" si="20"/>
        <v/>
      </c>
      <c r="AO23" t="str">
        <f t="shared" si="21"/>
        <v xml:space="preserve">["NAME"] = { ["EN"] = "Defiler-slayer -- Tier 5"; }; </v>
      </c>
      <c r="AP23" t="str">
        <f t="shared" si="22"/>
        <v xml:space="preserve">["LORE"] = { ["EN"] = "Stem the tide of Orc-defilers in the War."; }; </v>
      </c>
      <c r="AQ23" t="str">
        <f t="shared" si="23"/>
        <v xml:space="preserve">["SUMMARY"] = { ["EN"] = "Defeat 10000 Defilers in the Ettenmoors"; }; </v>
      </c>
      <c r="AR23" t="str">
        <f t="shared" si="24"/>
        <v xml:space="preserve">["TITLE"] = { ["EN"] = "Weird of the Defilers"; }; </v>
      </c>
      <c r="AS23" t="str">
        <f t="shared" si="25"/>
        <v>};</v>
      </c>
    </row>
    <row r="24" spans="1:45" x14ac:dyDescent="0.25">
      <c r="A24">
        <v>1879071818</v>
      </c>
      <c r="B24">
        <v>19</v>
      </c>
      <c r="C24" t="s">
        <v>49</v>
      </c>
      <c r="D24" t="s">
        <v>30</v>
      </c>
      <c r="G24" t="s">
        <v>105</v>
      </c>
      <c r="K24" t="s">
        <v>176</v>
      </c>
      <c r="L24" t="s">
        <v>124</v>
      </c>
      <c r="M24">
        <v>1</v>
      </c>
      <c r="N24">
        <v>30</v>
      </c>
      <c r="R24" t="str">
        <f t="shared" si="1"/>
        <v xml:space="preserve"> [23] = {["ID"] = 1879071818; }; -- Defiler-slayer -- Tier 4</v>
      </c>
      <c r="S24" s="1" t="str">
        <f t="shared" si="2"/>
        <v xml:space="preserve"> [23] = {["ID"] = 1879071818; ["SAVE_INDEX"] = 19; ["TYPE"] =  4; ["VXP"] = 0; ["LP"] = 0; ["REP"] = 0; ["FACTION"] = 1; ["TIER"] = 1; ["MIN_LVL"] = "30"; ["NAME"] = { ["EN"] = "Defiler-slayer -- Tier 4"; }; ["LORE"] = { ["EN"] = "Stem the tide of Orc-defilers in the War."; }; ["SUMMARY"] = { ["EN"] = "Defeat 5000 Defilers in the Ettenmoors"; }; ["TITLE"] = { ["EN"] = "Defiler's Bane"; }; };</v>
      </c>
      <c r="T24">
        <f t="shared" si="3"/>
        <v>23</v>
      </c>
      <c r="U24" t="str">
        <f t="shared" si="4"/>
        <v xml:space="preserve"> [23] = {</v>
      </c>
      <c r="V24" t="str">
        <f t="shared" si="5"/>
        <v xml:space="preserve">["ID"] = 1879071818; </v>
      </c>
      <c r="W24" t="str">
        <f t="shared" si="6"/>
        <v xml:space="preserve">["ID"] = 1879071818; </v>
      </c>
      <c r="X24" t="str">
        <f t="shared" si="7"/>
        <v/>
      </c>
      <c r="Y24" s="1" t="str">
        <f t="shared" si="8"/>
        <v xml:space="preserve">["SAVE_INDEX"] = 19; </v>
      </c>
      <c r="Z24">
        <f>VLOOKUP(D24,[1]Type!A$2:B$18,2,FALSE)</f>
        <v>4</v>
      </c>
      <c r="AA24" t="str">
        <f t="shared" si="9"/>
        <v xml:space="preserve">["TYPE"] =  4; </v>
      </c>
      <c r="AB24" t="str">
        <f>IF(NOT(ISBLANK(E24)),VLOOKUP(E24,[1]Type!D$2:E$6,2,FALSE),"")</f>
        <v/>
      </c>
      <c r="AC24" t="str">
        <f t="shared" si="10"/>
        <v/>
      </c>
      <c r="AD24" t="str">
        <f t="shared" si="11"/>
        <v>0</v>
      </c>
      <c r="AE24" t="str">
        <f t="shared" si="12"/>
        <v xml:space="preserve">["VXP"] = 0; </v>
      </c>
      <c r="AF24" t="str">
        <f t="shared" si="13"/>
        <v>0</v>
      </c>
      <c r="AG24" t="str">
        <f t="shared" si="14"/>
        <v xml:space="preserve">["LP"] = 0; </v>
      </c>
      <c r="AH24" t="str">
        <f t="shared" si="15"/>
        <v>0</v>
      </c>
      <c r="AI24" t="str">
        <f t="shared" si="16"/>
        <v xml:space="preserve">["REP"] = 0; </v>
      </c>
      <c r="AJ24">
        <f>IF(NOT(ISBLANK(J24)),VLOOKUP(J24,[1]Faction!A$2:B$77,2,FALSE),1)</f>
        <v>1</v>
      </c>
      <c r="AK24" t="str">
        <f t="shared" si="17"/>
        <v xml:space="preserve">["FACTION"] = 1; </v>
      </c>
      <c r="AL24" t="str">
        <f t="shared" si="18"/>
        <v xml:space="preserve">["TIER"] = 1; </v>
      </c>
      <c r="AM24" t="str">
        <f t="shared" si="19"/>
        <v xml:space="preserve">["MIN_LVL"] = "30"; </v>
      </c>
      <c r="AN24" t="str">
        <f t="shared" si="20"/>
        <v/>
      </c>
      <c r="AO24" t="str">
        <f t="shared" si="21"/>
        <v xml:space="preserve">["NAME"] = { ["EN"] = "Defiler-slayer -- Tier 4"; }; </v>
      </c>
      <c r="AP24" t="str">
        <f t="shared" si="22"/>
        <v xml:space="preserve">["LORE"] = { ["EN"] = "Stem the tide of Orc-defilers in the War."; }; </v>
      </c>
      <c r="AQ24" t="str">
        <f t="shared" si="23"/>
        <v xml:space="preserve">["SUMMARY"] = { ["EN"] = "Defeat 5000 Defilers in the Ettenmoors"; }; </v>
      </c>
      <c r="AR24" t="str">
        <f t="shared" si="24"/>
        <v xml:space="preserve">["TITLE"] = { ["EN"] = "Defiler's Bane"; }; </v>
      </c>
      <c r="AS24" t="str">
        <f t="shared" si="25"/>
        <v>};</v>
      </c>
    </row>
    <row r="25" spans="1:45" x14ac:dyDescent="0.25">
      <c r="A25">
        <v>1879071817</v>
      </c>
      <c r="B25">
        <v>20</v>
      </c>
      <c r="C25" t="s">
        <v>50</v>
      </c>
      <c r="D25" t="s">
        <v>30</v>
      </c>
      <c r="G25" t="s">
        <v>71</v>
      </c>
      <c r="K25" t="s">
        <v>178</v>
      </c>
      <c r="L25" t="s">
        <v>124</v>
      </c>
      <c r="M25">
        <v>2</v>
      </c>
      <c r="N25">
        <v>30</v>
      </c>
      <c r="R25" t="str">
        <f t="shared" si="1"/>
        <v xml:space="preserve"> [24] = {["ID"] = 1879071817; }; -- Defiler-slayer -- Tier 3</v>
      </c>
      <c r="S25" s="1" t="str">
        <f t="shared" si="2"/>
        <v xml:space="preserve"> [24] = {["ID"] = 1879071817; ["SAVE_INDEX"] = 20; ["TYPE"] =  4; ["VXP"] = 0; ["LP"] = 0; ["REP"] = 0; ["FACTION"] = 1; ["TIER"] = 2; ["MIN_LVL"] = "30"; ["NAME"] = { ["EN"] = "Defiler-slayer -- Tier 3"; }; ["LORE"] = { ["EN"] = "Stem the tide of Orc-defilers in the War."; }; ["SUMMARY"] = { ["EN"] = "Defeat 2500 Defilers in the Ettenmoors"; }; ["TITLE"] = { ["EN"] = "Defiler-slayer"; }; };</v>
      </c>
      <c r="T25">
        <f t="shared" si="3"/>
        <v>24</v>
      </c>
      <c r="U25" t="str">
        <f t="shared" si="4"/>
        <v xml:space="preserve"> [24] = {</v>
      </c>
      <c r="V25" t="str">
        <f t="shared" si="5"/>
        <v xml:space="preserve">["ID"] = 1879071817; </v>
      </c>
      <c r="W25" t="str">
        <f t="shared" si="6"/>
        <v xml:space="preserve">["ID"] = 1879071817; </v>
      </c>
      <c r="X25" t="str">
        <f t="shared" si="7"/>
        <v/>
      </c>
      <c r="Y25" s="1" t="str">
        <f t="shared" si="8"/>
        <v xml:space="preserve">["SAVE_INDEX"] = 20; </v>
      </c>
      <c r="Z25">
        <f>VLOOKUP(D25,[1]Type!A$2:B$18,2,FALSE)</f>
        <v>4</v>
      </c>
      <c r="AA25" t="str">
        <f t="shared" si="9"/>
        <v xml:space="preserve">["TYPE"] =  4; </v>
      </c>
      <c r="AB25" t="str">
        <f>IF(NOT(ISBLANK(E25)),VLOOKUP(E25,[1]Type!D$2:E$6,2,FALSE),"")</f>
        <v/>
      </c>
      <c r="AC25" t="str">
        <f t="shared" si="10"/>
        <v/>
      </c>
      <c r="AD25" t="str">
        <f t="shared" si="11"/>
        <v>0</v>
      </c>
      <c r="AE25" t="str">
        <f t="shared" si="12"/>
        <v xml:space="preserve">["VXP"] = 0; </v>
      </c>
      <c r="AF25" t="str">
        <f t="shared" si="13"/>
        <v>0</v>
      </c>
      <c r="AG25" t="str">
        <f t="shared" si="14"/>
        <v xml:space="preserve">["LP"] = 0; </v>
      </c>
      <c r="AH25" t="str">
        <f t="shared" si="15"/>
        <v>0</v>
      </c>
      <c r="AI25" t="str">
        <f t="shared" si="16"/>
        <v xml:space="preserve">["REP"] = 0; </v>
      </c>
      <c r="AJ25">
        <f>IF(NOT(ISBLANK(J25)),VLOOKUP(J25,[1]Faction!A$2:B$77,2,FALSE),1)</f>
        <v>1</v>
      </c>
      <c r="AK25" t="str">
        <f t="shared" si="17"/>
        <v xml:space="preserve">["FACTION"] = 1; </v>
      </c>
      <c r="AL25" t="str">
        <f t="shared" si="18"/>
        <v xml:space="preserve">["TIER"] = 2; </v>
      </c>
      <c r="AM25" t="str">
        <f t="shared" si="19"/>
        <v xml:space="preserve">["MIN_LVL"] = "30"; </v>
      </c>
      <c r="AN25" t="str">
        <f t="shared" si="20"/>
        <v/>
      </c>
      <c r="AO25" t="str">
        <f t="shared" si="21"/>
        <v xml:space="preserve">["NAME"] = { ["EN"] = "Defiler-slayer -- Tier 3"; }; </v>
      </c>
      <c r="AP25" t="str">
        <f t="shared" si="22"/>
        <v xml:space="preserve">["LORE"] = { ["EN"] = "Stem the tide of Orc-defilers in the War."; }; </v>
      </c>
      <c r="AQ25" t="str">
        <f t="shared" si="23"/>
        <v xml:space="preserve">["SUMMARY"] = { ["EN"] = "Defeat 2500 Defilers in the Ettenmoors"; }; </v>
      </c>
      <c r="AR25" t="str">
        <f t="shared" si="24"/>
        <v xml:space="preserve">["TITLE"] = { ["EN"] = "Defiler-slayer"; }; </v>
      </c>
      <c r="AS25" t="str">
        <f t="shared" si="25"/>
        <v>};</v>
      </c>
    </row>
    <row r="26" spans="1:45" x14ac:dyDescent="0.25">
      <c r="A26">
        <v>1879071816</v>
      </c>
      <c r="B26">
        <v>21</v>
      </c>
      <c r="C26" t="s">
        <v>51</v>
      </c>
      <c r="D26" t="s">
        <v>30</v>
      </c>
      <c r="E26" s="2"/>
      <c r="G26" t="s">
        <v>106</v>
      </c>
      <c r="K26" t="s">
        <v>177</v>
      </c>
      <c r="L26" t="s">
        <v>124</v>
      </c>
      <c r="M26">
        <v>3</v>
      </c>
      <c r="N26">
        <v>30</v>
      </c>
      <c r="R26" t="str">
        <f t="shared" si="1"/>
        <v xml:space="preserve"> [25] = {["ID"] = 1879071816; }; -- Defiler-slayer -- Tier 2</v>
      </c>
      <c r="S26" s="1" t="str">
        <f t="shared" si="2"/>
        <v xml:space="preserve"> [25] = {["ID"] = 1879071816; ["SAVE_INDEX"] = 21; ["TYPE"] =  4; ["VXP"] = 0; ["LP"] = 0; ["REP"] = 0; ["FACTION"] = 1; ["TIER"] = 3; ["MIN_LVL"] = "30"; ["NAME"] = { ["EN"] = "Defiler-slayer -- Tier 2"; }; ["LORE"] = { ["EN"] = "Stem the tide of Orc-defilers in the War."; }; ["SUMMARY"] = { ["EN"] = "Defeat 1000 Defilers in the Ettenmoors"; }; ["TITLE"] = { ["EN"] = "Defiler's Enemy"; }; };</v>
      </c>
      <c r="T26">
        <f t="shared" si="3"/>
        <v>25</v>
      </c>
      <c r="U26" t="str">
        <f t="shared" si="4"/>
        <v xml:space="preserve"> [25] = {</v>
      </c>
      <c r="V26" t="str">
        <f t="shared" si="5"/>
        <v xml:space="preserve">["ID"] = 1879071816; </v>
      </c>
      <c r="W26" t="str">
        <f t="shared" si="6"/>
        <v xml:space="preserve">["ID"] = 1879071816; </v>
      </c>
      <c r="X26" t="str">
        <f t="shared" si="7"/>
        <v/>
      </c>
      <c r="Y26" s="1" t="str">
        <f t="shared" si="8"/>
        <v xml:space="preserve">["SAVE_INDEX"] = 21; </v>
      </c>
      <c r="Z26">
        <f>VLOOKUP(D26,[1]Type!A$2:B$18,2,FALSE)</f>
        <v>4</v>
      </c>
      <c r="AA26" t="str">
        <f t="shared" si="9"/>
        <v xml:space="preserve">["TYPE"] =  4; </v>
      </c>
      <c r="AB26" t="str">
        <f>IF(NOT(ISBLANK(E26)),VLOOKUP(E26,[1]Type!D$2:E$6,2,FALSE),"")</f>
        <v/>
      </c>
      <c r="AC26" t="str">
        <f t="shared" si="10"/>
        <v/>
      </c>
      <c r="AD26" t="str">
        <f t="shared" si="11"/>
        <v>0</v>
      </c>
      <c r="AE26" t="str">
        <f t="shared" si="12"/>
        <v xml:space="preserve">["VXP"] = 0; </v>
      </c>
      <c r="AF26" t="str">
        <f t="shared" si="13"/>
        <v>0</v>
      </c>
      <c r="AG26" t="str">
        <f t="shared" si="14"/>
        <v xml:space="preserve">["LP"] = 0; </v>
      </c>
      <c r="AH26" t="str">
        <f t="shared" si="15"/>
        <v>0</v>
      </c>
      <c r="AI26" t="str">
        <f t="shared" si="16"/>
        <v xml:space="preserve">["REP"] = 0; </v>
      </c>
      <c r="AJ26">
        <f>IF(NOT(ISBLANK(J26)),VLOOKUP(J26,[1]Faction!A$2:B$77,2,FALSE),1)</f>
        <v>1</v>
      </c>
      <c r="AK26" t="str">
        <f t="shared" si="17"/>
        <v xml:space="preserve">["FACTION"] = 1; </v>
      </c>
      <c r="AL26" t="str">
        <f t="shared" si="18"/>
        <v xml:space="preserve">["TIER"] = 3; </v>
      </c>
      <c r="AM26" t="str">
        <f t="shared" si="19"/>
        <v xml:space="preserve">["MIN_LVL"] = "30"; </v>
      </c>
      <c r="AN26" t="str">
        <f t="shared" si="20"/>
        <v/>
      </c>
      <c r="AO26" t="str">
        <f t="shared" si="21"/>
        <v xml:space="preserve">["NAME"] = { ["EN"] = "Defiler-slayer -- Tier 2"; }; </v>
      </c>
      <c r="AP26" t="str">
        <f t="shared" si="22"/>
        <v xml:space="preserve">["LORE"] = { ["EN"] = "Stem the tide of Orc-defilers in the War."; }; </v>
      </c>
      <c r="AQ26" t="str">
        <f t="shared" si="23"/>
        <v xml:space="preserve">["SUMMARY"] = { ["EN"] = "Defeat 1000 Defilers in the Ettenmoors"; }; </v>
      </c>
      <c r="AR26" t="str">
        <f t="shared" si="24"/>
        <v xml:space="preserve">["TITLE"] = { ["EN"] = "Defiler's Enemy"; }; </v>
      </c>
      <c r="AS26" t="str">
        <f t="shared" si="25"/>
        <v>};</v>
      </c>
    </row>
    <row r="27" spans="1:45" x14ac:dyDescent="0.25">
      <c r="A27">
        <v>1879071815</v>
      </c>
      <c r="B27">
        <v>22</v>
      </c>
      <c r="C27" t="s">
        <v>52</v>
      </c>
      <c r="D27" t="s">
        <v>30</v>
      </c>
      <c r="G27" t="s">
        <v>107</v>
      </c>
      <c r="K27" t="s">
        <v>179</v>
      </c>
      <c r="L27" t="s">
        <v>124</v>
      </c>
      <c r="M27">
        <v>4</v>
      </c>
      <c r="N27">
        <v>30</v>
      </c>
      <c r="R27" t="str">
        <f t="shared" si="1"/>
        <v xml:space="preserve"> [26] = {["ID"] = 1879071815; }; -- Defiler-slayer -- Tier 1</v>
      </c>
      <c r="S27" s="1" t="str">
        <f t="shared" si="2"/>
        <v xml:space="preserve"> [26] = {["ID"] = 1879071815; ["SAVE_INDEX"] = 22; ["TYPE"] =  4; ["VXP"] = 0; ["LP"] = 0; ["REP"] = 0; ["FACTION"] = 1; ["TIER"] = 4; ["MIN_LVL"] = "30"; ["NAME"] = { ["EN"] = "Defiler-slayer -- Tier 1"; }; ["LORE"] = { ["EN"] = "Stem the tide of Orc-defilers in the War."; }; ["SUMMARY"] = { ["EN"] = "Defeat 500 Defilers in the Ettenmoors"; }; ["TITLE"] = { ["EN"] = "Defiler-foe"; }; };</v>
      </c>
      <c r="T27">
        <f t="shared" si="3"/>
        <v>26</v>
      </c>
      <c r="U27" t="str">
        <f t="shared" si="4"/>
        <v xml:space="preserve"> [26] = {</v>
      </c>
      <c r="V27" t="str">
        <f t="shared" si="5"/>
        <v xml:space="preserve">["ID"] = 1879071815; </v>
      </c>
      <c r="W27" t="str">
        <f t="shared" si="6"/>
        <v xml:space="preserve">["ID"] = 1879071815; </v>
      </c>
      <c r="X27" t="str">
        <f t="shared" si="7"/>
        <v/>
      </c>
      <c r="Y27" s="1" t="str">
        <f t="shared" si="8"/>
        <v xml:space="preserve">["SAVE_INDEX"] = 22; </v>
      </c>
      <c r="Z27">
        <f>VLOOKUP(D27,[1]Type!A$2:B$18,2,FALSE)</f>
        <v>4</v>
      </c>
      <c r="AA27" t="str">
        <f t="shared" si="9"/>
        <v xml:space="preserve">["TYPE"] =  4; </v>
      </c>
      <c r="AB27" t="str">
        <f>IF(NOT(ISBLANK(E27)),VLOOKUP(E27,[1]Type!D$2:E$6,2,FALSE),"")</f>
        <v/>
      </c>
      <c r="AC27" t="str">
        <f t="shared" si="10"/>
        <v/>
      </c>
      <c r="AD27" t="str">
        <f t="shared" si="11"/>
        <v>0</v>
      </c>
      <c r="AE27" t="str">
        <f t="shared" si="12"/>
        <v xml:space="preserve">["VXP"] = 0; </v>
      </c>
      <c r="AF27" t="str">
        <f t="shared" si="13"/>
        <v>0</v>
      </c>
      <c r="AG27" t="str">
        <f t="shared" si="14"/>
        <v xml:space="preserve">["LP"] = 0; </v>
      </c>
      <c r="AH27" t="str">
        <f t="shared" si="15"/>
        <v>0</v>
      </c>
      <c r="AI27" t="str">
        <f t="shared" si="16"/>
        <v xml:space="preserve">["REP"] = 0; </v>
      </c>
      <c r="AJ27">
        <f>IF(NOT(ISBLANK(J27)),VLOOKUP(J27,[1]Faction!A$2:B$77,2,FALSE),1)</f>
        <v>1</v>
      </c>
      <c r="AK27" t="str">
        <f t="shared" si="17"/>
        <v xml:space="preserve">["FACTION"] = 1; </v>
      </c>
      <c r="AL27" t="str">
        <f t="shared" si="18"/>
        <v xml:space="preserve">["TIER"] = 4; </v>
      </c>
      <c r="AM27" t="str">
        <f t="shared" si="19"/>
        <v xml:space="preserve">["MIN_LVL"] = "30"; </v>
      </c>
      <c r="AN27" t="str">
        <f t="shared" si="20"/>
        <v/>
      </c>
      <c r="AO27" t="str">
        <f t="shared" si="21"/>
        <v xml:space="preserve">["NAME"] = { ["EN"] = "Defiler-slayer -- Tier 1"; }; </v>
      </c>
      <c r="AP27" t="str">
        <f t="shared" si="22"/>
        <v xml:space="preserve">["LORE"] = { ["EN"] = "Stem the tide of Orc-defilers in the War."; }; </v>
      </c>
      <c r="AQ27" t="str">
        <f t="shared" si="23"/>
        <v xml:space="preserve">["SUMMARY"] = { ["EN"] = "Defeat 500 Defilers in the Ettenmoors"; }; </v>
      </c>
      <c r="AR27" t="str">
        <f t="shared" si="24"/>
        <v xml:space="preserve">["TITLE"] = { ["EN"] = "Defiler-foe"; }; </v>
      </c>
      <c r="AS27" t="str">
        <f t="shared" si="25"/>
        <v>};</v>
      </c>
    </row>
    <row r="28" spans="1:45" x14ac:dyDescent="0.25">
      <c r="C28" s="2" t="s">
        <v>72</v>
      </c>
      <c r="D28" s="2" t="s">
        <v>29</v>
      </c>
      <c r="P28">
        <v>124</v>
      </c>
      <c r="R28" t="str">
        <f t="shared" si="1"/>
        <v xml:space="preserve"> [27] = {["CAT_ID"] = 124; }; -- Stalker-slayer</v>
      </c>
      <c r="S28" s="1" t="str">
        <f t="shared" si="2"/>
        <v xml:space="preserve"> [27] = {                                          ["TYPE"] = 14; ["VXP"] = 0; ["LP"] = 0; ["REP"] = 0; ["FACTION"] = 1; ["TIER"] = 0;                     ["NAME"] = { ["EN"] = "Stalker-slayer"; }; };</v>
      </c>
      <c r="T28">
        <f t="shared" si="3"/>
        <v>27</v>
      </c>
      <c r="U28" t="str">
        <f t="shared" si="4"/>
        <v xml:space="preserve"> [27] = {</v>
      </c>
      <c r="V28" t="str">
        <f t="shared" si="5"/>
        <v xml:space="preserve">                     </v>
      </c>
      <c r="W28" t="str">
        <f t="shared" si="6"/>
        <v/>
      </c>
      <c r="X28" t="str">
        <f t="shared" si="7"/>
        <v xml:space="preserve">["CAT_ID"] = 124; </v>
      </c>
      <c r="Y28" s="1" t="str">
        <f t="shared" si="8"/>
        <v xml:space="preserve">                     </v>
      </c>
      <c r="Z28">
        <f>VLOOKUP(D28,[1]Type!A$2:B$18,2,FALSE)</f>
        <v>14</v>
      </c>
      <c r="AA28" t="str">
        <f t="shared" si="9"/>
        <v xml:space="preserve">["TYPE"] = 14; </v>
      </c>
      <c r="AB28" t="str">
        <f>IF(NOT(ISBLANK(E28)),VLOOKUP(E28,[1]Type!D$2:E$6,2,FALSE),"")</f>
        <v/>
      </c>
      <c r="AC28" t="str">
        <f t="shared" si="10"/>
        <v/>
      </c>
      <c r="AD28" t="str">
        <f t="shared" si="11"/>
        <v>0</v>
      </c>
      <c r="AE28" t="str">
        <f t="shared" si="12"/>
        <v xml:space="preserve">["VXP"] = 0; </v>
      </c>
      <c r="AF28" t="str">
        <f t="shared" si="13"/>
        <v>0</v>
      </c>
      <c r="AG28" t="str">
        <f t="shared" si="14"/>
        <v xml:space="preserve">["LP"] = 0; </v>
      </c>
      <c r="AH28" t="str">
        <f t="shared" si="15"/>
        <v>0</v>
      </c>
      <c r="AI28" t="str">
        <f t="shared" si="16"/>
        <v xml:space="preserve">["REP"] = 0; </v>
      </c>
      <c r="AJ28">
        <f>IF(NOT(ISBLANK(J28)),VLOOKUP(J28,[1]Faction!A$2:B$77,2,FALSE),1)</f>
        <v>1</v>
      </c>
      <c r="AK28" t="str">
        <f t="shared" si="17"/>
        <v xml:space="preserve">["FACTION"] = 1; </v>
      </c>
      <c r="AL28" t="str">
        <f t="shared" si="18"/>
        <v xml:space="preserve">["TIER"] = 0; </v>
      </c>
      <c r="AM28" t="str">
        <f t="shared" si="19"/>
        <v xml:space="preserve">                    </v>
      </c>
      <c r="AN28" t="str">
        <f t="shared" si="20"/>
        <v/>
      </c>
      <c r="AO28" t="str">
        <f t="shared" si="21"/>
        <v xml:space="preserve">["NAME"] = { ["EN"] = "Stalker-slayer"; }; </v>
      </c>
      <c r="AP28" t="str">
        <f t="shared" si="22"/>
        <v/>
      </c>
      <c r="AQ28" t="str">
        <f t="shared" si="23"/>
        <v/>
      </c>
      <c r="AR28" t="str">
        <f t="shared" si="24"/>
        <v/>
      </c>
      <c r="AS28" t="str">
        <f t="shared" si="25"/>
        <v>};</v>
      </c>
    </row>
    <row r="29" spans="1:45" x14ac:dyDescent="0.25">
      <c r="A29">
        <v>1879071824</v>
      </c>
      <c r="B29">
        <v>23</v>
      </c>
      <c r="C29" t="s">
        <v>53</v>
      </c>
      <c r="D29" t="s">
        <v>30</v>
      </c>
      <c r="G29" t="s">
        <v>108</v>
      </c>
      <c r="K29" t="s">
        <v>180</v>
      </c>
      <c r="L29" t="s">
        <v>123</v>
      </c>
      <c r="M29">
        <v>0</v>
      </c>
      <c r="N29">
        <v>30</v>
      </c>
      <c r="R29" t="str">
        <f t="shared" si="1"/>
        <v xml:space="preserve"> [28] = {["ID"] = 1879071824; }; -- Stalker-slayer -- Tier 5</v>
      </c>
      <c r="S29" s="1" t="str">
        <f t="shared" si="2"/>
        <v xml:space="preserve"> [28] = {["ID"] = 1879071824; ["SAVE_INDEX"] = 23; ["TYPE"] =  4; ["VXP"] = 0; ["LP"] = 0; ["REP"] = 0; ["FACTION"] = 1; ["TIER"] = 0; ["MIN_LVL"] = "30"; ["NAME"] = { ["EN"] = "Stalker-slayer -- Tier 5"; }; ["LORE"] = { ["EN"] = "Stem the tide of Warg-stalkers in the War."; }; ["SUMMARY"] = { ["EN"] = "Defeat 10000 Stalkers in the Ettenmoors"; }; ["TITLE"] = { ["EN"] = "Stalker's Nemesis"; }; };</v>
      </c>
      <c r="T29">
        <f t="shared" si="3"/>
        <v>28</v>
      </c>
      <c r="U29" t="str">
        <f t="shared" si="4"/>
        <v xml:space="preserve"> [28] = {</v>
      </c>
      <c r="V29" t="str">
        <f t="shared" si="5"/>
        <v xml:space="preserve">["ID"] = 1879071824; </v>
      </c>
      <c r="W29" t="str">
        <f t="shared" si="6"/>
        <v xml:space="preserve">["ID"] = 1879071824; </v>
      </c>
      <c r="X29" t="str">
        <f t="shared" si="7"/>
        <v/>
      </c>
      <c r="Y29" s="1" t="str">
        <f t="shared" si="8"/>
        <v xml:space="preserve">["SAVE_INDEX"] = 23; </v>
      </c>
      <c r="Z29">
        <f>VLOOKUP(D29,[1]Type!A$2:B$18,2,FALSE)</f>
        <v>4</v>
      </c>
      <c r="AA29" t="str">
        <f t="shared" si="9"/>
        <v xml:space="preserve">["TYPE"] =  4; </v>
      </c>
      <c r="AB29" t="str">
        <f>IF(NOT(ISBLANK(E29)),VLOOKUP(E29,[1]Type!D$2:E$6,2,FALSE),"")</f>
        <v/>
      </c>
      <c r="AC29" t="str">
        <f t="shared" si="10"/>
        <v/>
      </c>
      <c r="AD29" t="str">
        <f t="shared" si="11"/>
        <v>0</v>
      </c>
      <c r="AE29" t="str">
        <f t="shared" si="12"/>
        <v xml:space="preserve">["VXP"] = 0; </v>
      </c>
      <c r="AF29" t="str">
        <f t="shared" si="13"/>
        <v>0</v>
      </c>
      <c r="AG29" t="str">
        <f t="shared" si="14"/>
        <v xml:space="preserve">["LP"] = 0; </v>
      </c>
      <c r="AH29" t="str">
        <f t="shared" si="15"/>
        <v>0</v>
      </c>
      <c r="AI29" t="str">
        <f t="shared" si="16"/>
        <v xml:space="preserve">["REP"] = 0; </v>
      </c>
      <c r="AJ29">
        <f>IF(NOT(ISBLANK(J29)),VLOOKUP(J29,[1]Faction!A$2:B$77,2,FALSE),1)</f>
        <v>1</v>
      </c>
      <c r="AK29" t="str">
        <f t="shared" si="17"/>
        <v xml:space="preserve">["FACTION"] = 1; </v>
      </c>
      <c r="AL29" t="str">
        <f t="shared" si="18"/>
        <v xml:space="preserve">["TIER"] = 0; </v>
      </c>
      <c r="AM29" t="str">
        <f t="shared" si="19"/>
        <v xml:space="preserve">["MIN_LVL"] = "30"; </v>
      </c>
      <c r="AN29" t="str">
        <f t="shared" si="20"/>
        <v/>
      </c>
      <c r="AO29" t="str">
        <f t="shared" si="21"/>
        <v xml:space="preserve">["NAME"] = { ["EN"] = "Stalker-slayer -- Tier 5"; }; </v>
      </c>
      <c r="AP29" t="str">
        <f t="shared" si="22"/>
        <v xml:space="preserve">["LORE"] = { ["EN"] = "Stem the tide of Warg-stalkers in the War."; }; </v>
      </c>
      <c r="AQ29" t="str">
        <f t="shared" si="23"/>
        <v xml:space="preserve">["SUMMARY"] = { ["EN"] = "Defeat 10000 Stalkers in the Ettenmoors"; }; </v>
      </c>
      <c r="AR29" t="str">
        <f t="shared" si="24"/>
        <v xml:space="preserve">["TITLE"] = { ["EN"] = "Stalker's Nemesis"; }; </v>
      </c>
      <c r="AS29" t="str">
        <f t="shared" si="25"/>
        <v>};</v>
      </c>
    </row>
    <row r="30" spans="1:45" x14ac:dyDescent="0.25">
      <c r="A30">
        <v>1879071823</v>
      </c>
      <c r="B30">
        <v>24</v>
      </c>
      <c r="C30" t="s">
        <v>54</v>
      </c>
      <c r="D30" t="s">
        <v>30</v>
      </c>
      <c r="G30" t="s">
        <v>109</v>
      </c>
      <c r="K30" t="s">
        <v>181</v>
      </c>
      <c r="L30" t="s">
        <v>123</v>
      </c>
      <c r="M30">
        <v>1</v>
      </c>
      <c r="N30">
        <v>30</v>
      </c>
      <c r="R30" t="str">
        <f t="shared" si="1"/>
        <v xml:space="preserve"> [29] = {["ID"] = 1879071823; }; -- Stalker-slayer -- Tier 4</v>
      </c>
      <c r="S30" s="1" t="str">
        <f t="shared" si="2"/>
        <v xml:space="preserve"> [29] = {["ID"] = 1879071823; ["SAVE_INDEX"] = 24; ["TYPE"] =  4; ["VXP"] = 0; ["LP"] = 0; ["REP"] = 0; ["FACTION"] = 1; ["TIER"] = 1; ["MIN_LVL"] = "30"; ["NAME"] = { ["EN"] = "Stalker-slayer -- Tier 4"; }; ["LORE"] = { ["EN"] = "Stem the tide of Warg-stalkers in the War."; }; ["SUMMARY"] = { ["EN"] = "Defeat 5000 Stalkers in the Ettenmoors"; }; ["TITLE"] = { ["EN"] = "Stalker's Bane"; }; };</v>
      </c>
      <c r="T30">
        <f t="shared" si="3"/>
        <v>29</v>
      </c>
      <c r="U30" t="str">
        <f t="shared" si="4"/>
        <v xml:space="preserve"> [29] = {</v>
      </c>
      <c r="V30" t="str">
        <f t="shared" si="5"/>
        <v xml:space="preserve">["ID"] = 1879071823; </v>
      </c>
      <c r="W30" t="str">
        <f t="shared" si="6"/>
        <v xml:space="preserve">["ID"] = 1879071823; </v>
      </c>
      <c r="X30" t="str">
        <f t="shared" si="7"/>
        <v/>
      </c>
      <c r="Y30" s="1" t="str">
        <f t="shared" si="8"/>
        <v xml:space="preserve">["SAVE_INDEX"] = 24; </v>
      </c>
      <c r="Z30">
        <f>VLOOKUP(D30,[1]Type!A$2:B$18,2,FALSE)</f>
        <v>4</v>
      </c>
      <c r="AA30" t="str">
        <f t="shared" si="9"/>
        <v xml:space="preserve">["TYPE"] =  4; </v>
      </c>
      <c r="AB30" t="str">
        <f>IF(NOT(ISBLANK(E30)),VLOOKUP(E30,[1]Type!D$2:E$6,2,FALSE),"")</f>
        <v/>
      </c>
      <c r="AC30" t="str">
        <f t="shared" si="10"/>
        <v/>
      </c>
      <c r="AD30" t="str">
        <f t="shared" si="11"/>
        <v>0</v>
      </c>
      <c r="AE30" t="str">
        <f t="shared" si="12"/>
        <v xml:space="preserve">["VXP"] = 0; </v>
      </c>
      <c r="AF30" t="str">
        <f t="shared" si="13"/>
        <v>0</v>
      </c>
      <c r="AG30" t="str">
        <f t="shared" si="14"/>
        <v xml:space="preserve">["LP"] = 0; </v>
      </c>
      <c r="AH30" t="str">
        <f t="shared" si="15"/>
        <v>0</v>
      </c>
      <c r="AI30" t="str">
        <f t="shared" si="16"/>
        <v xml:space="preserve">["REP"] = 0; </v>
      </c>
      <c r="AJ30">
        <f>IF(NOT(ISBLANK(J30)),VLOOKUP(J30,[1]Faction!A$2:B$77,2,FALSE),1)</f>
        <v>1</v>
      </c>
      <c r="AK30" t="str">
        <f t="shared" si="17"/>
        <v xml:space="preserve">["FACTION"] = 1; </v>
      </c>
      <c r="AL30" t="str">
        <f t="shared" si="18"/>
        <v xml:space="preserve">["TIER"] = 1; </v>
      </c>
      <c r="AM30" t="str">
        <f t="shared" si="19"/>
        <v xml:space="preserve">["MIN_LVL"] = "30"; </v>
      </c>
      <c r="AN30" t="str">
        <f t="shared" si="20"/>
        <v/>
      </c>
      <c r="AO30" t="str">
        <f t="shared" si="21"/>
        <v xml:space="preserve">["NAME"] = { ["EN"] = "Stalker-slayer -- Tier 4"; }; </v>
      </c>
      <c r="AP30" t="str">
        <f t="shared" si="22"/>
        <v xml:space="preserve">["LORE"] = { ["EN"] = "Stem the tide of Warg-stalkers in the War."; }; </v>
      </c>
      <c r="AQ30" t="str">
        <f t="shared" si="23"/>
        <v xml:space="preserve">["SUMMARY"] = { ["EN"] = "Defeat 5000 Stalkers in the Ettenmoors"; }; </v>
      </c>
      <c r="AR30" t="str">
        <f t="shared" si="24"/>
        <v xml:space="preserve">["TITLE"] = { ["EN"] = "Stalker's Bane"; }; </v>
      </c>
      <c r="AS30" t="str">
        <f t="shared" si="25"/>
        <v>};</v>
      </c>
    </row>
    <row r="31" spans="1:45" x14ac:dyDescent="0.25">
      <c r="A31">
        <v>1879071822</v>
      </c>
      <c r="B31">
        <v>25</v>
      </c>
      <c r="C31" t="s">
        <v>55</v>
      </c>
      <c r="D31" t="s">
        <v>30</v>
      </c>
      <c r="G31" t="s">
        <v>72</v>
      </c>
      <c r="K31" t="s">
        <v>182</v>
      </c>
      <c r="L31" t="s">
        <v>123</v>
      </c>
      <c r="M31">
        <v>2</v>
      </c>
      <c r="N31">
        <v>30</v>
      </c>
      <c r="R31" t="str">
        <f t="shared" si="1"/>
        <v xml:space="preserve"> [30] = {["ID"] = 1879071822; }; -- Stalker-slayer -- Tier 3</v>
      </c>
      <c r="S31" s="1" t="str">
        <f t="shared" si="2"/>
        <v xml:space="preserve"> [30] = {["ID"] = 1879071822; ["SAVE_INDEX"] = 25; ["TYPE"] =  4; ["VXP"] = 0; ["LP"] = 0; ["REP"] = 0; ["FACTION"] = 1; ["TIER"] = 2; ["MIN_LVL"] = "30"; ["NAME"] = { ["EN"] = "Stalker-slayer -- Tier 3"; }; ["LORE"] = { ["EN"] = "Stem the tide of Warg-stalkers in the War."; }; ["SUMMARY"] = { ["EN"] = "Defeat 2500 Stalkers in the Ettenmoors"; }; ["TITLE"] = { ["EN"] = "Stalker-slayer"; }; };</v>
      </c>
      <c r="T31">
        <f t="shared" si="3"/>
        <v>30</v>
      </c>
      <c r="U31" t="str">
        <f t="shared" si="4"/>
        <v xml:space="preserve"> [30] = {</v>
      </c>
      <c r="V31" t="str">
        <f t="shared" si="5"/>
        <v xml:space="preserve">["ID"] = 1879071822; </v>
      </c>
      <c r="W31" t="str">
        <f t="shared" si="6"/>
        <v xml:space="preserve">["ID"] = 1879071822; </v>
      </c>
      <c r="X31" t="str">
        <f t="shared" si="7"/>
        <v/>
      </c>
      <c r="Y31" s="1" t="str">
        <f t="shared" si="8"/>
        <v xml:space="preserve">["SAVE_INDEX"] = 25; </v>
      </c>
      <c r="Z31">
        <f>VLOOKUP(D31,[1]Type!A$2:B$18,2,FALSE)</f>
        <v>4</v>
      </c>
      <c r="AA31" t="str">
        <f t="shared" si="9"/>
        <v xml:space="preserve">["TYPE"] =  4; </v>
      </c>
      <c r="AB31" t="str">
        <f>IF(NOT(ISBLANK(E31)),VLOOKUP(E31,[1]Type!D$2:E$6,2,FALSE),"")</f>
        <v/>
      </c>
      <c r="AC31" t="str">
        <f t="shared" si="10"/>
        <v/>
      </c>
      <c r="AD31" t="str">
        <f t="shared" si="11"/>
        <v>0</v>
      </c>
      <c r="AE31" t="str">
        <f t="shared" si="12"/>
        <v xml:space="preserve">["VXP"] = 0; </v>
      </c>
      <c r="AF31" t="str">
        <f t="shared" si="13"/>
        <v>0</v>
      </c>
      <c r="AG31" t="str">
        <f t="shared" si="14"/>
        <v xml:space="preserve">["LP"] = 0; </v>
      </c>
      <c r="AH31" t="str">
        <f t="shared" si="15"/>
        <v>0</v>
      </c>
      <c r="AI31" t="str">
        <f t="shared" si="16"/>
        <v xml:space="preserve">["REP"] = 0; </v>
      </c>
      <c r="AJ31">
        <f>IF(NOT(ISBLANK(J31)),VLOOKUP(J31,[1]Faction!A$2:B$77,2,FALSE),1)</f>
        <v>1</v>
      </c>
      <c r="AK31" t="str">
        <f t="shared" si="17"/>
        <v xml:space="preserve">["FACTION"] = 1; </v>
      </c>
      <c r="AL31" t="str">
        <f t="shared" si="18"/>
        <v xml:space="preserve">["TIER"] = 2; </v>
      </c>
      <c r="AM31" t="str">
        <f t="shared" si="19"/>
        <v xml:space="preserve">["MIN_LVL"] = "30"; </v>
      </c>
      <c r="AN31" t="str">
        <f t="shared" si="20"/>
        <v/>
      </c>
      <c r="AO31" t="str">
        <f t="shared" si="21"/>
        <v xml:space="preserve">["NAME"] = { ["EN"] = "Stalker-slayer -- Tier 3"; }; </v>
      </c>
      <c r="AP31" t="str">
        <f t="shared" si="22"/>
        <v xml:space="preserve">["LORE"] = { ["EN"] = "Stem the tide of Warg-stalkers in the War."; }; </v>
      </c>
      <c r="AQ31" t="str">
        <f t="shared" si="23"/>
        <v xml:space="preserve">["SUMMARY"] = { ["EN"] = "Defeat 2500 Stalkers in the Ettenmoors"; }; </v>
      </c>
      <c r="AR31" t="str">
        <f t="shared" si="24"/>
        <v xml:space="preserve">["TITLE"] = { ["EN"] = "Stalker-slayer"; }; </v>
      </c>
      <c r="AS31" t="str">
        <f t="shared" si="25"/>
        <v>};</v>
      </c>
    </row>
    <row r="32" spans="1:45" x14ac:dyDescent="0.25">
      <c r="A32">
        <v>1879071821</v>
      </c>
      <c r="B32">
        <v>26</v>
      </c>
      <c r="C32" t="s">
        <v>56</v>
      </c>
      <c r="D32" t="s">
        <v>30</v>
      </c>
      <c r="E32" s="2"/>
      <c r="G32" t="s">
        <v>110</v>
      </c>
      <c r="K32" t="s">
        <v>183</v>
      </c>
      <c r="L32" t="s">
        <v>123</v>
      </c>
      <c r="M32">
        <v>3</v>
      </c>
      <c r="N32">
        <v>30</v>
      </c>
      <c r="R32" t="str">
        <f t="shared" si="1"/>
        <v xml:space="preserve"> [31] = {["ID"] = 1879071821; }; -- Stalker-slayer -- Tier 2</v>
      </c>
      <c r="S32" s="1" t="str">
        <f t="shared" si="2"/>
        <v xml:space="preserve"> [31] = {["ID"] = 1879071821; ["SAVE_INDEX"] = 26; ["TYPE"] =  4; ["VXP"] = 0; ["LP"] = 0; ["REP"] = 0; ["FACTION"] = 1; ["TIER"] = 3; ["MIN_LVL"] = "30"; ["NAME"] = { ["EN"] = "Stalker-slayer -- Tier 2"; }; ["LORE"] = { ["EN"] = "Stem the tide of Warg-stalkers in the War."; }; ["SUMMARY"] = { ["EN"] = "Defeat 1000 Stalkers in the Ettenmoors"; }; ["TITLE"] = { ["EN"] = "Stalker's Enemy"; }; };</v>
      </c>
      <c r="T32">
        <f t="shared" si="3"/>
        <v>31</v>
      </c>
      <c r="U32" t="str">
        <f t="shared" si="4"/>
        <v xml:space="preserve"> [31] = {</v>
      </c>
      <c r="V32" t="str">
        <f t="shared" si="5"/>
        <v xml:space="preserve">["ID"] = 1879071821; </v>
      </c>
      <c r="W32" t="str">
        <f t="shared" si="6"/>
        <v xml:space="preserve">["ID"] = 1879071821; </v>
      </c>
      <c r="X32" t="str">
        <f t="shared" si="7"/>
        <v/>
      </c>
      <c r="Y32" s="1" t="str">
        <f t="shared" si="8"/>
        <v xml:space="preserve">["SAVE_INDEX"] = 26; </v>
      </c>
      <c r="Z32">
        <f>VLOOKUP(D32,[1]Type!A$2:B$18,2,FALSE)</f>
        <v>4</v>
      </c>
      <c r="AA32" t="str">
        <f t="shared" si="9"/>
        <v xml:space="preserve">["TYPE"] =  4; </v>
      </c>
      <c r="AB32" t="str">
        <f>IF(NOT(ISBLANK(E32)),VLOOKUP(E32,[1]Type!D$2:E$6,2,FALSE),"")</f>
        <v/>
      </c>
      <c r="AC32" t="str">
        <f t="shared" si="10"/>
        <v/>
      </c>
      <c r="AD32" t="str">
        <f t="shared" si="11"/>
        <v>0</v>
      </c>
      <c r="AE32" t="str">
        <f t="shared" si="12"/>
        <v xml:space="preserve">["VXP"] = 0; </v>
      </c>
      <c r="AF32" t="str">
        <f t="shared" si="13"/>
        <v>0</v>
      </c>
      <c r="AG32" t="str">
        <f t="shared" si="14"/>
        <v xml:space="preserve">["LP"] = 0; </v>
      </c>
      <c r="AH32" t="str">
        <f t="shared" si="15"/>
        <v>0</v>
      </c>
      <c r="AI32" t="str">
        <f t="shared" si="16"/>
        <v xml:space="preserve">["REP"] = 0; </v>
      </c>
      <c r="AJ32">
        <f>IF(NOT(ISBLANK(J32)),VLOOKUP(J32,[1]Faction!A$2:B$77,2,FALSE),1)</f>
        <v>1</v>
      </c>
      <c r="AK32" t="str">
        <f t="shared" si="17"/>
        <v xml:space="preserve">["FACTION"] = 1; </v>
      </c>
      <c r="AL32" t="str">
        <f t="shared" si="18"/>
        <v xml:space="preserve">["TIER"] = 3; </v>
      </c>
      <c r="AM32" t="str">
        <f t="shared" si="19"/>
        <v xml:space="preserve">["MIN_LVL"] = "30"; </v>
      </c>
      <c r="AN32" t="str">
        <f t="shared" si="20"/>
        <v/>
      </c>
      <c r="AO32" t="str">
        <f t="shared" si="21"/>
        <v xml:space="preserve">["NAME"] = { ["EN"] = "Stalker-slayer -- Tier 2"; }; </v>
      </c>
      <c r="AP32" t="str">
        <f t="shared" si="22"/>
        <v xml:space="preserve">["LORE"] = { ["EN"] = "Stem the tide of Warg-stalkers in the War."; }; </v>
      </c>
      <c r="AQ32" t="str">
        <f t="shared" si="23"/>
        <v xml:space="preserve">["SUMMARY"] = { ["EN"] = "Defeat 1000 Stalkers in the Ettenmoors"; }; </v>
      </c>
      <c r="AR32" t="str">
        <f t="shared" si="24"/>
        <v xml:space="preserve">["TITLE"] = { ["EN"] = "Stalker's Enemy"; }; </v>
      </c>
      <c r="AS32" t="str">
        <f t="shared" si="25"/>
        <v>};</v>
      </c>
    </row>
    <row r="33" spans="1:45" x14ac:dyDescent="0.25">
      <c r="A33">
        <v>1879071820</v>
      </c>
      <c r="B33">
        <v>27</v>
      </c>
      <c r="C33" t="s">
        <v>57</v>
      </c>
      <c r="D33" t="s">
        <v>30</v>
      </c>
      <c r="G33" t="s">
        <v>111</v>
      </c>
      <c r="K33" t="s">
        <v>184</v>
      </c>
      <c r="L33" t="s">
        <v>123</v>
      </c>
      <c r="M33">
        <v>4</v>
      </c>
      <c r="N33">
        <v>30</v>
      </c>
      <c r="R33" t="str">
        <f t="shared" si="1"/>
        <v xml:space="preserve"> [32] = {["ID"] = 1879071820; }; -- Stalker-slayer -- Tier 1</v>
      </c>
      <c r="S33" s="1" t="str">
        <f t="shared" si="2"/>
        <v xml:space="preserve"> [32] = {["ID"] = 1879071820; ["SAVE_INDEX"] = 27; ["TYPE"] =  4; ["VXP"] = 0; ["LP"] = 0; ["REP"] = 0; ["FACTION"] = 1; ["TIER"] = 4; ["MIN_LVL"] = "30"; ["NAME"] = { ["EN"] = "Stalker-slayer -- Tier 1"; }; ["LORE"] = { ["EN"] = "Stem the tide of Warg-stalkers in the War."; }; ["SUMMARY"] = { ["EN"] = "Defeat 500 Stalkers in the Ettenmoors"; }; ["TITLE"] = { ["EN"] = "Stalker-foe"; }; };</v>
      </c>
      <c r="T33">
        <f t="shared" si="3"/>
        <v>32</v>
      </c>
      <c r="U33" t="str">
        <f t="shared" si="4"/>
        <v xml:space="preserve"> [32] = {</v>
      </c>
      <c r="V33" t="str">
        <f t="shared" si="5"/>
        <v xml:space="preserve">["ID"] = 1879071820; </v>
      </c>
      <c r="W33" t="str">
        <f t="shared" si="6"/>
        <v xml:space="preserve">["ID"] = 1879071820; </v>
      </c>
      <c r="X33" t="str">
        <f t="shared" si="7"/>
        <v/>
      </c>
      <c r="Y33" s="1" t="str">
        <f t="shared" si="8"/>
        <v xml:space="preserve">["SAVE_INDEX"] = 27; </v>
      </c>
      <c r="Z33">
        <f>VLOOKUP(D33,[1]Type!A$2:B$18,2,FALSE)</f>
        <v>4</v>
      </c>
      <c r="AA33" t="str">
        <f t="shared" si="9"/>
        <v xml:space="preserve">["TYPE"] =  4; </v>
      </c>
      <c r="AB33" t="str">
        <f>IF(NOT(ISBLANK(E33)),VLOOKUP(E33,[1]Type!D$2:E$6,2,FALSE),"")</f>
        <v/>
      </c>
      <c r="AC33" t="str">
        <f t="shared" si="10"/>
        <v/>
      </c>
      <c r="AD33" t="str">
        <f t="shared" si="11"/>
        <v>0</v>
      </c>
      <c r="AE33" t="str">
        <f t="shared" si="12"/>
        <v xml:space="preserve">["VXP"] = 0; </v>
      </c>
      <c r="AF33" t="str">
        <f t="shared" si="13"/>
        <v>0</v>
      </c>
      <c r="AG33" t="str">
        <f t="shared" si="14"/>
        <v xml:space="preserve">["LP"] = 0; </v>
      </c>
      <c r="AH33" t="str">
        <f t="shared" si="15"/>
        <v>0</v>
      </c>
      <c r="AI33" t="str">
        <f t="shared" si="16"/>
        <v xml:space="preserve">["REP"] = 0; </v>
      </c>
      <c r="AJ33">
        <f>IF(NOT(ISBLANK(J33)),VLOOKUP(J33,[1]Faction!A$2:B$77,2,FALSE),1)</f>
        <v>1</v>
      </c>
      <c r="AK33" t="str">
        <f t="shared" si="17"/>
        <v xml:space="preserve">["FACTION"] = 1; </v>
      </c>
      <c r="AL33" t="str">
        <f t="shared" si="18"/>
        <v xml:space="preserve">["TIER"] = 4; </v>
      </c>
      <c r="AM33" t="str">
        <f t="shared" si="19"/>
        <v xml:space="preserve">["MIN_LVL"] = "30"; </v>
      </c>
      <c r="AN33" t="str">
        <f t="shared" si="20"/>
        <v/>
      </c>
      <c r="AO33" t="str">
        <f t="shared" si="21"/>
        <v xml:space="preserve">["NAME"] = { ["EN"] = "Stalker-slayer -- Tier 1"; }; </v>
      </c>
      <c r="AP33" t="str">
        <f t="shared" si="22"/>
        <v xml:space="preserve">["LORE"] = { ["EN"] = "Stem the tide of Warg-stalkers in the War."; }; </v>
      </c>
      <c r="AQ33" t="str">
        <f t="shared" si="23"/>
        <v xml:space="preserve">["SUMMARY"] = { ["EN"] = "Defeat 500 Stalkers in the Ettenmoors"; }; </v>
      </c>
      <c r="AR33" t="str">
        <f t="shared" si="24"/>
        <v xml:space="preserve">["TITLE"] = { ["EN"] = "Stalker-foe"; }; </v>
      </c>
      <c r="AS33" t="str">
        <f t="shared" si="25"/>
        <v>};</v>
      </c>
    </row>
    <row r="34" spans="1:45" x14ac:dyDescent="0.25">
      <c r="C34" s="2" t="s">
        <v>73</v>
      </c>
      <c r="D34" s="2" t="s">
        <v>29</v>
      </c>
      <c r="P34">
        <v>125</v>
      </c>
      <c r="R34" t="str">
        <f t="shared" si="1"/>
        <v xml:space="preserve"> [33] = {["CAT_ID"] = 125; }; -- Warleader-slayer</v>
      </c>
      <c r="S34" s="1" t="str">
        <f t="shared" si="2"/>
        <v xml:space="preserve"> [33] = {                                          ["TYPE"] = 14; ["VXP"] = 0; ["LP"] = 0; ["REP"] = 0; ["FACTION"] = 1; ["TIER"] = 0;                     ["NAME"] = { ["EN"] = "Warleader-slayer"; }; };</v>
      </c>
      <c r="T34">
        <f t="shared" si="3"/>
        <v>33</v>
      </c>
      <c r="U34" t="str">
        <f t="shared" si="4"/>
        <v xml:space="preserve"> [33] = {</v>
      </c>
      <c r="V34" t="str">
        <f t="shared" si="5"/>
        <v xml:space="preserve">                     </v>
      </c>
      <c r="W34" t="str">
        <f t="shared" si="6"/>
        <v/>
      </c>
      <c r="X34" t="str">
        <f t="shared" si="7"/>
        <v xml:space="preserve">["CAT_ID"] = 125; </v>
      </c>
      <c r="Y34" s="1" t="str">
        <f t="shared" si="8"/>
        <v xml:space="preserve">                     </v>
      </c>
      <c r="Z34">
        <f>VLOOKUP(D34,[1]Type!A$2:B$18,2,FALSE)</f>
        <v>14</v>
      </c>
      <c r="AA34" t="str">
        <f t="shared" si="9"/>
        <v xml:space="preserve">["TYPE"] = 14; </v>
      </c>
      <c r="AB34" t="str">
        <f>IF(NOT(ISBLANK(E34)),VLOOKUP(E34,[1]Type!D$2:E$6,2,FALSE),"")</f>
        <v/>
      </c>
      <c r="AC34" t="str">
        <f t="shared" si="10"/>
        <v/>
      </c>
      <c r="AD34" t="str">
        <f t="shared" si="11"/>
        <v>0</v>
      </c>
      <c r="AE34" t="str">
        <f t="shared" si="12"/>
        <v xml:space="preserve">["VXP"] = 0; </v>
      </c>
      <c r="AF34" t="str">
        <f t="shared" si="13"/>
        <v>0</v>
      </c>
      <c r="AG34" t="str">
        <f t="shared" si="14"/>
        <v xml:space="preserve">["LP"] = 0; </v>
      </c>
      <c r="AH34" t="str">
        <f t="shared" si="15"/>
        <v>0</v>
      </c>
      <c r="AI34" t="str">
        <f t="shared" si="16"/>
        <v xml:space="preserve">["REP"] = 0; </v>
      </c>
      <c r="AJ34">
        <f>IF(NOT(ISBLANK(J34)),VLOOKUP(J34,[1]Faction!A$2:B$77,2,FALSE),1)</f>
        <v>1</v>
      </c>
      <c r="AK34" t="str">
        <f t="shared" si="17"/>
        <v xml:space="preserve">["FACTION"] = 1; </v>
      </c>
      <c r="AL34" t="str">
        <f t="shared" si="18"/>
        <v xml:space="preserve">["TIER"] = 0; </v>
      </c>
      <c r="AM34" t="str">
        <f t="shared" si="19"/>
        <v xml:space="preserve">                    </v>
      </c>
      <c r="AN34" t="str">
        <f t="shared" si="20"/>
        <v/>
      </c>
      <c r="AO34" t="str">
        <f t="shared" si="21"/>
        <v xml:space="preserve">["NAME"] = { ["EN"] = "Warleader-slayer"; }; </v>
      </c>
      <c r="AP34" t="str">
        <f t="shared" si="22"/>
        <v/>
      </c>
      <c r="AQ34" t="str">
        <f t="shared" si="23"/>
        <v/>
      </c>
      <c r="AR34" t="str">
        <f t="shared" si="24"/>
        <v/>
      </c>
      <c r="AS34" t="str">
        <f t="shared" si="25"/>
        <v>};</v>
      </c>
    </row>
    <row r="35" spans="1:45" x14ac:dyDescent="0.25">
      <c r="A35">
        <v>1879071829</v>
      </c>
      <c r="B35">
        <v>28</v>
      </c>
      <c r="C35" t="s">
        <v>58</v>
      </c>
      <c r="D35" t="s">
        <v>30</v>
      </c>
      <c r="G35" t="s">
        <v>112</v>
      </c>
      <c r="K35" t="s">
        <v>185</v>
      </c>
      <c r="L35" t="s">
        <v>122</v>
      </c>
      <c r="M35">
        <v>0</v>
      </c>
      <c r="N35">
        <v>30</v>
      </c>
      <c r="R35" t="str">
        <f t="shared" si="1"/>
        <v xml:space="preserve"> [34] = {["ID"] = 1879071829; }; -- Warleader-slayer -- Tier 5</v>
      </c>
      <c r="S35" s="1" t="str">
        <f t="shared" si="2"/>
        <v xml:space="preserve"> [34] = {["ID"] = 1879071829; ["SAVE_INDEX"] = 28; ["TYPE"] =  4; ["VXP"] = 0; ["LP"] = 0; ["REP"] = 0; ["FACTION"] = 1; ["TIER"] = 0; ["MIN_LVL"] = "30"; ["NAME"] = { ["EN"] = "Warleader-slayer -- Tier 5"; }; ["LORE"] = { ["EN"] = "Stem the tide of Uruk-warleaders in the War."; }; ["SUMMARY"] = { ["EN"] = "Defeat 10000 Warleaders in the Ettenmoors"; }; ["TITLE"] = { ["EN"] = "War-leader's Doom"; }; };</v>
      </c>
      <c r="T35">
        <f t="shared" si="3"/>
        <v>34</v>
      </c>
      <c r="U35" t="str">
        <f t="shared" si="4"/>
        <v xml:space="preserve"> [34] = {</v>
      </c>
      <c r="V35" t="str">
        <f t="shared" si="5"/>
        <v xml:space="preserve">["ID"] = 1879071829; </v>
      </c>
      <c r="W35" t="str">
        <f t="shared" si="6"/>
        <v xml:space="preserve">["ID"] = 1879071829; </v>
      </c>
      <c r="X35" t="str">
        <f t="shared" si="7"/>
        <v/>
      </c>
      <c r="Y35" s="1" t="str">
        <f t="shared" si="8"/>
        <v xml:space="preserve">["SAVE_INDEX"] = 28; </v>
      </c>
      <c r="Z35">
        <f>VLOOKUP(D35,[1]Type!A$2:B$18,2,FALSE)</f>
        <v>4</v>
      </c>
      <c r="AA35" t="str">
        <f t="shared" si="9"/>
        <v xml:space="preserve">["TYPE"] =  4; </v>
      </c>
      <c r="AB35" t="str">
        <f>IF(NOT(ISBLANK(E35)),VLOOKUP(E35,[1]Type!D$2:E$6,2,FALSE),"")</f>
        <v/>
      </c>
      <c r="AC35" t="str">
        <f t="shared" si="10"/>
        <v/>
      </c>
      <c r="AD35" t="str">
        <f t="shared" si="11"/>
        <v>0</v>
      </c>
      <c r="AE35" t="str">
        <f t="shared" si="12"/>
        <v xml:space="preserve">["VXP"] = 0; </v>
      </c>
      <c r="AF35" t="str">
        <f t="shared" si="13"/>
        <v>0</v>
      </c>
      <c r="AG35" t="str">
        <f t="shared" si="14"/>
        <v xml:space="preserve">["LP"] = 0; </v>
      </c>
      <c r="AH35" t="str">
        <f t="shared" si="15"/>
        <v>0</v>
      </c>
      <c r="AI35" t="str">
        <f t="shared" si="16"/>
        <v xml:space="preserve">["REP"] = 0; </v>
      </c>
      <c r="AJ35">
        <f>IF(NOT(ISBLANK(J35)),VLOOKUP(J35,[1]Faction!A$2:B$77,2,FALSE),1)</f>
        <v>1</v>
      </c>
      <c r="AK35" t="str">
        <f t="shared" si="17"/>
        <v xml:space="preserve">["FACTION"] = 1; </v>
      </c>
      <c r="AL35" t="str">
        <f t="shared" si="18"/>
        <v xml:space="preserve">["TIER"] = 0; </v>
      </c>
      <c r="AM35" t="str">
        <f t="shared" si="19"/>
        <v xml:space="preserve">["MIN_LVL"] = "30"; </v>
      </c>
      <c r="AN35" t="str">
        <f t="shared" si="20"/>
        <v/>
      </c>
      <c r="AO35" t="str">
        <f t="shared" si="21"/>
        <v xml:space="preserve">["NAME"] = { ["EN"] = "Warleader-slayer -- Tier 5"; }; </v>
      </c>
      <c r="AP35" t="str">
        <f t="shared" si="22"/>
        <v xml:space="preserve">["LORE"] = { ["EN"] = "Stem the tide of Uruk-warleaders in the War."; }; </v>
      </c>
      <c r="AQ35" t="str">
        <f t="shared" si="23"/>
        <v xml:space="preserve">["SUMMARY"] = { ["EN"] = "Defeat 10000 Warleaders in the Ettenmoors"; }; </v>
      </c>
      <c r="AR35" t="str">
        <f t="shared" si="24"/>
        <v xml:space="preserve">["TITLE"] = { ["EN"] = "War-leader's Doom"; }; </v>
      </c>
      <c r="AS35" t="str">
        <f t="shared" si="25"/>
        <v>};</v>
      </c>
    </row>
    <row r="36" spans="1:45" x14ac:dyDescent="0.25">
      <c r="A36">
        <v>1879071828</v>
      </c>
      <c r="B36">
        <v>29</v>
      </c>
      <c r="C36" t="s">
        <v>59</v>
      </c>
      <c r="D36" t="s">
        <v>30</v>
      </c>
      <c r="G36" t="s">
        <v>113</v>
      </c>
      <c r="K36" t="s">
        <v>186</v>
      </c>
      <c r="L36" t="s">
        <v>122</v>
      </c>
      <c r="M36">
        <v>1</v>
      </c>
      <c r="N36">
        <v>30</v>
      </c>
      <c r="R36" t="str">
        <f t="shared" si="1"/>
        <v xml:space="preserve"> [35] = {["ID"] = 1879071828; }; -- Warleader-slayer -- Tier 4</v>
      </c>
      <c r="S36" s="1" t="str">
        <f t="shared" si="2"/>
        <v xml:space="preserve"> [35] = {["ID"] = 1879071828; ["SAVE_INDEX"] = 29; ["TYPE"] =  4; ["VXP"] = 0; ["LP"] = 0; ["REP"] = 0; ["FACTION"] = 1; ["TIER"] = 1; ["MIN_LVL"] = "30"; ["NAME"] = { ["EN"] = "Warleader-slayer -- Tier 4"; }; ["LORE"] = { ["EN"] = "Stem the tide of Uruk-warleaders in the War."; }; ["SUMMARY"] = { ["EN"] = "Defeat 5000 Warleaders in the Ettenmoors"; }; ["TITLE"] = { ["EN"] = "War-leader's Bane"; }; };</v>
      </c>
      <c r="T36">
        <f t="shared" si="3"/>
        <v>35</v>
      </c>
      <c r="U36" t="str">
        <f t="shared" si="4"/>
        <v xml:space="preserve"> [35] = {</v>
      </c>
      <c r="V36" t="str">
        <f t="shared" si="5"/>
        <v xml:space="preserve">["ID"] = 1879071828; </v>
      </c>
      <c r="W36" t="str">
        <f t="shared" si="6"/>
        <v xml:space="preserve">["ID"] = 1879071828; </v>
      </c>
      <c r="X36" t="str">
        <f t="shared" si="7"/>
        <v/>
      </c>
      <c r="Y36" s="1" t="str">
        <f t="shared" si="8"/>
        <v xml:space="preserve">["SAVE_INDEX"] = 29; </v>
      </c>
      <c r="Z36">
        <f>VLOOKUP(D36,[1]Type!A$2:B$18,2,FALSE)</f>
        <v>4</v>
      </c>
      <c r="AA36" t="str">
        <f t="shared" si="9"/>
        <v xml:space="preserve">["TYPE"] =  4; </v>
      </c>
      <c r="AB36" t="str">
        <f>IF(NOT(ISBLANK(E36)),VLOOKUP(E36,[1]Type!D$2:E$6,2,FALSE),"")</f>
        <v/>
      </c>
      <c r="AC36" t="str">
        <f t="shared" si="10"/>
        <v/>
      </c>
      <c r="AD36" t="str">
        <f t="shared" si="11"/>
        <v>0</v>
      </c>
      <c r="AE36" t="str">
        <f t="shared" si="12"/>
        <v xml:space="preserve">["VXP"] = 0; </v>
      </c>
      <c r="AF36" t="str">
        <f t="shared" si="13"/>
        <v>0</v>
      </c>
      <c r="AG36" t="str">
        <f t="shared" si="14"/>
        <v xml:space="preserve">["LP"] = 0; </v>
      </c>
      <c r="AH36" t="str">
        <f t="shared" si="15"/>
        <v>0</v>
      </c>
      <c r="AI36" t="str">
        <f t="shared" si="16"/>
        <v xml:space="preserve">["REP"] = 0; </v>
      </c>
      <c r="AJ36">
        <f>IF(NOT(ISBLANK(J36)),VLOOKUP(J36,[1]Faction!A$2:B$77,2,FALSE),1)</f>
        <v>1</v>
      </c>
      <c r="AK36" t="str">
        <f t="shared" si="17"/>
        <v xml:space="preserve">["FACTION"] = 1; </v>
      </c>
      <c r="AL36" t="str">
        <f t="shared" si="18"/>
        <v xml:space="preserve">["TIER"] = 1; </v>
      </c>
      <c r="AM36" t="str">
        <f t="shared" si="19"/>
        <v xml:space="preserve">["MIN_LVL"] = "30"; </v>
      </c>
      <c r="AN36" t="str">
        <f t="shared" si="20"/>
        <v/>
      </c>
      <c r="AO36" t="str">
        <f t="shared" si="21"/>
        <v xml:space="preserve">["NAME"] = { ["EN"] = "Warleader-slayer -- Tier 4"; }; </v>
      </c>
      <c r="AP36" t="str">
        <f t="shared" si="22"/>
        <v xml:space="preserve">["LORE"] = { ["EN"] = "Stem the tide of Uruk-warleaders in the War."; }; </v>
      </c>
      <c r="AQ36" t="str">
        <f t="shared" si="23"/>
        <v xml:space="preserve">["SUMMARY"] = { ["EN"] = "Defeat 5000 Warleaders in the Ettenmoors"; }; </v>
      </c>
      <c r="AR36" t="str">
        <f t="shared" si="24"/>
        <v xml:space="preserve">["TITLE"] = { ["EN"] = "War-leader's Bane"; }; </v>
      </c>
      <c r="AS36" t="str">
        <f t="shared" si="25"/>
        <v>};</v>
      </c>
    </row>
    <row r="37" spans="1:45" x14ac:dyDescent="0.25">
      <c r="A37">
        <v>1879071827</v>
      </c>
      <c r="B37">
        <v>30</v>
      </c>
      <c r="C37" t="s">
        <v>60</v>
      </c>
      <c r="D37" t="s">
        <v>30</v>
      </c>
      <c r="G37" t="s">
        <v>114</v>
      </c>
      <c r="K37" t="s">
        <v>187</v>
      </c>
      <c r="L37" t="s">
        <v>122</v>
      </c>
      <c r="M37">
        <v>2</v>
      </c>
      <c r="N37">
        <v>30</v>
      </c>
      <c r="R37" t="str">
        <f t="shared" si="1"/>
        <v xml:space="preserve"> [36] = {["ID"] = 1879071827; }; -- Warleader-slayer -- Tier 3</v>
      </c>
      <c r="S37" s="1" t="str">
        <f t="shared" si="2"/>
        <v xml:space="preserve"> [36] = {["ID"] = 1879071827; ["SAVE_INDEX"] = 30; ["TYPE"] =  4; ["VXP"] = 0; ["LP"] = 0; ["REP"] = 0; ["FACTION"] = 1; ["TIER"] = 2; ["MIN_LVL"] = "30"; ["NAME"] = { ["EN"] = "Warleader-slayer -- Tier 3"; }; ["LORE"] = { ["EN"] = "Stem the tide of Uruk-warleaders in the War."; }; ["SUMMARY"] = { ["EN"] = "Defeat 2500 Warleaders in the Ettenmoors"; }; ["TITLE"] = { ["EN"] = "War-leader Slayer"; }; };</v>
      </c>
      <c r="T37">
        <f t="shared" si="3"/>
        <v>36</v>
      </c>
      <c r="U37" t="str">
        <f t="shared" si="4"/>
        <v xml:space="preserve"> [36] = {</v>
      </c>
      <c r="V37" t="str">
        <f t="shared" si="5"/>
        <v xml:space="preserve">["ID"] = 1879071827; </v>
      </c>
      <c r="W37" t="str">
        <f t="shared" si="6"/>
        <v xml:space="preserve">["ID"] = 1879071827; </v>
      </c>
      <c r="X37" t="str">
        <f t="shared" si="7"/>
        <v/>
      </c>
      <c r="Y37" s="1" t="str">
        <f t="shared" si="8"/>
        <v xml:space="preserve">["SAVE_INDEX"] = 30; </v>
      </c>
      <c r="Z37">
        <f>VLOOKUP(D37,[1]Type!A$2:B$18,2,FALSE)</f>
        <v>4</v>
      </c>
      <c r="AA37" t="str">
        <f t="shared" si="9"/>
        <v xml:space="preserve">["TYPE"] =  4; </v>
      </c>
      <c r="AB37" t="str">
        <f>IF(NOT(ISBLANK(E37)),VLOOKUP(E37,[1]Type!D$2:E$6,2,FALSE),"")</f>
        <v/>
      </c>
      <c r="AC37" t="str">
        <f t="shared" si="10"/>
        <v/>
      </c>
      <c r="AD37" t="str">
        <f t="shared" si="11"/>
        <v>0</v>
      </c>
      <c r="AE37" t="str">
        <f t="shared" si="12"/>
        <v xml:space="preserve">["VXP"] = 0; </v>
      </c>
      <c r="AF37" t="str">
        <f t="shared" si="13"/>
        <v>0</v>
      </c>
      <c r="AG37" t="str">
        <f t="shared" si="14"/>
        <v xml:space="preserve">["LP"] = 0; </v>
      </c>
      <c r="AH37" t="str">
        <f t="shared" si="15"/>
        <v>0</v>
      </c>
      <c r="AI37" t="str">
        <f t="shared" si="16"/>
        <v xml:space="preserve">["REP"] = 0; </v>
      </c>
      <c r="AJ37">
        <f>IF(NOT(ISBLANK(J37)),VLOOKUP(J37,[1]Faction!A$2:B$77,2,FALSE),1)</f>
        <v>1</v>
      </c>
      <c r="AK37" t="str">
        <f t="shared" si="17"/>
        <v xml:space="preserve">["FACTION"] = 1; </v>
      </c>
      <c r="AL37" t="str">
        <f t="shared" si="18"/>
        <v xml:space="preserve">["TIER"] = 2; </v>
      </c>
      <c r="AM37" t="str">
        <f t="shared" si="19"/>
        <v xml:space="preserve">["MIN_LVL"] = "30"; </v>
      </c>
      <c r="AN37" t="str">
        <f t="shared" si="20"/>
        <v/>
      </c>
      <c r="AO37" t="str">
        <f t="shared" si="21"/>
        <v xml:space="preserve">["NAME"] = { ["EN"] = "Warleader-slayer -- Tier 3"; }; </v>
      </c>
      <c r="AP37" t="str">
        <f t="shared" si="22"/>
        <v xml:space="preserve">["LORE"] = { ["EN"] = "Stem the tide of Uruk-warleaders in the War."; }; </v>
      </c>
      <c r="AQ37" t="str">
        <f t="shared" si="23"/>
        <v xml:space="preserve">["SUMMARY"] = { ["EN"] = "Defeat 2500 Warleaders in the Ettenmoors"; }; </v>
      </c>
      <c r="AR37" t="str">
        <f t="shared" si="24"/>
        <v xml:space="preserve">["TITLE"] = { ["EN"] = "War-leader Slayer"; }; </v>
      </c>
      <c r="AS37" t="str">
        <f t="shared" si="25"/>
        <v>};</v>
      </c>
    </row>
    <row r="38" spans="1:45" x14ac:dyDescent="0.25">
      <c r="A38">
        <v>1879071826</v>
      </c>
      <c r="B38">
        <v>31</v>
      </c>
      <c r="C38" t="s">
        <v>61</v>
      </c>
      <c r="D38" t="s">
        <v>30</v>
      </c>
      <c r="G38" t="s">
        <v>115</v>
      </c>
      <c r="K38" t="s">
        <v>188</v>
      </c>
      <c r="L38" t="s">
        <v>122</v>
      </c>
      <c r="M38">
        <v>3</v>
      </c>
      <c r="N38">
        <v>30</v>
      </c>
      <c r="R38" t="str">
        <f t="shared" si="1"/>
        <v xml:space="preserve"> [37] = {["ID"] = 1879071826; }; -- Warleader-slayer -- Tier 2</v>
      </c>
      <c r="S38" s="1" t="str">
        <f t="shared" si="2"/>
        <v xml:space="preserve"> [37] = {["ID"] = 1879071826; ["SAVE_INDEX"] = 31; ["TYPE"] =  4; ["VXP"] = 0; ["LP"] = 0; ["REP"] = 0; ["FACTION"] = 1; ["TIER"] = 3; ["MIN_LVL"] = "30"; ["NAME"] = { ["EN"] = "Warleader-slayer -- Tier 2"; }; ["LORE"] = { ["EN"] = "Stem the tide of Uruk-warleaders in the War."; }; ["SUMMARY"] = { ["EN"] = "Defeat 1000 Warleaders in the Ettenmoors"; }; ["TITLE"] = { ["EN"] = "War-leader's Enemy"; }; };</v>
      </c>
      <c r="T38">
        <f t="shared" si="3"/>
        <v>37</v>
      </c>
      <c r="U38" t="str">
        <f t="shared" si="4"/>
        <v xml:space="preserve"> [37] = {</v>
      </c>
      <c r="V38" t="str">
        <f t="shared" si="5"/>
        <v xml:space="preserve">["ID"] = 1879071826; </v>
      </c>
      <c r="W38" t="str">
        <f t="shared" si="6"/>
        <v xml:space="preserve">["ID"] = 1879071826; </v>
      </c>
      <c r="X38" t="str">
        <f t="shared" si="7"/>
        <v/>
      </c>
      <c r="Y38" s="1" t="str">
        <f t="shared" si="8"/>
        <v xml:space="preserve">["SAVE_INDEX"] = 31; </v>
      </c>
      <c r="Z38">
        <f>VLOOKUP(D38,[1]Type!A$2:B$18,2,FALSE)</f>
        <v>4</v>
      </c>
      <c r="AA38" t="str">
        <f t="shared" si="9"/>
        <v xml:space="preserve">["TYPE"] =  4; </v>
      </c>
      <c r="AB38" t="str">
        <f>IF(NOT(ISBLANK(E38)),VLOOKUP(E38,[1]Type!D$2:E$6,2,FALSE),"")</f>
        <v/>
      </c>
      <c r="AC38" t="str">
        <f t="shared" si="10"/>
        <v/>
      </c>
      <c r="AD38" t="str">
        <f t="shared" si="11"/>
        <v>0</v>
      </c>
      <c r="AE38" t="str">
        <f t="shared" si="12"/>
        <v xml:space="preserve">["VXP"] = 0; </v>
      </c>
      <c r="AF38" t="str">
        <f t="shared" si="13"/>
        <v>0</v>
      </c>
      <c r="AG38" t="str">
        <f t="shared" si="14"/>
        <v xml:space="preserve">["LP"] = 0; </v>
      </c>
      <c r="AH38" t="str">
        <f t="shared" si="15"/>
        <v>0</v>
      </c>
      <c r="AI38" t="str">
        <f t="shared" si="16"/>
        <v xml:space="preserve">["REP"] = 0; </v>
      </c>
      <c r="AJ38">
        <f>IF(NOT(ISBLANK(J38)),VLOOKUP(J38,[1]Faction!A$2:B$77,2,FALSE),1)</f>
        <v>1</v>
      </c>
      <c r="AK38" t="str">
        <f t="shared" si="17"/>
        <v xml:space="preserve">["FACTION"] = 1; </v>
      </c>
      <c r="AL38" t="str">
        <f t="shared" si="18"/>
        <v xml:space="preserve">["TIER"] = 3; </v>
      </c>
      <c r="AM38" t="str">
        <f t="shared" si="19"/>
        <v xml:space="preserve">["MIN_LVL"] = "30"; </v>
      </c>
      <c r="AN38" t="str">
        <f t="shared" si="20"/>
        <v/>
      </c>
      <c r="AO38" t="str">
        <f t="shared" si="21"/>
        <v xml:space="preserve">["NAME"] = { ["EN"] = "Warleader-slayer -- Tier 2"; }; </v>
      </c>
      <c r="AP38" t="str">
        <f t="shared" si="22"/>
        <v xml:space="preserve">["LORE"] = { ["EN"] = "Stem the tide of Uruk-warleaders in the War."; }; </v>
      </c>
      <c r="AQ38" t="str">
        <f t="shared" si="23"/>
        <v xml:space="preserve">["SUMMARY"] = { ["EN"] = "Defeat 1000 Warleaders in the Ettenmoors"; }; </v>
      </c>
      <c r="AR38" t="str">
        <f t="shared" si="24"/>
        <v xml:space="preserve">["TITLE"] = { ["EN"] = "War-leader's Enemy"; }; </v>
      </c>
      <c r="AS38" t="str">
        <f t="shared" si="25"/>
        <v>};</v>
      </c>
    </row>
    <row r="39" spans="1:45" x14ac:dyDescent="0.25">
      <c r="A39">
        <v>1879071825</v>
      </c>
      <c r="B39">
        <v>32</v>
      </c>
      <c r="C39" t="s">
        <v>62</v>
      </c>
      <c r="D39" t="s">
        <v>30</v>
      </c>
      <c r="G39" t="s">
        <v>116</v>
      </c>
      <c r="K39" t="s">
        <v>189</v>
      </c>
      <c r="L39" t="s">
        <v>122</v>
      </c>
      <c r="M39">
        <v>4</v>
      </c>
      <c r="N39">
        <v>30</v>
      </c>
      <c r="R39" t="str">
        <f t="shared" si="1"/>
        <v xml:space="preserve"> [38] = {["ID"] = 1879071825; }; -- Warleader-slayer -- Tier 1</v>
      </c>
      <c r="S39" s="1" t="str">
        <f t="shared" si="2"/>
        <v xml:space="preserve"> [38] = {["ID"] = 1879071825; ["SAVE_INDEX"] = 32; ["TYPE"] =  4; ["VXP"] = 0; ["LP"] = 0; ["REP"] = 0; ["FACTION"] = 1; ["TIER"] = 4; ["MIN_LVL"] = "30"; ["NAME"] = { ["EN"] = "Warleader-slayer -- Tier 1"; }; ["LORE"] = { ["EN"] = "Stem the tide of Uruk-warleaders in the War."; }; ["SUMMARY"] = { ["EN"] = "Defeat 500 Warleaders in the Ettenmoors"; }; ["TITLE"] = { ["EN"] = "War-leader's Foe"; }; };</v>
      </c>
      <c r="T39">
        <f t="shared" si="3"/>
        <v>38</v>
      </c>
      <c r="U39" t="str">
        <f t="shared" si="4"/>
        <v xml:space="preserve"> [38] = {</v>
      </c>
      <c r="V39" t="str">
        <f t="shared" si="5"/>
        <v xml:space="preserve">["ID"] = 1879071825; </v>
      </c>
      <c r="W39" t="str">
        <f t="shared" si="6"/>
        <v xml:space="preserve">["ID"] = 1879071825; </v>
      </c>
      <c r="X39" t="str">
        <f t="shared" si="7"/>
        <v/>
      </c>
      <c r="Y39" s="1" t="str">
        <f t="shared" si="8"/>
        <v xml:space="preserve">["SAVE_INDEX"] = 32; </v>
      </c>
      <c r="Z39">
        <f>VLOOKUP(D39,[1]Type!A$2:B$18,2,FALSE)</f>
        <v>4</v>
      </c>
      <c r="AA39" t="str">
        <f t="shared" si="9"/>
        <v xml:space="preserve">["TYPE"] =  4; </v>
      </c>
      <c r="AB39" t="str">
        <f>IF(NOT(ISBLANK(E39)),VLOOKUP(E39,[1]Type!D$2:E$6,2,FALSE),"")</f>
        <v/>
      </c>
      <c r="AC39" t="str">
        <f t="shared" si="10"/>
        <v/>
      </c>
      <c r="AD39" t="str">
        <f t="shared" si="11"/>
        <v>0</v>
      </c>
      <c r="AE39" t="str">
        <f t="shared" si="12"/>
        <v xml:space="preserve">["VXP"] = 0; </v>
      </c>
      <c r="AF39" t="str">
        <f t="shared" si="13"/>
        <v>0</v>
      </c>
      <c r="AG39" t="str">
        <f t="shared" si="14"/>
        <v xml:space="preserve">["LP"] = 0; </v>
      </c>
      <c r="AH39" t="str">
        <f t="shared" si="15"/>
        <v>0</v>
      </c>
      <c r="AI39" t="str">
        <f t="shared" si="16"/>
        <v xml:space="preserve">["REP"] = 0; </v>
      </c>
      <c r="AJ39">
        <f>IF(NOT(ISBLANK(J39)),VLOOKUP(J39,[1]Faction!A$2:B$77,2,FALSE),1)</f>
        <v>1</v>
      </c>
      <c r="AK39" t="str">
        <f t="shared" si="17"/>
        <v xml:space="preserve">["FACTION"] = 1; </v>
      </c>
      <c r="AL39" t="str">
        <f t="shared" si="18"/>
        <v xml:space="preserve">["TIER"] = 4; </v>
      </c>
      <c r="AM39" t="str">
        <f t="shared" si="19"/>
        <v xml:space="preserve">["MIN_LVL"] = "30"; </v>
      </c>
      <c r="AN39" t="str">
        <f t="shared" si="20"/>
        <v/>
      </c>
      <c r="AO39" t="str">
        <f t="shared" si="21"/>
        <v xml:space="preserve">["NAME"] = { ["EN"] = "Warleader-slayer -- Tier 1"; }; </v>
      </c>
      <c r="AP39" t="str">
        <f t="shared" si="22"/>
        <v xml:space="preserve">["LORE"] = { ["EN"] = "Stem the tide of Uruk-warleaders in the War."; }; </v>
      </c>
      <c r="AQ39" t="str">
        <f t="shared" si="23"/>
        <v xml:space="preserve">["SUMMARY"] = { ["EN"] = "Defeat 500 Warleaders in the Ettenmoors"; }; </v>
      </c>
      <c r="AR39" t="str">
        <f t="shared" si="24"/>
        <v xml:space="preserve">["TITLE"] = { ["EN"] = "War-leader's Foe"; }; </v>
      </c>
      <c r="AS39" t="str">
        <f t="shared" si="25"/>
        <v>};</v>
      </c>
    </row>
    <row r="40" spans="1:45" x14ac:dyDescent="0.25">
      <c r="C40" s="2" t="s">
        <v>74</v>
      </c>
      <c r="D40" s="2" t="s">
        <v>29</v>
      </c>
      <c r="P40">
        <v>126</v>
      </c>
      <c r="R40" t="str">
        <f t="shared" si="1"/>
        <v xml:space="preserve"> [39] = {["CAT_ID"] = 126; }; -- Weaver-slayer</v>
      </c>
      <c r="S40" s="1" t="str">
        <f t="shared" si="2"/>
        <v xml:space="preserve"> [39] = {                                          ["TYPE"] = 14; ["VXP"] = 0; ["LP"] = 0; ["REP"] = 0; ["FACTION"] = 1; ["TIER"] = 0;                     ["NAME"] = { ["EN"] = "Weaver-slayer"; }; };</v>
      </c>
      <c r="T40">
        <f t="shared" si="3"/>
        <v>39</v>
      </c>
      <c r="U40" t="str">
        <f t="shared" si="4"/>
        <v xml:space="preserve"> [39] = {</v>
      </c>
      <c r="V40" t="str">
        <f t="shared" si="5"/>
        <v xml:space="preserve">                     </v>
      </c>
      <c r="W40" t="str">
        <f t="shared" si="6"/>
        <v/>
      </c>
      <c r="X40" t="str">
        <f t="shared" si="7"/>
        <v xml:space="preserve">["CAT_ID"] = 126; </v>
      </c>
      <c r="Y40" s="1" t="str">
        <f t="shared" si="8"/>
        <v xml:space="preserve">                     </v>
      </c>
      <c r="Z40">
        <f>VLOOKUP(D40,[1]Type!A$2:B$18,2,FALSE)</f>
        <v>14</v>
      </c>
      <c r="AA40" t="str">
        <f t="shared" si="9"/>
        <v xml:space="preserve">["TYPE"] = 14; </v>
      </c>
      <c r="AB40" t="str">
        <f>IF(NOT(ISBLANK(E40)),VLOOKUP(E40,[1]Type!D$2:E$6,2,FALSE),"")</f>
        <v/>
      </c>
      <c r="AC40" t="str">
        <f t="shared" si="10"/>
        <v/>
      </c>
      <c r="AD40" t="str">
        <f t="shared" si="11"/>
        <v>0</v>
      </c>
      <c r="AE40" t="str">
        <f t="shared" si="12"/>
        <v xml:space="preserve">["VXP"] = 0; </v>
      </c>
      <c r="AF40" t="str">
        <f t="shared" si="13"/>
        <v>0</v>
      </c>
      <c r="AG40" t="str">
        <f t="shared" si="14"/>
        <v xml:space="preserve">["LP"] = 0; </v>
      </c>
      <c r="AH40" t="str">
        <f t="shared" si="15"/>
        <v>0</v>
      </c>
      <c r="AI40" t="str">
        <f t="shared" si="16"/>
        <v xml:space="preserve">["REP"] = 0; </v>
      </c>
      <c r="AJ40">
        <f>IF(NOT(ISBLANK(J40)),VLOOKUP(J40,[1]Faction!A$2:B$77,2,FALSE),1)</f>
        <v>1</v>
      </c>
      <c r="AK40" t="str">
        <f t="shared" si="17"/>
        <v xml:space="preserve">["FACTION"] = 1; </v>
      </c>
      <c r="AL40" t="str">
        <f t="shared" si="18"/>
        <v xml:space="preserve">["TIER"] = 0; </v>
      </c>
      <c r="AM40" t="str">
        <f t="shared" si="19"/>
        <v xml:space="preserve">                    </v>
      </c>
      <c r="AN40" t="str">
        <f t="shared" si="20"/>
        <v/>
      </c>
      <c r="AO40" t="str">
        <f t="shared" si="21"/>
        <v xml:space="preserve">["NAME"] = { ["EN"] = "Weaver-slayer"; }; </v>
      </c>
      <c r="AP40" t="str">
        <f t="shared" si="22"/>
        <v/>
      </c>
      <c r="AQ40" t="str">
        <f t="shared" si="23"/>
        <v/>
      </c>
      <c r="AR40" t="str">
        <f t="shared" si="24"/>
        <v/>
      </c>
      <c r="AS40" t="str">
        <f t="shared" si="25"/>
        <v>};</v>
      </c>
    </row>
    <row r="41" spans="1:45" x14ac:dyDescent="0.25">
      <c r="A41">
        <v>1879071834</v>
      </c>
      <c r="B41">
        <v>33</v>
      </c>
      <c r="C41" t="s">
        <v>63</v>
      </c>
      <c r="D41" t="s">
        <v>30</v>
      </c>
      <c r="G41" t="s">
        <v>117</v>
      </c>
      <c r="K41" t="s">
        <v>190</v>
      </c>
      <c r="L41" t="s">
        <v>118</v>
      </c>
      <c r="M41">
        <v>0</v>
      </c>
      <c r="N41">
        <v>30</v>
      </c>
      <c r="R41" t="str">
        <f t="shared" si="1"/>
        <v xml:space="preserve"> [40] = {["ID"] = 1879071834; }; -- Weaver-slayer -- Tier 5</v>
      </c>
      <c r="S41" s="1" t="str">
        <f t="shared" si="2"/>
        <v xml:space="preserve"> [40] = {["ID"] = 1879071834; ["SAVE_INDEX"] = 33; ["TYPE"] =  4; ["VXP"] = 0; ["LP"] = 0; ["REP"] = 0; ["FACTION"] = 1; ["TIER"] = 0; ["MIN_LVL"] = "30"; ["NAME"] = { ["EN"] = "Weaver-slayer -- Tier 5"; }; ["LORE"] = { ["EN"] = "Stem the tide of Weavers in the War."; }; ["SUMMARY"] = { ["EN"] = "Defeat 10000 Weavers in the Ettenmoors"; }; ["TITLE"] = { ["EN"] = "Exterminator of Weavers"; }; };</v>
      </c>
      <c r="T41">
        <f t="shared" si="3"/>
        <v>40</v>
      </c>
      <c r="U41" t="str">
        <f t="shared" si="4"/>
        <v xml:space="preserve"> [40] = {</v>
      </c>
      <c r="V41" t="str">
        <f t="shared" si="5"/>
        <v xml:space="preserve">["ID"] = 1879071834; </v>
      </c>
      <c r="W41" t="str">
        <f t="shared" si="6"/>
        <v xml:space="preserve">["ID"] = 1879071834; </v>
      </c>
      <c r="X41" t="str">
        <f t="shared" si="7"/>
        <v/>
      </c>
      <c r="Y41" s="1" t="str">
        <f t="shared" si="8"/>
        <v xml:space="preserve">["SAVE_INDEX"] = 33; </v>
      </c>
      <c r="Z41">
        <f>VLOOKUP(D41,[1]Type!A$2:B$18,2,FALSE)</f>
        <v>4</v>
      </c>
      <c r="AA41" t="str">
        <f t="shared" si="9"/>
        <v xml:space="preserve">["TYPE"] =  4; </v>
      </c>
      <c r="AB41" t="str">
        <f>IF(NOT(ISBLANK(E41)),VLOOKUP(E41,[1]Type!D$2:E$6,2,FALSE),"")</f>
        <v/>
      </c>
      <c r="AC41" t="str">
        <f t="shared" si="10"/>
        <v/>
      </c>
      <c r="AD41" t="str">
        <f t="shared" si="11"/>
        <v>0</v>
      </c>
      <c r="AE41" t="str">
        <f t="shared" si="12"/>
        <v xml:space="preserve">["VXP"] = 0; </v>
      </c>
      <c r="AF41" t="str">
        <f t="shared" si="13"/>
        <v>0</v>
      </c>
      <c r="AG41" t="str">
        <f t="shared" si="14"/>
        <v xml:space="preserve">["LP"] = 0; </v>
      </c>
      <c r="AH41" t="str">
        <f t="shared" si="15"/>
        <v>0</v>
      </c>
      <c r="AI41" t="str">
        <f t="shared" si="16"/>
        <v xml:space="preserve">["REP"] = 0; </v>
      </c>
      <c r="AJ41">
        <f>IF(NOT(ISBLANK(J41)),VLOOKUP(J41,[1]Faction!A$2:B$77,2,FALSE),1)</f>
        <v>1</v>
      </c>
      <c r="AK41" t="str">
        <f t="shared" si="17"/>
        <v xml:space="preserve">["FACTION"] = 1; </v>
      </c>
      <c r="AL41" t="str">
        <f t="shared" si="18"/>
        <v xml:space="preserve">["TIER"] = 0; </v>
      </c>
      <c r="AM41" t="str">
        <f t="shared" si="19"/>
        <v xml:space="preserve">["MIN_LVL"] = "30"; </v>
      </c>
      <c r="AN41" t="str">
        <f t="shared" si="20"/>
        <v/>
      </c>
      <c r="AO41" t="str">
        <f t="shared" si="21"/>
        <v xml:space="preserve">["NAME"] = { ["EN"] = "Weaver-slayer -- Tier 5"; }; </v>
      </c>
      <c r="AP41" t="str">
        <f t="shared" si="22"/>
        <v xml:space="preserve">["LORE"] = { ["EN"] = "Stem the tide of Weavers in the War."; }; </v>
      </c>
      <c r="AQ41" t="str">
        <f t="shared" si="23"/>
        <v xml:space="preserve">["SUMMARY"] = { ["EN"] = "Defeat 10000 Weavers in the Ettenmoors"; }; </v>
      </c>
      <c r="AR41" t="str">
        <f t="shared" si="24"/>
        <v xml:space="preserve">["TITLE"] = { ["EN"] = "Exterminator of Weavers"; }; </v>
      </c>
      <c r="AS41" t="str">
        <f t="shared" si="25"/>
        <v>};</v>
      </c>
    </row>
    <row r="42" spans="1:45" x14ac:dyDescent="0.25">
      <c r="A42">
        <v>1879071833</v>
      </c>
      <c r="B42">
        <v>34</v>
      </c>
      <c r="C42" t="s">
        <v>64</v>
      </c>
      <c r="D42" t="s">
        <v>30</v>
      </c>
      <c r="G42" t="s">
        <v>119</v>
      </c>
      <c r="K42" t="s">
        <v>191</v>
      </c>
      <c r="L42" t="s">
        <v>118</v>
      </c>
      <c r="M42">
        <v>1</v>
      </c>
      <c r="N42">
        <v>30</v>
      </c>
      <c r="R42" t="str">
        <f t="shared" si="1"/>
        <v xml:space="preserve"> [41] = {["ID"] = 1879071833; }; -- Weaver-slayer -- Tier 4</v>
      </c>
      <c r="S42" s="1" t="str">
        <f t="shared" si="2"/>
        <v xml:space="preserve"> [41] = {["ID"] = 1879071833; ["SAVE_INDEX"] = 34; ["TYPE"] =  4; ["VXP"] = 0; ["LP"] = 0; ["REP"] = 0; ["FACTION"] = 1; ["TIER"] = 1; ["MIN_LVL"] = "30"; ["NAME"] = { ["EN"] = "Weaver-slayer -- Tier 4"; }; ["LORE"] = { ["EN"] = "Stem the tide of Weavers in the War."; }; ["SUMMARY"] = { ["EN"] = "Defeat 5000 Weavers in the Ettenmoors"; }; ["TITLE"] = { ["EN"] = "Weaver's Bane"; }; };</v>
      </c>
      <c r="T42">
        <f t="shared" si="3"/>
        <v>41</v>
      </c>
      <c r="U42" t="str">
        <f t="shared" si="4"/>
        <v xml:space="preserve"> [41] = {</v>
      </c>
      <c r="V42" t="str">
        <f t="shared" si="5"/>
        <v xml:space="preserve">["ID"] = 1879071833; </v>
      </c>
      <c r="W42" t="str">
        <f t="shared" si="6"/>
        <v xml:space="preserve">["ID"] = 1879071833; </v>
      </c>
      <c r="X42" t="str">
        <f t="shared" si="7"/>
        <v/>
      </c>
      <c r="Y42" s="1" t="str">
        <f t="shared" si="8"/>
        <v xml:space="preserve">["SAVE_INDEX"] = 34; </v>
      </c>
      <c r="Z42">
        <f>VLOOKUP(D42,[1]Type!A$2:B$18,2,FALSE)</f>
        <v>4</v>
      </c>
      <c r="AA42" t="str">
        <f t="shared" si="9"/>
        <v xml:space="preserve">["TYPE"] =  4; </v>
      </c>
      <c r="AB42" t="str">
        <f>IF(NOT(ISBLANK(E42)),VLOOKUP(E42,[1]Type!D$2:E$6,2,FALSE),"")</f>
        <v/>
      </c>
      <c r="AC42" t="str">
        <f t="shared" si="10"/>
        <v/>
      </c>
      <c r="AD42" t="str">
        <f t="shared" si="11"/>
        <v>0</v>
      </c>
      <c r="AE42" t="str">
        <f t="shared" si="12"/>
        <v xml:space="preserve">["VXP"] = 0; </v>
      </c>
      <c r="AF42" t="str">
        <f t="shared" si="13"/>
        <v>0</v>
      </c>
      <c r="AG42" t="str">
        <f t="shared" si="14"/>
        <v xml:space="preserve">["LP"] = 0; </v>
      </c>
      <c r="AH42" t="str">
        <f t="shared" si="15"/>
        <v>0</v>
      </c>
      <c r="AI42" t="str">
        <f t="shared" si="16"/>
        <v xml:space="preserve">["REP"] = 0; </v>
      </c>
      <c r="AJ42">
        <f>IF(NOT(ISBLANK(J42)),VLOOKUP(J42,[1]Faction!A$2:B$77,2,FALSE),1)</f>
        <v>1</v>
      </c>
      <c r="AK42" t="str">
        <f t="shared" si="17"/>
        <v xml:space="preserve">["FACTION"] = 1; </v>
      </c>
      <c r="AL42" t="str">
        <f t="shared" si="18"/>
        <v xml:space="preserve">["TIER"] = 1; </v>
      </c>
      <c r="AM42" t="str">
        <f t="shared" si="19"/>
        <v xml:space="preserve">["MIN_LVL"] = "30"; </v>
      </c>
      <c r="AN42" t="str">
        <f t="shared" si="20"/>
        <v/>
      </c>
      <c r="AO42" t="str">
        <f t="shared" si="21"/>
        <v xml:space="preserve">["NAME"] = { ["EN"] = "Weaver-slayer -- Tier 4"; }; </v>
      </c>
      <c r="AP42" t="str">
        <f t="shared" si="22"/>
        <v xml:space="preserve">["LORE"] = { ["EN"] = "Stem the tide of Weavers in the War."; }; </v>
      </c>
      <c r="AQ42" t="str">
        <f t="shared" si="23"/>
        <v xml:space="preserve">["SUMMARY"] = { ["EN"] = "Defeat 5000 Weavers in the Ettenmoors"; }; </v>
      </c>
      <c r="AR42" t="str">
        <f t="shared" si="24"/>
        <v xml:space="preserve">["TITLE"] = { ["EN"] = "Weaver's Bane"; }; </v>
      </c>
      <c r="AS42" t="str">
        <f t="shared" si="25"/>
        <v>};</v>
      </c>
    </row>
    <row r="43" spans="1:45" x14ac:dyDescent="0.25">
      <c r="A43">
        <v>1879071832</v>
      </c>
      <c r="B43">
        <v>35</v>
      </c>
      <c r="C43" t="s">
        <v>65</v>
      </c>
      <c r="D43" t="s">
        <v>30</v>
      </c>
      <c r="G43" t="s">
        <v>74</v>
      </c>
      <c r="K43" t="s">
        <v>192</v>
      </c>
      <c r="L43" t="s">
        <v>118</v>
      </c>
      <c r="M43">
        <v>2</v>
      </c>
      <c r="N43">
        <v>30</v>
      </c>
      <c r="R43" t="str">
        <f t="shared" si="1"/>
        <v xml:space="preserve"> [42] = {["ID"] = 1879071832; }; -- Weaver-slayer -- Tier 3</v>
      </c>
      <c r="S43" s="1" t="str">
        <f t="shared" si="2"/>
        <v xml:space="preserve"> [42] = {["ID"] = 1879071832; ["SAVE_INDEX"] = 35; ["TYPE"] =  4; ["VXP"] = 0; ["LP"] = 0; ["REP"] = 0; ["FACTION"] = 1; ["TIER"] = 2; ["MIN_LVL"] = "30"; ["NAME"] = { ["EN"] = "Weaver-slayer -- Tier 3"; }; ["LORE"] = { ["EN"] = "Stem the tide of Weavers in the War."; }; ["SUMMARY"] = { ["EN"] = "Defeat 2500 Weavers in the Ettenmoors"; }; ["TITLE"] = { ["EN"] = "Weaver-slayer"; }; };</v>
      </c>
      <c r="T43">
        <f t="shared" si="3"/>
        <v>42</v>
      </c>
      <c r="U43" t="str">
        <f t="shared" si="4"/>
        <v xml:space="preserve"> [42] = {</v>
      </c>
      <c r="V43" t="str">
        <f t="shared" si="5"/>
        <v xml:space="preserve">["ID"] = 1879071832; </v>
      </c>
      <c r="W43" t="str">
        <f t="shared" si="6"/>
        <v xml:space="preserve">["ID"] = 1879071832; </v>
      </c>
      <c r="X43" t="str">
        <f t="shared" si="7"/>
        <v/>
      </c>
      <c r="Y43" s="1" t="str">
        <f t="shared" si="8"/>
        <v xml:space="preserve">["SAVE_INDEX"] = 35; </v>
      </c>
      <c r="Z43">
        <f>VLOOKUP(D43,[1]Type!A$2:B$18,2,FALSE)</f>
        <v>4</v>
      </c>
      <c r="AA43" t="str">
        <f t="shared" si="9"/>
        <v xml:space="preserve">["TYPE"] =  4; </v>
      </c>
      <c r="AB43" t="str">
        <f>IF(NOT(ISBLANK(E43)),VLOOKUP(E43,[1]Type!D$2:E$6,2,FALSE),"")</f>
        <v/>
      </c>
      <c r="AC43" t="str">
        <f t="shared" si="10"/>
        <v/>
      </c>
      <c r="AD43" t="str">
        <f t="shared" si="11"/>
        <v>0</v>
      </c>
      <c r="AE43" t="str">
        <f t="shared" si="12"/>
        <v xml:space="preserve">["VXP"] = 0; </v>
      </c>
      <c r="AF43" t="str">
        <f t="shared" si="13"/>
        <v>0</v>
      </c>
      <c r="AG43" t="str">
        <f t="shared" si="14"/>
        <v xml:space="preserve">["LP"] = 0; </v>
      </c>
      <c r="AH43" t="str">
        <f t="shared" si="15"/>
        <v>0</v>
      </c>
      <c r="AI43" t="str">
        <f t="shared" si="16"/>
        <v xml:space="preserve">["REP"] = 0; </v>
      </c>
      <c r="AJ43">
        <f>IF(NOT(ISBLANK(J43)),VLOOKUP(J43,[1]Faction!A$2:B$77,2,FALSE),1)</f>
        <v>1</v>
      </c>
      <c r="AK43" t="str">
        <f t="shared" si="17"/>
        <v xml:space="preserve">["FACTION"] = 1; </v>
      </c>
      <c r="AL43" t="str">
        <f t="shared" si="18"/>
        <v xml:space="preserve">["TIER"] = 2; </v>
      </c>
      <c r="AM43" t="str">
        <f t="shared" si="19"/>
        <v xml:space="preserve">["MIN_LVL"] = "30"; </v>
      </c>
      <c r="AN43" t="str">
        <f t="shared" si="20"/>
        <v/>
      </c>
      <c r="AO43" t="str">
        <f t="shared" si="21"/>
        <v xml:space="preserve">["NAME"] = { ["EN"] = "Weaver-slayer -- Tier 3"; }; </v>
      </c>
      <c r="AP43" t="str">
        <f t="shared" si="22"/>
        <v xml:space="preserve">["LORE"] = { ["EN"] = "Stem the tide of Weavers in the War."; }; </v>
      </c>
      <c r="AQ43" t="str">
        <f t="shared" si="23"/>
        <v xml:space="preserve">["SUMMARY"] = { ["EN"] = "Defeat 2500 Weavers in the Ettenmoors"; }; </v>
      </c>
      <c r="AR43" t="str">
        <f t="shared" si="24"/>
        <v xml:space="preserve">["TITLE"] = { ["EN"] = "Weaver-slayer"; }; </v>
      </c>
      <c r="AS43" t="str">
        <f t="shared" si="25"/>
        <v>};</v>
      </c>
    </row>
    <row r="44" spans="1:45" x14ac:dyDescent="0.25">
      <c r="A44">
        <v>1879071831</v>
      </c>
      <c r="B44">
        <v>36</v>
      </c>
      <c r="C44" t="s">
        <v>66</v>
      </c>
      <c r="D44" t="s">
        <v>30</v>
      </c>
      <c r="G44" t="s">
        <v>120</v>
      </c>
      <c r="K44" t="s">
        <v>193</v>
      </c>
      <c r="L44" t="s">
        <v>118</v>
      </c>
      <c r="M44">
        <v>3</v>
      </c>
      <c r="N44">
        <v>30</v>
      </c>
      <c r="R44" t="str">
        <f t="shared" si="1"/>
        <v xml:space="preserve"> [43] = {["ID"] = 1879071831; }; -- Weaver-slayer -- Tier 2</v>
      </c>
      <c r="S44" s="1" t="str">
        <f t="shared" si="2"/>
        <v xml:space="preserve"> [43] = {["ID"] = 1879071831; ["SAVE_INDEX"] = 36; ["TYPE"] =  4; ["VXP"] = 0; ["LP"] = 0; ["REP"] = 0; ["FACTION"] = 1; ["TIER"] = 3; ["MIN_LVL"] = "30"; ["NAME"] = { ["EN"] = "Weaver-slayer -- Tier 2"; }; ["LORE"] = { ["EN"] = "Stem the tide of Weavers in the War."; }; ["SUMMARY"] = { ["EN"] = "Defeat 1000 Weavers in the Ettenmoors"; }; ["TITLE"] = { ["EN"] = "Weaver's Enemy"; }; };</v>
      </c>
      <c r="T44">
        <f t="shared" si="3"/>
        <v>43</v>
      </c>
      <c r="U44" t="str">
        <f t="shared" si="4"/>
        <v xml:space="preserve"> [43] = {</v>
      </c>
      <c r="V44" t="str">
        <f t="shared" si="5"/>
        <v xml:space="preserve">["ID"] = 1879071831; </v>
      </c>
      <c r="W44" t="str">
        <f t="shared" si="6"/>
        <v xml:space="preserve">["ID"] = 1879071831; </v>
      </c>
      <c r="X44" t="str">
        <f t="shared" si="7"/>
        <v/>
      </c>
      <c r="Y44" s="1" t="str">
        <f t="shared" si="8"/>
        <v xml:space="preserve">["SAVE_INDEX"] = 36; </v>
      </c>
      <c r="Z44">
        <f>VLOOKUP(D44,[1]Type!A$2:B$18,2,FALSE)</f>
        <v>4</v>
      </c>
      <c r="AA44" t="str">
        <f t="shared" si="9"/>
        <v xml:space="preserve">["TYPE"] =  4; </v>
      </c>
      <c r="AB44" t="str">
        <f>IF(NOT(ISBLANK(E44)),VLOOKUP(E44,[1]Type!D$2:E$6,2,FALSE),"")</f>
        <v/>
      </c>
      <c r="AC44" t="str">
        <f t="shared" si="10"/>
        <v/>
      </c>
      <c r="AD44" t="str">
        <f t="shared" si="11"/>
        <v>0</v>
      </c>
      <c r="AE44" t="str">
        <f t="shared" si="12"/>
        <v xml:space="preserve">["VXP"] = 0; </v>
      </c>
      <c r="AF44" t="str">
        <f t="shared" si="13"/>
        <v>0</v>
      </c>
      <c r="AG44" t="str">
        <f t="shared" si="14"/>
        <v xml:space="preserve">["LP"] = 0; </v>
      </c>
      <c r="AH44" t="str">
        <f t="shared" si="15"/>
        <v>0</v>
      </c>
      <c r="AI44" t="str">
        <f t="shared" si="16"/>
        <v xml:space="preserve">["REP"] = 0; </v>
      </c>
      <c r="AJ44">
        <f>IF(NOT(ISBLANK(J44)),VLOOKUP(J44,[1]Faction!A$2:B$77,2,FALSE),1)</f>
        <v>1</v>
      </c>
      <c r="AK44" t="str">
        <f t="shared" si="17"/>
        <v xml:space="preserve">["FACTION"] = 1; </v>
      </c>
      <c r="AL44" t="str">
        <f t="shared" si="18"/>
        <v xml:space="preserve">["TIER"] = 3; </v>
      </c>
      <c r="AM44" t="str">
        <f t="shared" si="19"/>
        <v xml:space="preserve">["MIN_LVL"] = "30"; </v>
      </c>
      <c r="AN44" t="str">
        <f t="shared" si="20"/>
        <v/>
      </c>
      <c r="AO44" t="str">
        <f t="shared" si="21"/>
        <v xml:space="preserve">["NAME"] = { ["EN"] = "Weaver-slayer -- Tier 2"; }; </v>
      </c>
      <c r="AP44" t="str">
        <f t="shared" si="22"/>
        <v xml:space="preserve">["LORE"] = { ["EN"] = "Stem the tide of Weavers in the War."; }; </v>
      </c>
      <c r="AQ44" t="str">
        <f t="shared" si="23"/>
        <v xml:space="preserve">["SUMMARY"] = { ["EN"] = "Defeat 1000 Weavers in the Ettenmoors"; }; </v>
      </c>
      <c r="AR44" t="str">
        <f t="shared" si="24"/>
        <v xml:space="preserve">["TITLE"] = { ["EN"] = "Weaver's Enemy"; }; </v>
      </c>
      <c r="AS44" t="str">
        <f t="shared" si="25"/>
        <v>};</v>
      </c>
    </row>
    <row r="45" spans="1:45" x14ac:dyDescent="0.25">
      <c r="A45">
        <v>1879071830</v>
      </c>
      <c r="B45">
        <v>37</v>
      </c>
      <c r="C45" t="s">
        <v>67</v>
      </c>
      <c r="D45" t="s">
        <v>30</v>
      </c>
      <c r="G45" t="s">
        <v>121</v>
      </c>
      <c r="K45" t="s">
        <v>194</v>
      </c>
      <c r="L45" t="s">
        <v>118</v>
      </c>
      <c r="M45">
        <v>4</v>
      </c>
      <c r="N45">
        <v>30</v>
      </c>
      <c r="R45" t="str">
        <f t="shared" si="1"/>
        <v xml:space="preserve"> [44] = {["ID"] = 1879071830; }; -- Weaver-slayer -- Tier 1</v>
      </c>
      <c r="S45" s="1" t="str">
        <f t="shared" si="2"/>
        <v xml:space="preserve"> [44] = {["ID"] = 1879071830; ["SAVE_INDEX"] = 37; ["TYPE"] =  4; ["VXP"] = 0; ["LP"] = 0; ["REP"] = 0; ["FACTION"] = 1; ["TIER"] = 4; ["MIN_LVL"] = "30"; ["NAME"] = { ["EN"] = "Weaver-slayer -- Tier 1"; }; ["LORE"] = { ["EN"] = "Stem the tide of Weavers in the War."; }; ["SUMMARY"] = { ["EN"] = "Defeat 500 Weavers in the Ettenmoors"; }; ["TITLE"] = { ["EN"] = "Weaver-foe"; }; };</v>
      </c>
      <c r="T45">
        <f t="shared" si="3"/>
        <v>44</v>
      </c>
      <c r="U45" t="str">
        <f t="shared" si="4"/>
        <v xml:space="preserve"> [44] = {</v>
      </c>
      <c r="V45" t="str">
        <f t="shared" si="5"/>
        <v xml:space="preserve">["ID"] = 1879071830; </v>
      </c>
      <c r="W45" t="str">
        <f t="shared" si="6"/>
        <v xml:space="preserve">["ID"] = 1879071830; </v>
      </c>
      <c r="X45" t="str">
        <f t="shared" si="7"/>
        <v/>
      </c>
      <c r="Y45" s="1" t="str">
        <f t="shared" si="8"/>
        <v xml:space="preserve">["SAVE_INDEX"] = 37; </v>
      </c>
      <c r="Z45">
        <f>VLOOKUP(D45,[1]Type!A$2:B$18,2,FALSE)</f>
        <v>4</v>
      </c>
      <c r="AA45" t="str">
        <f t="shared" si="9"/>
        <v xml:space="preserve">["TYPE"] =  4; </v>
      </c>
      <c r="AB45" t="str">
        <f>IF(NOT(ISBLANK(E45)),VLOOKUP(E45,[1]Type!D$2:E$6,2,FALSE),"")</f>
        <v/>
      </c>
      <c r="AC45" t="str">
        <f t="shared" si="10"/>
        <v/>
      </c>
      <c r="AD45" t="str">
        <f t="shared" si="11"/>
        <v>0</v>
      </c>
      <c r="AE45" t="str">
        <f t="shared" si="12"/>
        <v xml:space="preserve">["VXP"] = 0; </v>
      </c>
      <c r="AF45" t="str">
        <f t="shared" si="13"/>
        <v>0</v>
      </c>
      <c r="AG45" t="str">
        <f t="shared" si="14"/>
        <v xml:space="preserve">["LP"] = 0; </v>
      </c>
      <c r="AH45" t="str">
        <f t="shared" si="15"/>
        <v>0</v>
      </c>
      <c r="AI45" t="str">
        <f t="shared" si="16"/>
        <v xml:space="preserve">["REP"] = 0; </v>
      </c>
      <c r="AJ45">
        <f>IF(NOT(ISBLANK(J45)),VLOOKUP(J45,[1]Faction!A$2:B$77,2,FALSE),1)</f>
        <v>1</v>
      </c>
      <c r="AK45" t="str">
        <f t="shared" si="17"/>
        <v xml:space="preserve">["FACTION"] = 1; </v>
      </c>
      <c r="AL45" t="str">
        <f t="shared" si="18"/>
        <v xml:space="preserve">["TIER"] = 4; </v>
      </c>
      <c r="AM45" t="str">
        <f t="shared" si="19"/>
        <v xml:space="preserve">["MIN_LVL"] = "30"; </v>
      </c>
      <c r="AN45" t="str">
        <f t="shared" si="20"/>
        <v/>
      </c>
      <c r="AO45" t="str">
        <f t="shared" si="21"/>
        <v xml:space="preserve">["NAME"] = { ["EN"] = "Weaver-slayer -- Tier 1"; }; </v>
      </c>
      <c r="AP45" t="str">
        <f t="shared" si="22"/>
        <v xml:space="preserve">["LORE"] = { ["EN"] = "Stem the tide of Weavers in the War."; }; </v>
      </c>
      <c r="AQ45" t="str">
        <f t="shared" si="23"/>
        <v xml:space="preserve">["SUMMARY"] = { ["EN"] = "Defeat 500 Weavers in the Ettenmoors"; }; </v>
      </c>
      <c r="AR45" t="str">
        <f t="shared" si="24"/>
        <v xml:space="preserve">["TITLE"] = { ["EN"] = "Weaver-foe"; }; </v>
      </c>
      <c r="AS45" t="str">
        <f t="shared" si="25"/>
        <v>};</v>
      </c>
    </row>
    <row r="46" spans="1:45" x14ac:dyDescent="0.25">
      <c r="S46" s="1" t="e">
        <f t="shared" si="2"/>
        <v>#N/A</v>
      </c>
      <c r="T46">
        <f t="shared" si="3"/>
        <v>45</v>
      </c>
      <c r="U46" t="str">
        <f t="shared" si="4"/>
        <v xml:space="preserve"> [45] = {</v>
      </c>
      <c r="V46" t="str">
        <f t="shared" si="5"/>
        <v xml:space="preserve">                     </v>
      </c>
      <c r="W46" t="str">
        <f t="shared" si="6"/>
        <v/>
      </c>
      <c r="X46" t="str">
        <f t="shared" si="7"/>
        <v/>
      </c>
      <c r="Y46" s="1" t="str">
        <f t="shared" si="8"/>
        <v xml:space="preserve">                     </v>
      </c>
      <c r="Z46" t="e">
        <f>VLOOKUP(D46,[1]Type!A$2:B$18,2,FALSE)</f>
        <v>#N/A</v>
      </c>
      <c r="AA46" t="e">
        <f t="shared" si="9"/>
        <v>#N/A</v>
      </c>
      <c r="AB46" t="str">
        <f>IF(NOT(ISBLANK(E46)),VLOOKUP(E46,[1]Type!D$2:E$6,2,FALSE),"")</f>
        <v/>
      </c>
      <c r="AC46" t="str">
        <f t="shared" si="10"/>
        <v/>
      </c>
      <c r="AD46" t="str">
        <f t="shared" si="11"/>
        <v>0</v>
      </c>
      <c r="AE46" t="str">
        <f t="shared" si="12"/>
        <v xml:space="preserve">["VXP"] = 0; </v>
      </c>
      <c r="AF46" t="str">
        <f t="shared" si="13"/>
        <v>0</v>
      </c>
      <c r="AG46" t="str">
        <f t="shared" si="14"/>
        <v xml:space="preserve">["LP"] = 0; </v>
      </c>
      <c r="AH46" t="str">
        <f t="shared" si="15"/>
        <v>0</v>
      </c>
      <c r="AI46" t="str">
        <f t="shared" si="16"/>
        <v xml:space="preserve">["REP"] = 0; </v>
      </c>
      <c r="AJ46">
        <f>IF(NOT(ISBLANK(J46)),VLOOKUP(J46,[1]Faction!A$2:B$77,2,FALSE),1)</f>
        <v>1</v>
      </c>
      <c r="AK46" t="str">
        <f t="shared" si="17"/>
        <v xml:space="preserve">["FACTION"] = 1; </v>
      </c>
      <c r="AL46" t="str">
        <f t="shared" si="18"/>
        <v xml:space="preserve">["TIER"] = 0; </v>
      </c>
      <c r="AM46" t="str">
        <f t="shared" si="19"/>
        <v xml:space="preserve">                    </v>
      </c>
      <c r="AN46" t="str">
        <f t="shared" si="20"/>
        <v/>
      </c>
      <c r="AO46" t="str">
        <f t="shared" si="21"/>
        <v xml:space="preserve">["NAME"] = { ["EN"] = ""; }; </v>
      </c>
      <c r="AP46" t="str">
        <f t="shared" si="22"/>
        <v/>
      </c>
      <c r="AQ46" t="str">
        <f t="shared" si="23"/>
        <v/>
      </c>
      <c r="AR46" t="str">
        <f t="shared" si="24"/>
        <v/>
      </c>
      <c r="AS46" t="str">
        <f t="shared" si="25"/>
        <v>};</v>
      </c>
    </row>
  </sheetData>
  <conditionalFormatting sqref="B1:B9">
    <cfRule type="duplicateValues" dxfId="8" priority="3"/>
  </conditionalFormatting>
  <conditionalFormatting sqref="B1:B1048576">
    <cfRule type="duplicateValues" dxfId="7" priority="2"/>
  </conditionalFormatting>
  <conditionalFormatting sqref="P2:P46">
    <cfRule type="duplicat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9387-1550-4ADB-99E4-D27DCF0AEBD0}">
  <dimension ref="A1:AS54"/>
  <sheetViews>
    <sheetView zoomScaleNormal="100" workbookViewId="0">
      <selection activeCell="E22" sqref="E22"/>
    </sheetView>
  </sheetViews>
  <sheetFormatPr defaultRowHeight="15" x14ac:dyDescent="0.25"/>
  <cols>
    <col min="1" max="1" width="11" bestFit="1" customWidth="1"/>
    <col min="3" max="3" width="34.42578125" customWidth="1"/>
    <col min="11" max="11" width="12.140625" customWidth="1"/>
    <col min="17" max="17" width="12.140625" bestFit="1" customWidth="1"/>
    <col min="18" max="18" width="12.140625" customWidth="1"/>
    <col min="19" max="19" width="18" customWidth="1"/>
    <col min="25" max="25" width="14" customWidth="1"/>
  </cols>
  <sheetData>
    <row r="1" spans="1:45" x14ac:dyDescent="0.25">
      <c r="A1" t="s">
        <v>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167</v>
      </c>
      <c r="Q1" t="s">
        <v>14</v>
      </c>
      <c r="R1" t="s">
        <v>169</v>
      </c>
      <c r="S1" t="s">
        <v>15</v>
      </c>
      <c r="T1" t="s">
        <v>16</v>
      </c>
      <c r="U1" t="s">
        <v>17</v>
      </c>
      <c r="V1" t="s">
        <v>166</v>
      </c>
      <c r="W1" t="s">
        <v>168</v>
      </c>
      <c r="X1" t="s">
        <v>167</v>
      </c>
      <c r="Y1" t="s">
        <v>0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4</v>
      </c>
      <c r="AF1" t="s">
        <v>23</v>
      </c>
      <c r="AG1" t="s">
        <v>6</v>
      </c>
      <c r="AH1" t="s">
        <v>24</v>
      </c>
      <c r="AI1" t="s">
        <v>7</v>
      </c>
      <c r="AJ1" t="s">
        <v>25</v>
      </c>
      <c r="AK1" t="s">
        <v>8</v>
      </c>
      <c r="AL1" t="s">
        <v>11</v>
      </c>
      <c r="AM1" t="s">
        <v>12</v>
      </c>
      <c r="AN1" t="s">
        <v>13</v>
      </c>
      <c r="AO1" t="s">
        <v>26</v>
      </c>
      <c r="AP1" t="s">
        <v>10</v>
      </c>
      <c r="AQ1" t="s">
        <v>9</v>
      </c>
      <c r="AR1" t="s">
        <v>27</v>
      </c>
      <c r="AS1" t="s">
        <v>28</v>
      </c>
    </row>
    <row r="2" spans="1:45" x14ac:dyDescent="0.25">
      <c r="A2">
        <v>1879071835</v>
      </c>
      <c r="B2">
        <v>1</v>
      </c>
      <c r="C2" t="s">
        <v>126</v>
      </c>
      <c r="D2" t="s">
        <v>30</v>
      </c>
      <c r="G2" t="s">
        <v>130</v>
      </c>
      <c r="K2" t="s">
        <v>132</v>
      </c>
      <c r="L2" t="s">
        <v>131</v>
      </c>
      <c r="N2">
        <v>50</v>
      </c>
      <c r="R2" t="str">
        <f>CONCATENATE(U2,W2,X2,AS2," -- ",C2)</f>
        <v xml:space="preserve">  [1] = {["ID"] = 1879071835; }; -- Conquest of Tol Ascarnen</v>
      </c>
      <c r="S2" s="1" t="str">
        <f>CONCATENATE(U2,V2,Y2,AA2,AC2,AE2,AG2,AI2,AK2,AL2,AM2,AN2,AO2,AP2,AQ2,AR2,AS2)</f>
        <v xml:space="preserve">  [1] = {["ID"] = 1879071835; ["SAVE_INDEX"] = 1; ["TYPE"] = 4; ["VXP"] = 0; ["LP"] = 0; ["REP"] = 0; ["FACTION"] = 1; ["TIER"] = 0; ["MIN_LVL"] = "50"; ["NAME"] = { ["EN"] = "Conquest of Tol Ascarnen"; }; ["LORE"] = { ["EN"] = "Defeat the enemy Chieftains controlling the fortress of Tol Ascarnen!"; }; ["SUMMARY"] = { ["EN"] = "Defeat 4 chieftains"; }; ["TITLE"] = { ["EN"] = "Conqueror of Tol Ascarnen";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1879071835; </v>
      </c>
      <c r="W2" t="str">
        <f>IF(LEN(A2)&gt;0,CONCATENATE("[""ID""] = ",A2,"; "),"")</f>
        <v xml:space="preserve">["ID"] = 1879071835; </v>
      </c>
      <c r="X2" t="str">
        <f>IF(LEN(P2)&gt;0,CONCATENATE("[""CAT_ID""] = ",P2,"; "),"")</f>
        <v/>
      </c>
      <c r="Y2" s="1" t="str">
        <f>IF(LEN(B2)&gt;0,CONCATENATE("[""SAVE_INDEX""] = ",REPT(" ",1-LEN(B2)),B2,"; "),REPT(" ",20))</f>
        <v xml:space="preserve">["SAVE_INDEX"] = 1; </v>
      </c>
      <c r="Z2">
        <f>VLOOKUP(D2,[1]Type!A$2:B$18,2,FALSE)</f>
        <v>4</v>
      </c>
      <c r="AA2" t="str">
        <f>CONCATENATE("[""TYPE""] = ",REPT(" ",1-LEN(Z2)),Z2,"; ")</f>
        <v xml:space="preserve">["TYPE"] = 4; </v>
      </c>
      <c r="AB2" t="str">
        <f>IF(NOT(ISBLANK(E2)),VLOOKUP(E2,[1]Type!D$2:E$6,2,FALSE),"")</f>
        <v/>
      </c>
      <c r="AC2" t="str">
        <f>IF(NOT(ISBLANK(E2)),CONCATENATE("[""NA""] = ",AB2,"; "),"")</f>
        <v/>
      </c>
      <c r="AD2" t="str">
        <f>TEXT(F2,0)</f>
        <v>0</v>
      </c>
      <c r="AE2" t="str">
        <f>CONCATENATE("[""VXP""] = ",REPT(" ",1-LEN(AD2)),TEXT(AD2,"0"),"; ")</f>
        <v xml:space="preserve">["VXP"] = 0; </v>
      </c>
      <c r="AF2" t="str">
        <f>TEXT(H2,0)</f>
        <v>0</v>
      </c>
      <c r="AG2" t="str">
        <f>CONCATENATE("[""LP""] = ",REPT(" ",1-LEN(AF2)),TEXT(AF2,"0"),"; ")</f>
        <v xml:space="preserve">["LP"] = 0; </v>
      </c>
      <c r="AH2" t="str">
        <f>TEXT(I2,0)</f>
        <v>0</v>
      </c>
      <c r="AI2" t="str">
        <f>CONCATENATE("[""REP""] = ",REPT(" ",1-LEN(AH2)),TEXT(AH2,"0"),"; ")</f>
        <v xml:space="preserve">["REP"] = 0; </v>
      </c>
      <c r="AJ2">
        <f>IF(NOT(ISBLANK(J2)),VLOOKUP(J2,[1]Faction!A$2:B$77,2,FALSE),1)</f>
        <v>1</v>
      </c>
      <c r="AK2" t="str">
        <f t="shared" ref="AK2" si="0">CONCATENATE("[""FACTION""] = ",TEXT(AJ2,"0"),"; ")</f>
        <v xml:space="preserve">["FACTION"] = 1; </v>
      </c>
      <c r="AL2" t="str">
        <f>CONCATENATE("[""TIER""] = ",TEXT(M2,"0"),"; ")</f>
        <v xml:space="preserve">["TIER"] = 0; </v>
      </c>
      <c r="AM2" t="str">
        <f>IF(LEN(N2)&gt;0,CONCATENATE("[""MIN_LVL""] = ",REPT(" ",2-LEN(N2)),"""",N2,"""; "),"")</f>
        <v xml:space="preserve">["MIN_LVL"] = "50"; </v>
      </c>
      <c r="AN2" t="str">
        <f>IF(LEN(O2)&gt;0,CONCATENATE("[""MIN_LVL""] = ",REPT(" ",3-LEN(O2)),"""",O2,"""; "),"")</f>
        <v/>
      </c>
      <c r="AO2" t="str">
        <f>CONCATENATE("[""NAME""] = { [""EN""] = """,C2,"""; }; ")</f>
        <v xml:space="preserve">["NAME"] = { ["EN"] = "Conquest of Tol Ascarnen"; }; </v>
      </c>
      <c r="AP2" t="str">
        <f>CONCATENATE("[""LORE""] = { [""EN""] = """,L2,"""; }; ")</f>
        <v xml:space="preserve">["LORE"] = { ["EN"] = "Defeat the enemy Chieftains controlling the fortress of Tol Ascarnen!"; }; </v>
      </c>
      <c r="AQ2" t="str">
        <f>CONCATENATE("[""SUMMARY""] = { [""EN""] = """,K2,"""; }; ")</f>
        <v xml:space="preserve">["SUMMARY"] = { ["EN"] = "Defeat 4 chieftains"; }; </v>
      </c>
      <c r="AR2" t="str">
        <f>IF(LEN(G2)&gt;0,CONCATENATE("[""TITLE""] = { [""EN""] = """,G2,"""; }; "),"")</f>
        <v xml:space="preserve">["TITLE"] = { ["EN"] = "Conqueror of Tol Ascarnen"; }; </v>
      </c>
      <c r="AS2" t="str">
        <f>CONCATENATE("};")</f>
        <v>};</v>
      </c>
    </row>
    <row r="3" spans="1:45" x14ac:dyDescent="0.25">
      <c r="A3">
        <v>1879071836</v>
      </c>
      <c r="B3">
        <v>2</v>
      </c>
      <c r="C3" t="s">
        <v>127</v>
      </c>
      <c r="D3" t="s">
        <v>30</v>
      </c>
      <c r="G3" t="s">
        <v>134</v>
      </c>
      <c r="K3" t="s">
        <v>132</v>
      </c>
      <c r="L3" t="s">
        <v>133</v>
      </c>
      <c r="N3">
        <v>50</v>
      </c>
      <c r="R3" t="str">
        <f t="shared" ref="R3:R5" si="1">CONCATENATE(U3,W3,X3,AS3," -- ",C3)</f>
        <v xml:space="preserve">  [2] = {["ID"] = 1879071836; }; -- Conquest of Dargazag</v>
      </c>
      <c r="S3" s="1" t="str">
        <f t="shared" ref="S3:S5" si="2">CONCATENATE(U3,V3,Y3,AA3,AC3,AE3,AG3,AI3,AK3,AL3,AM3,AN3,AO3,AP3,AQ3,AR3,AS3)</f>
        <v xml:space="preserve">  [2] = {["ID"] = 1879071836; ["SAVE_INDEX"] = 2; ["TYPE"] = 4; ["VXP"] = 0; ["LP"] = 0; ["REP"] = 0; ["FACTION"] = 1; ["TIER"] = 0; ["MIN_LVL"] = "50"; ["NAME"] = { ["EN"] = "Conquest of Dargazag"; }; ["LORE"] = { ["EN"] = "The Enemy's forces in the field are led by a number of Chieftans. Defeating them all will weaken the morale of their forces, and deny them leadership."; }; ["SUMMARY"] = { ["EN"] = "Defeat 4 chieftains"; }; ["TITLE"] = { ["EN"] = "Conqueror of Dargazag"; }; };</v>
      </c>
      <c r="T3">
        <f t="shared" ref="T3:T5" si="3">ROW()-1</f>
        <v>2</v>
      </c>
      <c r="U3" t="str">
        <f t="shared" ref="U3:U5" si="4">CONCATENATE(REPT(" ",3-LEN(T3)),"[",T3,"] = {")</f>
        <v xml:space="preserve">  [2] = {</v>
      </c>
      <c r="V3" t="str">
        <f t="shared" ref="V3:V5" si="5">IF(LEN(A3)&gt;0,CONCATENATE("[""ID""] = ",A3,"; "),"                     ")</f>
        <v xml:space="preserve">["ID"] = 1879071836; </v>
      </c>
      <c r="W3" t="str">
        <f t="shared" ref="W3:W5" si="6">IF(LEN(A3)&gt;0,CONCATENATE("[""ID""] = ",A3,"; "),"")</f>
        <v xml:space="preserve">["ID"] = 1879071836; </v>
      </c>
      <c r="X3" t="str">
        <f t="shared" ref="X3:X5" si="7">IF(LEN(P3)&gt;0,CONCATENATE("[""CAT_ID""] = ",P3,"; "),"")</f>
        <v/>
      </c>
      <c r="Y3" s="1" t="str">
        <f t="shared" ref="Y3:Y5" si="8">IF(LEN(B3)&gt;0,CONCATENATE("[""SAVE_INDEX""] = ",REPT(" ",1-LEN(B3)),B3,"; "),REPT(" ",20))</f>
        <v xml:space="preserve">["SAVE_INDEX"] = 2; </v>
      </c>
      <c r="Z3">
        <f>VLOOKUP(D3,[1]Type!A$2:B$18,2,FALSE)</f>
        <v>4</v>
      </c>
      <c r="AA3" t="str">
        <f t="shared" ref="AA3:AA5" si="9">CONCATENATE("[""TYPE""] = ",REPT(" ",1-LEN(Z3)),Z3,"; ")</f>
        <v xml:space="preserve">["TYPE"] = 4; </v>
      </c>
      <c r="AB3" t="str">
        <f>IF(NOT(ISBLANK(E3)),VLOOKUP(E3,[1]Type!D$2:E$6,2,FALSE),"")</f>
        <v/>
      </c>
      <c r="AC3" t="str">
        <f t="shared" ref="AC3:AC5" si="10">IF(NOT(ISBLANK(E3)),CONCATENATE("[""NA""] = ",AB3,"; "),"")</f>
        <v/>
      </c>
      <c r="AD3" t="str">
        <f t="shared" ref="AD3:AD5" si="11">TEXT(F3,0)</f>
        <v>0</v>
      </c>
      <c r="AE3" t="str">
        <f t="shared" ref="AE3:AE5" si="12">CONCATENATE("[""VXP""] = ",REPT(" ",1-LEN(AD3)),TEXT(AD3,"0"),"; ")</f>
        <v xml:space="preserve">["VXP"] = 0; </v>
      </c>
      <c r="AF3" t="str">
        <f t="shared" ref="AF3:AF5" si="13">TEXT(H3,0)</f>
        <v>0</v>
      </c>
      <c r="AG3" t="str">
        <f t="shared" ref="AG3:AG5" si="14">CONCATENATE("[""LP""] = ",REPT(" ",1-LEN(AF3)),TEXT(AF3,"0"),"; ")</f>
        <v xml:space="preserve">["LP"] = 0; </v>
      </c>
      <c r="AH3" t="str">
        <f t="shared" ref="AH3:AH5" si="15">TEXT(I3,0)</f>
        <v>0</v>
      </c>
      <c r="AI3" t="str">
        <f t="shared" ref="AI3:AI5" si="16">CONCATENATE("[""REP""] = ",REPT(" ",1-LEN(AH3)),TEXT(AH3,"0"),"; ")</f>
        <v xml:space="preserve">["REP"] = 0; </v>
      </c>
      <c r="AJ3">
        <f>IF(NOT(ISBLANK(J3)),VLOOKUP(J3,[1]Faction!A$2:B$77,2,FALSE),1)</f>
        <v>1</v>
      </c>
      <c r="AK3" t="str">
        <f t="shared" ref="AK3:AK5" si="17">CONCATENATE("[""FACTION""] = ",TEXT(AJ3,"0"),"; ")</f>
        <v xml:space="preserve">["FACTION"] = 1; </v>
      </c>
      <c r="AL3" t="str">
        <f t="shared" ref="AL3:AL5" si="18">CONCATENATE("[""TIER""] = ",TEXT(M3,"0"),"; ")</f>
        <v xml:space="preserve">["TIER"] = 0; </v>
      </c>
      <c r="AM3" t="str">
        <f t="shared" ref="AM3:AM5" si="19">IF(LEN(N3)&gt;0,CONCATENATE("[""MIN_LVL""] = ",REPT(" ",2-LEN(N3)),"""",N3,"""; "),"")</f>
        <v xml:space="preserve">["MIN_LVL"] = "50"; </v>
      </c>
      <c r="AN3" t="str">
        <f t="shared" ref="AN3:AN5" si="20">IF(LEN(O3)&gt;0,CONCATENATE("[""MIN_LVL""] = ",REPT(" ",3-LEN(O3)),"""",O3,"""; "),"")</f>
        <v/>
      </c>
      <c r="AO3" t="str">
        <f t="shared" ref="AO3:AO5" si="21">CONCATENATE("[""NAME""] = { [""EN""] = """,C3,"""; }; ")</f>
        <v xml:space="preserve">["NAME"] = { ["EN"] = "Conquest of Dargazag"; }; </v>
      </c>
      <c r="AP3" t="str">
        <f t="shared" ref="AP3:AP5" si="22">CONCATENATE("[""LORE""] = { [""EN""] = """,L3,"""; }; ")</f>
        <v xml:space="preserve">["LORE"] = { ["EN"] = "The Enemy's forces in the field are led by a number of Chieftans. Defeating them all will weaken the morale of their forces, and deny them leadership."; }; </v>
      </c>
      <c r="AQ3" t="str">
        <f t="shared" ref="AQ3:AQ5" si="23">CONCATENATE("[""SUMMARY""] = { [""EN""] = """,K3,"""; }; ")</f>
        <v xml:space="preserve">["SUMMARY"] = { ["EN"] = "Defeat 4 chieftains"; }; </v>
      </c>
      <c r="AR3" t="str">
        <f t="shared" ref="AR3:AR5" si="24">IF(LEN(G3)&gt;0,CONCATENATE("[""TITLE""] = { [""EN""] = """,G3,"""; }; "),"")</f>
        <v xml:space="preserve">["TITLE"] = { ["EN"] = "Conqueror of Dargazag"; }; </v>
      </c>
      <c r="AS3" t="str">
        <f t="shared" ref="AS3:AS5" si="25">CONCATENATE("};")</f>
        <v>};</v>
      </c>
    </row>
    <row r="4" spans="1:45" x14ac:dyDescent="0.25">
      <c r="A4">
        <v>1879071837</v>
      </c>
      <c r="B4">
        <v>3</v>
      </c>
      <c r="C4" t="s">
        <v>128</v>
      </c>
      <c r="D4" t="s">
        <v>30</v>
      </c>
      <c r="G4" t="s">
        <v>136</v>
      </c>
      <c r="K4" t="s">
        <v>132</v>
      </c>
      <c r="L4" t="s">
        <v>135</v>
      </c>
      <c r="N4">
        <v>50</v>
      </c>
      <c r="R4" t="str">
        <f t="shared" si="1"/>
        <v xml:space="preserve">  [3] = {["ID"] = 1879071837; }; -- Conquest of the Towers</v>
      </c>
      <c r="S4" s="1" t="str">
        <f t="shared" si="2"/>
        <v xml:space="preserve">  [3] = {["ID"] = 1879071837; ["SAVE_INDEX"] = 3; ["TYPE"] = 4; ["VXP"] = 0; ["LP"] = 0; ["REP"] = 0; ["FACTION"] = 1; ["TIER"] = 0; ["MIN_LVL"] = "50"; ["NAME"] = { ["EN"] = "Conquest of the Towers"; }; ["LORE"] = { ["EN"] = "Two strong towers oversee the defences of the Ettenmoors, defeat the enemy chieftains inhabiting these towers!"; }; ["SUMMARY"] = { ["EN"] = "Defeat 4 chieftains"; }; ["TITLE"] = { ["EN"] = "Conqueror of the Towers"; }; };</v>
      </c>
      <c r="T4">
        <f t="shared" si="3"/>
        <v>3</v>
      </c>
      <c r="U4" t="str">
        <f t="shared" si="4"/>
        <v xml:space="preserve">  [3] = {</v>
      </c>
      <c r="V4" t="str">
        <f t="shared" si="5"/>
        <v xml:space="preserve">["ID"] = 1879071837; </v>
      </c>
      <c r="W4" t="str">
        <f t="shared" si="6"/>
        <v xml:space="preserve">["ID"] = 1879071837; </v>
      </c>
      <c r="X4" t="str">
        <f t="shared" si="7"/>
        <v/>
      </c>
      <c r="Y4" s="1" t="str">
        <f t="shared" si="8"/>
        <v xml:space="preserve">["SAVE_INDEX"] = 3; </v>
      </c>
      <c r="Z4">
        <f>VLOOKUP(D4,[1]Type!A$2:B$18,2,FALSE)</f>
        <v>4</v>
      </c>
      <c r="AA4" t="str">
        <f t="shared" si="9"/>
        <v xml:space="preserve">["TYPE"] = 4; </v>
      </c>
      <c r="AB4" t="str">
        <f>IF(NOT(ISBLANK(E4)),VLOOKUP(E4,[1]Type!D$2:E$6,2,FALSE),"")</f>
        <v/>
      </c>
      <c r="AC4" t="str">
        <f t="shared" si="10"/>
        <v/>
      </c>
      <c r="AD4" t="str">
        <f t="shared" si="11"/>
        <v>0</v>
      </c>
      <c r="AE4" t="str">
        <f t="shared" si="12"/>
        <v xml:space="preserve">["VXP"] = 0; </v>
      </c>
      <c r="AF4" t="str">
        <f t="shared" si="13"/>
        <v>0</v>
      </c>
      <c r="AG4" t="str">
        <f t="shared" si="14"/>
        <v xml:space="preserve">["LP"] = 0; </v>
      </c>
      <c r="AH4" t="str">
        <f t="shared" si="15"/>
        <v>0</v>
      </c>
      <c r="AI4" t="str">
        <f t="shared" si="16"/>
        <v xml:space="preserve">["REP"] = 0; </v>
      </c>
      <c r="AJ4">
        <f>IF(NOT(ISBLANK(J4)),VLOOKUP(J4,[1]Faction!A$2:B$77,2,FALSE),1)</f>
        <v>1</v>
      </c>
      <c r="AK4" t="str">
        <f t="shared" si="17"/>
        <v xml:space="preserve">["FACTION"] = 1; </v>
      </c>
      <c r="AL4" t="str">
        <f t="shared" si="18"/>
        <v xml:space="preserve">["TIER"] = 0; </v>
      </c>
      <c r="AM4" t="str">
        <f t="shared" si="19"/>
        <v xml:space="preserve">["MIN_LVL"] = "50"; </v>
      </c>
      <c r="AN4" t="str">
        <f t="shared" si="20"/>
        <v/>
      </c>
      <c r="AO4" t="str">
        <f t="shared" si="21"/>
        <v xml:space="preserve">["NAME"] = { ["EN"] = "Conquest of the Towers"; }; </v>
      </c>
      <c r="AP4" t="str">
        <f t="shared" si="22"/>
        <v xml:space="preserve">["LORE"] = { ["EN"] = "Two strong towers oversee the defences of the Ettenmoors, defeat the enemy chieftains inhabiting these towers!"; }; </v>
      </c>
      <c r="AQ4" t="str">
        <f t="shared" si="23"/>
        <v xml:space="preserve">["SUMMARY"] = { ["EN"] = "Defeat 4 chieftains"; }; </v>
      </c>
      <c r="AR4" t="str">
        <f t="shared" si="24"/>
        <v xml:space="preserve">["TITLE"] = { ["EN"] = "Conqueror of the Towers"; }; </v>
      </c>
      <c r="AS4" t="str">
        <f t="shared" si="25"/>
        <v>};</v>
      </c>
    </row>
    <row r="5" spans="1:45" x14ac:dyDescent="0.25">
      <c r="A5">
        <v>1879071838</v>
      </c>
      <c r="B5">
        <v>4</v>
      </c>
      <c r="C5" t="s">
        <v>129</v>
      </c>
      <c r="D5" t="s">
        <v>30</v>
      </c>
      <c r="G5" t="s">
        <v>139</v>
      </c>
      <c r="K5" t="s">
        <v>138</v>
      </c>
      <c r="L5" t="s">
        <v>137</v>
      </c>
      <c r="N5">
        <v>45</v>
      </c>
      <c r="R5" t="str">
        <f t="shared" si="1"/>
        <v xml:space="preserve">  [4] = {["ID"] = 1879071838; }; -- Tyrants of the Enemy</v>
      </c>
      <c r="S5" s="1" t="str">
        <f t="shared" si="2"/>
        <v xml:space="preserve">  [4] = {["ID"] = 1879071838; ["SAVE_INDEX"] = 4; ["TYPE"] = 4; ["VXP"] = 0; ["LP"] = 0; ["REP"] = 0; ["FACTION"] = 1; ["TIER"] = 0; ["MIN_LVL"] = "45"; ["NAME"] = { ["EN"] = "Tyrants of the Enemy"; }; ["LORE"] = { ["EN"] = "Find and defeat the Tyrants of the forces of the Enemy in the Ettenmoors, ensuring the victory of the armies of the West."; }; ["SUMMARY"] = { ["EN"] = "Defeat 6 tyrants"; }; ["TITLE"] = { ["EN"] = "Conqueror of the Ettenmoors"; }; };</v>
      </c>
      <c r="T5">
        <f t="shared" si="3"/>
        <v>4</v>
      </c>
      <c r="U5" t="str">
        <f t="shared" si="4"/>
        <v xml:space="preserve">  [4] = {</v>
      </c>
      <c r="V5" t="str">
        <f t="shared" si="5"/>
        <v xml:space="preserve">["ID"] = 1879071838; </v>
      </c>
      <c r="W5" t="str">
        <f t="shared" si="6"/>
        <v xml:space="preserve">["ID"] = 1879071838; </v>
      </c>
      <c r="X5" t="str">
        <f t="shared" si="7"/>
        <v/>
      </c>
      <c r="Y5" s="1" t="str">
        <f t="shared" si="8"/>
        <v xml:space="preserve">["SAVE_INDEX"] = 4; </v>
      </c>
      <c r="Z5">
        <f>VLOOKUP(D5,[1]Type!A$2:B$18,2,FALSE)</f>
        <v>4</v>
      </c>
      <c r="AA5" t="str">
        <f t="shared" si="9"/>
        <v xml:space="preserve">["TYPE"] = 4; </v>
      </c>
      <c r="AB5" t="str">
        <f>IF(NOT(ISBLANK(E5)),VLOOKUP(E5,[1]Type!D$2:E$6,2,FALSE),"")</f>
        <v/>
      </c>
      <c r="AC5" t="str">
        <f t="shared" si="10"/>
        <v/>
      </c>
      <c r="AD5" t="str">
        <f t="shared" si="11"/>
        <v>0</v>
      </c>
      <c r="AE5" t="str">
        <f t="shared" si="12"/>
        <v xml:space="preserve">["VXP"] = 0; </v>
      </c>
      <c r="AF5" t="str">
        <f t="shared" si="13"/>
        <v>0</v>
      </c>
      <c r="AG5" t="str">
        <f t="shared" si="14"/>
        <v xml:space="preserve">["LP"] = 0; </v>
      </c>
      <c r="AH5" t="str">
        <f t="shared" si="15"/>
        <v>0</v>
      </c>
      <c r="AI5" t="str">
        <f t="shared" si="16"/>
        <v xml:space="preserve">["REP"] = 0; </v>
      </c>
      <c r="AJ5">
        <f>IF(NOT(ISBLANK(J5)),VLOOKUP(J5,[1]Faction!A$2:B$77,2,FALSE),1)</f>
        <v>1</v>
      </c>
      <c r="AK5" t="str">
        <f t="shared" si="17"/>
        <v xml:space="preserve">["FACTION"] = 1; </v>
      </c>
      <c r="AL5" t="str">
        <f t="shared" si="18"/>
        <v xml:space="preserve">["TIER"] = 0; </v>
      </c>
      <c r="AM5" t="str">
        <f t="shared" si="19"/>
        <v xml:space="preserve">["MIN_LVL"] = "45"; </v>
      </c>
      <c r="AN5" t="str">
        <f t="shared" si="20"/>
        <v/>
      </c>
      <c r="AO5" t="str">
        <f t="shared" si="21"/>
        <v xml:space="preserve">["NAME"] = { ["EN"] = "Tyrants of the Enemy"; }; </v>
      </c>
      <c r="AP5" t="str">
        <f t="shared" si="22"/>
        <v xml:space="preserve">["LORE"] = { ["EN"] = "Find and defeat the Tyrants of the forces of the Enemy in the Ettenmoors, ensuring the victory of the armies of the West."; }; </v>
      </c>
      <c r="AQ5" t="str">
        <f t="shared" si="23"/>
        <v xml:space="preserve">["SUMMARY"] = { ["EN"] = "Defeat 6 tyrants"; }; </v>
      </c>
      <c r="AR5" t="str">
        <f t="shared" si="24"/>
        <v xml:space="preserve">["TITLE"] = { ["EN"] = "Conqueror of the Ettenmoors"; }; </v>
      </c>
      <c r="AS5" t="str">
        <f t="shared" si="25"/>
        <v>};</v>
      </c>
    </row>
    <row r="6" spans="1:45" x14ac:dyDescent="0.25">
      <c r="S6" s="1"/>
      <c r="Y6" s="1"/>
    </row>
    <row r="7" spans="1:45" x14ac:dyDescent="0.25">
      <c r="N7" s="2"/>
      <c r="S7" s="1"/>
      <c r="Y7" s="1"/>
    </row>
    <row r="8" spans="1:45" x14ac:dyDescent="0.25">
      <c r="D8" s="2"/>
      <c r="N8" s="2"/>
      <c r="S8" s="1"/>
      <c r="Y8" s="1"/>
    </row>
    <row r="9" spans="1:45" x14ac:dyDescent="0.25">
      <c r="D9" s="2"/>
      <c r="N9" s="2"/>
      <c r="S9" s="1"/>
      <c r="Y9" s="1"/>
    </row>
    <row r="10" spans="1:45" x14ac:dyDescent="0.25">
      <c r="D10" s="2"/>
      <c r="N10" s="2"/>
      <c r="S10" s="1"/>
      <c r="Y10" s="1"/>
    </row>
    <row r="11" spans="1:45" x14ac:dyDescent="0.25">
      <c r="D11" s="2"/>
      <c r="N11" s="2"/>
      <c r="S11" s="1"/>
      <c r="Y11" s="1"/>
    </row>
    <row r="12" spans="1:45" x14ac:dyDescent="0.25">
      <c r="D12" s="2"/>
      <c r="N12" s="2"/>
      <c r="S12" s="1"/>
      <c r="Y12" s="1"/>
    </row>
    <row r="13" spans="1:45" x14ac:dyDescent="0.25">
      <c r="D13" s="2"/>
      <c r="N13" s="2"/>
      <c r="S13" s="1"/>
      <c r="Y13" s="1"/>
    </row>
    <row r="14" spans="1:45" x14ac:dyDescent="0.25">
      <c r="D14" s="2"/>
      <c r="N14" s="2"/>
      <c r="S14" s="1"/>
      <c r="Y14" s="1"/>
    </row>
    <row r="15" spans="1:45" x14ac:dyDescent="0.25">
      <c r="D15" s="2"/>
      <c r="N15" s="2"/>
      <c r="S15" s="1"/>
      <c r="Y15" s="1"/>
    </row>
    <row r="16" spans="1:45" x14ac:dyDescent="0.25">
      <c r="D16" s="2"/>
      <c r="N16" s="2"/>
      <c r="S16" s="1"/>
      <c r="Y16" s="1"/>
    </row>
    <row r="17" spans="4:25" x14ac:dyDescent="0.25">
      <c r="D17" s="2"/>
      <c r="N17" s="2"/>
      <c r="S17" s="1"/>
      <c r="Y17" s="1"/>
    </row>
    <row r="18" spans="4:25" x14ac:dyDescent="0.25">
      <c r="D18" s="2"/>
      <c r="N18" s="2"/>
      <c r="S18" s="1"/>
      <c r="Y18" s="1"/>
    </row>
    <row r="19" spans="4:25" x14ac:dyDescent="0.25">
      <c r="D19" s="2"/>
      <c r="N19" s="2"/>
      <c r="S19" s="1"/>
      <c r="Y19" s="1"/>
    </row>
    <row r="20" spans="4:25" x14ac:dyDescent="0.25">
      <c r="D20" s="2"/>
      <c r="N20" s="2"/>
      <c r="S20" s="1"/>
      <c r="Y20" s="1"/>
    </row>
    <row r="21" spans="4:25" x14ac:dyDescent="0.25">
      <c r="D21" s="2"/>
      <c r="N21" s="2"/>
      <c r="S21" s="1"/>
      <c r="Y21" s="1"/>
    </row>
    <row r="22" spans="4:25" x14ac:dyDescent="0.25">
      <c r="D22" s="2"/>
      <c r="N22" s="2"/>
      <c r="S22" s="1"/>
      <c r="Y22" s="1"/>
    </row>
    <row r="23" spans="4:25" x14ac:dyDescent="0.25">
      <c r="D23" s="2"/>
      <c r="N23" s="2"/>
      <c r="S23" s="1"/>
      <c r="Y23" s="1"/>
    </row>
    <row r="24" spans="4:25" x14ac:dyDescent="0.25">
      <c r="D24" s="2"/>
      <c r="N24" s="2"/>
      <c r="S24" s="1"/>
      <c r="Y24" s="1"/>
    </row>
    <row r="25" spans="4:25" x14ac:dyDescent="0.25">
      <c r="D25" s="2"/>
      <c r="N25" s="2"/>
      <c r="S25" s="1"/>
      <c r="Y25" s="1"/>
    </row>
    <row r="26" spans="4:25" x14ac:dyDescent="0.25">
      <c r="N26" s="2"/>
      <c r="S26" s="1"/>
      <c r="Y26" s="1"/>
    </row>
    <row r="27" spans="4:25" x14ac:dyDescent="0.25">
      <c r="S27" s="1"/>
      <c r="Y27" s="1"/>
    </row>
    <row r="28" spans="4:25" x14ac:dyDescent="0.25">
      <c r="S28" s="1"/>
      <c r="Y28" s="1"/>
    </row>
    <row r="29" spans="4:25" x14ac:dyDescent="0.25">
      <c r="S29" s="1"/>
      <c r="Y29" s="1"/>
    </row>
    <row r="30" spans="4:25" x14ac:dyDescent="0.25">
      <c r="S30" s="1"/>
      <c r="Y30" s="1"/>
    </row>
    <row r="31" spans="4:25" x14ac:dyDescent="0.25">
      <c r="S31" s="1"/>
      <c r="Y31" s="1"/>
    </row>
    <row r="32" spans="4:25" x14ac:dyDescent="0.25">
      <c r="S32" s="1"/>
      <c r="Y32" s="1"/>
    </row>
    <row r="33" spans="19:25" x14ac:dyDescent="0.25">
      <c r="S33" s="1"/>
      <c r="Y33" s="1"/>
    </row>
    <row r="34" spans="19:25" x14ac:dyDescent="0.25">
      <c r="S34" s="1"/>
      <c r="Y34" s="1"/>
    </row>
    <row r="35" spans="19:25" x14ac:dyDescent="0.25">
      <c r="S35" s="1"/>
      <c r="Y35" s="1"/>
    </row>
    <row r="36" spans="19:25" x14ac:dyDescent="0.25">
      <c r="S36" s="1"/>
      <c r="Y36" s="1"/>
    </row>
    <row r="37" spans="19:25" x14ac:dyDescent="0.25">
      <c r="S37" s="1"/>
      <c r="Y37" s="1"/>
    </row>
    <row r="38" spans="19:25" x14ac:dyDescent="0.25">
      <c r="S38" s="1"/>
      <c r="Y38" s="1"/>
    </row>
    <row r="39" spans="19:25" x14ac:dyDescent="0.25">
      <c r="S39" s="1"/>
      <c r="Y39" s="1"/>
    </row>
    <row r="40" spans="19:25" x14ac:dyDescent="0.25">
      <c r="S40" s="1"/>
      <c r="Y40" s="1"/>
    </row>
    <row r="41" spans="19:25" x14ac:dyDescent="0.25">
      <c r="S41" s="1"/>
      <c r="Y41" s="1"/>
    </row>
    <row r="42" spans="19:25" x14ac:dyDescent="0.25">
      <c r="S42" s="1"/>
      <c r="Y42" s="1"/>
    </row>
    <row r="43" spans="19:25" x14ac:dyDescent="0.25">
      <c r="S43" s="1"/>
      <c r="Y43" s="1"/>
    </row>
    <row r="44" spans="19:25" x14ac:dyDescent="0.25">
      <c r="S44" s="1"/>
      <c r="Y44" s="1"/>
    </row>
    <row r="45" spans="19:25" x14ac:dyDescent="0.25">
      <c r="S45" s="1"/>
      <c r="Y45" s="1"/>
    </row>
    <row r="46" spans="19:25" x14ac:dyDescent="0.25">
      <c r="S46" s="1"/>
      <c r="Y46" s="1"/>
    </row>
    <row r="47" spans="19:25" x14ac:dyDescent="0.25">
      <c r="S47" s="1"/>
      <c r="Y47" s="1"/>
    </row>
    <row r="48" spans="19:25" x14ac:dyDescent="0.25">
      <c r="S48" s="1"/>
      <c r="Y48" s="1"/>
    </row>
    <row r="49" spans="19:25" x14ac:dyDescent="0.25">
      <c r="S49" s="1"/>
      <c r="Y49" s="1"/>
    </row>
    <row r="50" spans="19:25" x14ac:dyDescent="0.25">
      <c r="S50" s="1"/>
      <c r="Y50" s="1"/>
    </row>
    <row r="51" spans="19:25" x14ac:dyDescent="0.25">
      <c r="S51" s="1"/>
      <c r="Y51" s="1"/>
    </row>
    <row r="52" spans="19:25" x14ac:dyDescent="0.25">
      <c r="S52" s="1"/>
      <c r="Y52" s="1"/>
    </row>
    <row r="53" spans="19:25" x14ac:dyDescent="0.25">
      <c r="S53" s="1"/>
      <c r="Y53" s="1"/>
    </row>
    <row r="54" spans="19:25" x14ac:dyDescent="0.25">
      <c r="S54" s="1"/>
      <c r="Y54" s="1"/>
    </row>
  </sheetData>
  <conditionalFormatting sqref="B1:B9">
    <cfRule type="duplicateValues" dxfId="5" priority="3"/>
  </conditionalFormatting>
  <conditionalFormatting sqref="B1:B1048576">
    <cfRule type="duplicateValues" dxfId="4" priority="2"/>
  </conditionalFormatting>
  <conditionalFormatting sqref="P2:P5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FB487-454E-407A-8B1C-B74C711B41BF}">
  <dimension ref="A1:AS54"/>
  <sheetViews>
    <sheetView topLeftCell="H1" workbookViewId="0">
      <selection activeCell="R2" sqref="R2:R8"/>
    </sheetView>
  </sheetViews>
  <sheetFormatPr defaultRowHeight="15" x14ac:dyDescent="0.25"/>
  <cols>
    <col min="1" max="1" width="11" bestFit="1" customWidth="1"/>
    <col min="3" max="3" width="34.42578125" customWidth="1"/>
    <col min="11" max="11" width="12.140625" customWidth="1"/>
    <col min="17" max="17" width="12.140625" bestFit="1" customWidth="1"/>
    <col min="18" max="18" width="12.140625" customWidth="1"/>
    <col min="19" max="19" width="18" customWidth="1"/>
    <col min="25" max="25" width="14" customWidth="1"/>
  </cols>
  <sheetData>
    <row r="1" spans="1:45" x14ac:dyDescent="0.25">
      <c r="A1" t="s">
        <v>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167</v>
      </c>
      <c r="Q1" t="s">
        <v>14</v>
      </c>
      <c r="R1" t="s">
        <v>169</v>
      </c>
      <c r="S1" t="s">
        <v>15</v>
      </c>
      <c r="T1" t="s">
        <v>16</v>
      </c>
      <c r="U1" t="s">
        <v>17</v>
      </c>
      <c r="V1" t="s">
        <v>166</v>
      </c>
      <c r="W1" t="s">
        <v>168</v>
      </c>
      <c r="X1" t="s">
        <v>167</v>
      </c>
      <c r="Y1" t="s">
        <v>0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4</v>
      </c>
      <c r="AF1" t="s">
        <v>23</v>
      </c>
      <c r="AG1" t="s">
        <v>6</v>
      </c>
      <c r="AH1" t="s">
        <v>24</v>
      </c>
      <c r="AI1" t="s">
        <v>7</v>
      </c>
      <c r="AJ1" t="s">
        <v>25</v>
      </c>
      <c r="AK1" t="s">
        <v>8</v>
      </c>
      <c r="AL1" t="s">
        <v>11</v>
      </c>
      <c r="AM1" t="s">
        <v>12</v>
      </c>
      <c r="AN1" t="s">
        <v>13</v>
      </c>
      <c r="AO1" t="s">
        <v>26</v>
      </c>
      <c r="AP1" t="s">
        <v>10</v>
      </c>
      <c r="AQ1" t="s">
        <v>9</v>
      </c>
      <c r="AR1" t="s">
        <v>27</v>
      </c>
      <c r="AS1" t="s">
        <v>28</v>
      </c>
    </row>
    <row r="2" spans="1:45" x14ac:dyDescent="0.25">
      <c r="A2">
        <v>1879326392</v>
      </c>
      <c r="B2">
        <v>1</v>
      </c>
      <c r="C2" t="s">
        <v>140</v>
      </c>
      <c r="D2" t="s">
        <v>147</v>
      </c>
      <c r="G2" t="s">
        <v>150</v>
      </c>
      <c r="K2" t="s">
        <v>149</v>
      </c>
      <c r="L2" t="s">
        <v>148</v>
      </c>
      <c r="N2">
        <v>90</v>
      </c>
      <c r="R2" t="str">
        <f>CONCATENATE(U2,W2,X2,AS2," -- ",C2)</f>
        <v xml:space="preserve">  [1] = {["ID"] = 1879326392; }; -- The Battle for Osgiliath</v>
      </c>
      <c r="S2" s="1" t="str">
        <f>CONCATENATE(U2,V2,Y2,AA2,AC2,AE2,AG2,AI2,AK2,AL2,AM2,AN2,AO2,AP2,AQ2,AR2,AS2)</f>
        <v xml:space="preserve">  [1] = {["ID"] = 1879326392; ["SAVE_INDEX"] = 1; ["TYPE"] = 3; ["VXP"] = 0; ["LP"] = 0; ["REP"] = 0; ["FACTION"] = 1; ["TIER"] = 0; ["MIN_LVL"] = "90"; ["NAME"] = { ["EN"] = "The Battle for Osgiliath"; }; ["LORE"] = { ["EN"] = "Explore the battleground of Osgiliath."; }; ["SUMMARY"] = { ["EN"] = "Discover 7 locations"; }; ["TITLE"] = { ["EN"] = "Surveyor of Battle"; }; };</v>
      </c>
      <c r="T2">
        <f>ROW()-1</f>
        <v>1</v>
      </c>
      <c r="U2" t="str">
        <f>CONCATENATE(REPT(" ",3-LEN(T2)),"[",T2,"] = {")</f>
        <v xml:space="preserve">  [1] = {</v>
      </c>
      <c r="V2" t="str">
        <f>IF(LEN(A2)&gt;0,CONCATENATE("[""ID""] = ",A2,"; "),"                     ")</f>
        <v xml:space="preserve">["ID"] = 1879326392; </v>
      </c>
      <c r="W2" t="str">
        <f>IF(LEN(A2)&gt;0,CONCATENATE("[""ID""] = ",A2,"; "),"")</f>
        <v xml:space="preserve">["ID"] = 1879326392; </v>
      </c>
      <c r="X2" t="str">
        <f>IF(LEN(P2)&gt;0,CONCATENATE("[""CAT_ID""] = ",P2,"; "),"")</f>
        <v/>
      </c>
      <c r="Y2" s="1" t="str">
        <f>IF(LEN(B2)&gt;0,CONCATENATE("[""SAVE_INDEX""] = ",REPT(" ",1-LEN(B2)),B2,"; "),REPT(" ",20))</f>
        <v xml:space="preserve">["SAVE_INDEX"] = 1; </v>
      </c>
      <c r="Z2">
        <f>VLOOKUP(D2,[1]Type!A$2:B$18,2,FALSE)</f>
        <v>3</v>
      </c>
      <c r="AA2" t="str">
        <f>CONCATENATE("[""TYPE""] = ",REPT(" ",1-LEN(Z2)),Z2,"; ")</f>
        <v xml:space="preserve">["TYPE"] = 3; </v>
      </c>
      <c r="AB2" t="str">
        <f>IF(NOT(ISBLANK(E2)),VLOOKUP(E2,[1]Type!D$2:E$6,2,FALSE),"")</f>
        <v/>
      </c>
      <c r="AC2" t="str">
        <f>IF(NOT(ISBLANK(E2)),CONCATENATE("[""NA""] = ",AB2,"; "),"")</f>
        <v/>
      </c>
      <c r="AD2" t="str">
        <f>TEXT(F2,0)</f>
        <v>0</v>
      </c>
      <c r="AE2" t="str">
        <f>CONCATENATE("[""VXP""] = ",REPT(" ",1-LEN(AD2)),TEXT(AD2,"0"),"; ")</f>
        <v xml:space="preserve">["VXP"] = 0; </v>
      </c>
      <c r="AF2" t="str">
        <f>TEXT(H2,0)</f>
        <v>0</v>
      </c>
      <c r="AG2" t="str">
        <f>CONCATENATE("[""LP""] = ",REPT(" ",1-LEN(AF2)),TEXT(AF2,"0"),"; ")</f>
        <v xml:space="preserve">["LP"] = 0; </v>
      </c>
      <c r="AH2" t="str">
        <f>TEXT(I2,0)</f>
        <v>0</v>
      </c>
      <c r="AI2" t="str">
        <f>CONCATENATE("[""REP""] = ",REPT(" ",1-LEN(AH2)),TEXT(AH2,"0"),"; ")</f>
        <v xml:space="preserve">["REP"] = 0; </v>
      </c>
      <c r="AJ2">
        <f>IF(NOT(ISBLANK(J2)),VLOOKUP(J2,[1]Faction!A$2:B$77,2,FALSE),1)</f>
        <v>1</v>
      </c>
      <c r="AK2" t="str">
        <f t="shared" ref="AK2" si="0">CONCATENATE("[""FACTION""] = ",TEXT(AJ2,"0"),"; ")</f>
        <v xml:space="preserve">["FACTION"] = 1; </v>
      </c>
      <c r="AL2" t="str">
        <f>CONCATENATE("[""TIER""] = ",TEXT(M2,"0"),"; ")</f>
        <v xml:space="preserve">["TIER"] = 0; </v>
      </c>
      <c r="AM2" t="str">
        <f>IF(LEN(N2)&gt;0,CONCATENATE("[""MIN_LVL""] = ",REPT(" ",2-LEN(N2)),"""",N2,"""; "),"")</f>
        <v xml:space="preserve">["MIN_LVL"] = "90"; </v>
      </c>
      <c r="AN2" t="str">
        <f>IF(LEN(O2)&gt;0,CONCATENATE("[""MIN_LVL""] = ",REPT(" ",3-LEN(O2)),"""",O2,"""; "),"")</f>
        <v/>
      </c>
      <c r="AO2" t="str">
        <f>CONCATENATE("[""NAME""] = { [""EN""] = """,C2,"""; }; ")</f>
        <v xml:space="preserve">["NAME"] = { ["EN"] = "The Battle for Osgiliath"; }; </v>
      </c>
      <c r="AP2" t="str">
        <f>CONCATENATE("[""LORE""] = { [""EN""] = """,L2,"""; }; ")</f>
        <v xml:space="preserve">["LORE"] = { ["EN"] = "Explore the battleground of Osgiliath."; }; </v>
      </c>
      <c r="AQ2" t="str">
        <f>CONCATENATE("[""SUMMARY""] = { [""EN""] = """,K2,"""; }; ")</f>
        <v xml:space="preserve">["SUMMARY"] = { ["EN"] = "Discover 7 locations"; }; </v>
      </c>
      <c r="AR2" t="str">
        <f>IF(LEN(G2)&gt;0,CONCATENATE("[""TITLE""] = { [""EN""] = """,G2,"""; }; "),"")</f>
        <v xml:space="preserve">["TITLE"] = { ["EN"] = "Surveyor of Battle"; }; </v>
      </c>
      <c r="AS2" t="str">
        <f>CONCATENATE("};")</f>
        <v>};</v>
      </c>
    </row>
    <row r="3" spans="1:45" x14ac:dyDescent="0.25">
      <c r="A3">
        <v>1879326410</v>
      </c>
      <c r="B3">
        <v>2</v>
      </c>
      <c r="C3" t="s">
        <v>141</v>
      </c>
      <c r="D3" t="s">
        <v>154</v>
      </c>
      <c r="G3" t="s">
        <v>153</v>
      </c>
      <c r="K3" t="s">
        <v>152</v>
      </c>
      <c r="L3" t="s">
        <v>151</v>
      </c>
      <c r="N3">
        <v>50</v>
      </c>
      <c r="R3" t="str">
        <f t="shared" ref="R3:R9" si="1">CONCATENATE(U3,W3,X3,AS3," -- ",C3)</f>
        <v xml:space="preserve">  [2] = {["ID"] = 1879326410; }; -- Quest of the Court of Anárion -- Tier 1</v>
      </c>
      <c r="S3" s="1" t="str">
        <f t="shared" ref="S3:S9" si="2">CONCATENATE(U3,V3,Y3,AA3,AC3,AE3,AG3,AI3,AK3,AL3,AM3,AN3,AO3,AP3,AQ3,AR3,AS3)</f>
        <v xml:space="preserve">  [2] = {["ID"] = 1879326410; ["SAVE_INDEX"] = 2; ["TYPE"] = 7; ["VXP"] = 0; ["LP"] = 0; ["REP"] = 0; ["FACTION"] = 1; ["TIER"] = 0; ["MIN_LVL"] = "50"; ["NAME"] = { ["EN"] = "Quest of the Court of Anárion -- Tier 1"; }; ["LORE"] = { ["EN"] = "Service to the captain of the Court of Anárion will result in the ability to find your way through the city with less effort."; }; ["SUMMARY"] = { ["EN"] = "Complete 10 quests for the benefit of the Court of Anárion!"; }; ["TITLE"] = { ["EN"] = "Gondorian Recruit"; }; };</v>
      </c>
      <c r="T3">
        <f t="shared" ref="T3:T9" si="3">ROW()-1</f>
        <v>2</v>
      </c>
      <c r="U3" t="str">
        <f t="shared" ref="U3:U9" si="4">CONCATENATE(REPT(" ",3-LEN(T3)),"[",T3,"] = {")</f>
        <v xml:space="preserve">  [2] = {</v>
      </c>
      <c r="V3" t="str">
        <f t="shared" ref="V3:V9" si="5">IF(LEN(A3)&gt;0,CONCATENATE("[""ID""] = ",A3,"; "),"                     ")</f>
        <v xml:space="preserve">["ID"] = 1879326410; </v>
      </c>
      <c r="W3" t="str">
        <f t="shared" ref="W3:W9" si="6">IF(LEN(A3)&gt;0,CONCATENATE("[""ID""] = ",A3,"; "),"")</f>
        <v xml:space="preserve">["ID"] = 1879326410; </v>
      </c>
      <c r="X3" t="str">
        <f t="shared" ref="X3:X9" si="7">IF(LEN(P3)&gt;0,CONCATENATE("[""CAT_ID""] = ",P3,"; "),"")</f>
        <v/>
      </c>
      <c r="Y3" s="1" t="str">
        <f t="shared" ref="Y3:Y9" si="8">IF(LEN(B3)&gt;0,CONCATENATE("[""SAVE_INDEX""] = ",REPT(" ",1-LEN(B3)),B3,"; "),REPT(" ",20))</f>
        <v xml:space="preserve">["SAVE_INDEX"] = 2; </v>
      </c>
      <c r="Z3">
        <f>VLOOKUP(D3,[1]Type!A$2:B$18,2,FALSE)</f>
        <v>7</v>
      </c>
      <c r="AA3" t="str">
        <f t="shared" ref="AA3:AA9" si="9">CONCATENATE("[""TYPE""] = ",REPT(" ",1-LEN(Z3)),Z3,"; ")</f>
        <v xml:space="preserve">["TYPE"] = 7; </v>
      </c>
      <c r="AB3" t="str">
        <f>IF(NOT(ISBLANK(E3)),VLOOKUP(E3,[1]Type!D$2:E$6,2,FALSE),"")</f>
        <v/>
      </c>
      <c r="AC3" t="str">
        <f t="shared" ref="AC3:AC9" si="10">IF(NOT(ISBLANK(E3)),CONCATENATE("[""NA""] = ",AB3,"; "),"")</f>
        <v/>
      </c>
      <c r="AD3" t="str">
        <f t="shared" ref="AD3:AD9" si="11">TEXT(F3,0)</f>
        <v>0</v>
      </c>
      <c r="AE3" t="str">
        <f t="shared" ref="AE3:AE9" si="12">CONCATENATE("[""VXP""] = ",REPT(" ",1-LEN(AD3)),TEXT(AD3,"0"),"; ")</f>
        <v xml:space="preserve">["VXP"] = 0; </v>
      </c>
      <c r="AF3" t="str">
        <f t="shared" ref="AF3:AF9" si="13">TEXT(H3,0)</f>
        <v>0</v>
      </c>
      <c r="AG3" t="str">
        <f t="shared" ref="AG3:AG9" si="14">CONCATENATE("[""LP""] = ",REPT(" ",1-LEN(AF3)),TEXT(AF3,"0"),"; ")</f>
        <v xml:space="preserve">["LP"] = 0; </v>
      </c>
      <c r="AH3" t="str">
        <f t="shared" ref="AH3:AH9" si="15">TEXT(I3,0)</f>
        <v>0</v>
      </c>
      <c r="AI3" t="str">
        <f t="shared" ref="AI3:AI9" si="16">CONCATENATE("[""REP""] = ",REPT(" ",1-LEN(AH3)),TEXT(AH3,"0"),"; ")</f>
        <v xml:space="preserve">["REP"] = 0; </v>
      </c>
      <c r="AJ3">
        <f>IF(NOT(ISBLANK(J3)),VLOOKUP(J3,[1]Faction!A$2:B$77,2,FALSE),1)</f>
        <v>1</v>
      </c>
      <c r="AK3" t="str">
        <f t="shared" ref="AK3:AK9" si="17">CONCATENATE("[""FACTION""] = ",TEXT(AJ3,"0"),"; ")</f>
        <v xml:space="preserve">["FACTION"] = 1; </v>
      </c>
      <c r="AL3" t="str">
        <f t="shared" ref="AL3:AL9" si="18">CONCATENATE("[""TIER""] = ",TEXT(M3,"0"),"; ")</f>
        <v xml:space="preserve">["TIER"] = 0; </v>
      </c>
      <c r="AM3" t="str">
        <f t="shared" ref="AM3:AM9" si="19">IF(LEN(N3)&gt;0,CONCATENATE("[""MIN_LVL""] = ",REPT(" ",2-LEN(N3)),"""",N3,"""; "),"")</f>
        <v xml:space="preserve">["MIN_LVL"] = "50"; </v>
      </c>
      <c r="AN3" t="str">
        <f t="shared" ref="AN3:AN9" si="20">IF(LEN(O3)&gt;0,CONCATENATE("[""MIN_LVL""] = ",REPT(" ",3-LEN(O3)),"""",O3,"""; "),"")</f>
        <v/>
      </c>
      <c r="AO3" t="str">
        <f t="shared" ref="AO3:AO9" si="21">CONCATENATE("[""NAME""] = { [""EN""] = """,C3,"""; }; ")</f>
        <v xml:space="preserve">["NAME"] = { ["EN"] = "Quest of the Court of Anárion -- Tier 1"; }; </v>
      </c>
      <c r="AP3" t="str">
        <f t="shared" ref="AP3:AP9" si="22">CONCATENATE("[""LORE""] = { [""EN""] = """,L3,"""; }; ")</f>
        <v xml:space="preserve">["LORE"] = { ["EN"] = "Service to the captain of the Court of Anárion will result in the ability to find your way through the city with less effort."; }; </v>
      </c>
      <c r="AQ3" t="str">
        <f t="shared" ref="AQ3:AQ9" si="23">CONCATENATE("[""SUMMARY""] = { [""EN""] = """,K3,"""; }; ")</f>
        <v xml:space="preserve">["SUMMARY"] = { ["EN"] = "Complete 10 quests for the benefit of the Court of Anárion!"; }; </v>
      </c>
      <c r="AR3" t="str">
        <f t="shared" ref="AR3:AR9" si="24">IF(LEN(G3)&gt;0,CONCATENATE("[""TITLE""] = { [""EN""] = """,G3,"""; }; "),"")</f>
        <v xml:space="preserve">["TITLE"] = { ["EN"] = "Gondorian Recruit"; }; </v>
      </c>
      <c r="AS3" t="str">
        <f t="shared" ref="AS3:AS9" si="25">CONCATENATE("};")</f>
        <v>};</v>
      </c>
    </row>
    <row r="4" spans="1:45" x14ac:dyDescent="0.25">
      <c r="A4">
        <v>1879326396</v>
      </c>
      <c r="B4">
        <v>3</v>
      </c>
      <c r="C4" t="s">
        <v>142</v>
      </c>
      <c r="D4" t="s">
        <v>154</v>
      </c>
      <c r="G4" t="s">
        <v>155</v>
      </c>
      <c r="K4" t="s">
        <v>156</v>
      </c>
      <c r="L4" t="s">
        <v>151</v>
      </c>
      <c r="N4">
        <v>50</v>
      </c>
      <c r="R4" t="str">
        <f t="shared" si="1"/>
        <v xml:space="preserve">  [3] = {["ID"] = 1879326396; }; -- Quest of the Court of Anárion -- Tier 2</v>
      </c>
      <c r="S4" s="1" t="str">
        <f t="shared" si="2"/>
        <v xml:space="preserve">  [3] = {["ID"] = 1879326396; ["SAVE_INDEX"] = 3; ["TYPE"] = 7; ["VXP"] = 0; ["LP"] = 0; ["REP"] = 0; ["FACTION"] = 1; ["TIER"] = 0; ["MIN_LVL"] = "50"; ["NAME"] = { ["EN"] = "Quest of the Court of Anárion -- Tier 2"; }; ["LORE"] = { ["EN"] = "Service to the captain of the Court of Anárion will result in the ability to find your way through the city with less effort."; }; ["SUMMARY"] = { ["EN"] = "Complete 25 quests for the benefit of the Court of Anárion!"; }; ["TITLE"] = { ["EN"] = "Gondorian Soldier"; }; };</v>
      </c>
      <c r="T4">
        <f t="shared" si="3"/>
        <v>3</v>
      </c>
      <c r="U4" t="str">
        <f t="shared" si="4"/>
        <v xml:space="preserve">  [3] = {</v>
      </c>
      <c r="V4" t="str">
        <f t="shared" si="5"/>
        <v xml:space="preserve">["ID"] = 1879326396; </v>
      </c>
      <c r="W4" t="str">
        <f t="shared" si="6"/>
        <v xml:space="preserve">["ID"] = 1879326396; </v>
      </c>
      <c r="X4" t="str">
        <f t="shared" si="7"/>
        <v/>
      </c>
      <c r="Y4" s="1" t="str">
        <f t="shared" si="8"/>
        <v xml:space="preserve">["SAVE_INDEX"] = 3; </v>
      </c>
      <c r="Z4">
        <f>VLOOKUP(D4,[1]Type!A$2:B$18,2,FALSE)</f>
        <v>7</v>
      </c>
      <c r="AA4" t="str">
        <f t="shared" si="9"/>
        <v xml:space="preserve">["TYPE"] = 7; </v>
      </c>
      <c r="AB4" t="str">
        <f>IF(NOT(ISBLANK(E4)),VLOOKUP(E4,[1]Type!D$2:E$6,2,FALSE),"")</f>
        <v/>
      </c>
      <c r="AC4" t="str">
        <f t="shared" si="10"/>
        <v/>
      </c>
      <c r="AD4" t="str">
        <f t="shared" si="11"/>
        <v>0</v>
      </c>
      <c r="AE4" t="str">
        <f t="shared" si="12"/>
        <v xml:space="preserve">["VXP"] = 0; </v>
      </c>
      <c r="AF4" t="str">
        <f t="shared" si="13"/>
        <v>0</v>
      </c>
      <c r="AG4" t="str">
        <f t="shared" si="14"/>
        <v xml:space="preserve">["LP"] = 0; </v>
      </c>
      <c r="AH4" t="str">
        <f t="shared" si="15"/>
        <v>0</v>
      </c>
      <c r="AI4" t="str">
        <f t="shared" si="16"/>
        <v xml:space="preserve">["REP"] = 0; </v>
      </c>
      <c r="AJ4">
        <f>IF(NOT(ISBLANK(J4)),VLOOKUP(J4,[1]Faction!A$2:B$77,2,FALSE),1)</f>
        <v>1</v>
      </c>
      <c r="AK4" t="str">
        <f t="shared" si="17"/>
        <v xml:space="preserve">["FACTION"] = 1; </v>
      </c>
      <c r="AL4" t="str">
        <f t="shared" si="18"/>
        <v xml:space="preserve">["TIER"] = 0; </v>
      </c>
      <c r="AM4" t="str">
        <f t="shared" si="19"/>
        <v xml:space="preserve">["MIN_LVL"] = "50"; </v>
      </c>
      <c r="AN4" t="str">
        <f t="shared" si="20"/>
        <v/>
      </c>
      <c r="AO4" t="str">
        <f t="shared" si="21"/>
        <v xml:space="preserve">["NAME"] = { ["EN"] = "Quest of the Court of Anárion -- Tier 2"; }; </v>
      </c>
      <c r="AP4" t="str">
        <f t="shared" si="22"/>
        <v xml:space="preserve">["LORE"] = { ["EN"] = "Service to the captain of the Court of Anárion will result in the ability to find your way through the city with less effort."; }; </v>
      </c>
      <c r="AQ4" t="str">
        <f t="shared" si="23"/>
        <v xml:space="preserve">["SUMMARY"] = { ["EN"] = "Complete 25 quests for the benefit of the Court of Anárion!"; }; </v>
      </c>
      <c r="AR4" t="str">
        <f t="shared" si="24"/>
        <v xml:space="preserve">["TITLE"] = { ["EN"] = "Gondorian Soldier"; }; </v>
      </c>
      <c r="AS4" t="str">
        <f t="shared" si="25"/>
        <v>};</v>
      </c>
    </row>
    <row r="5" spans="1:45" x14ac:dyDescent="0.25">
      <c r="A5">
        <v>1879326399</v>
      </c>
      <c r="B5">
        <v>4</v>
      </c>
      <c r="C5" t="s">
        <v>143</v>
      </c>
      <c r="D5" t="s">
        <v>154</v>
      </c>
      <c r="G5" t="s">
        <v>157</v>
      </c>
      <c r="K5" t="s">
        <v>158</v>
      </c>
      <c r="L5" t="s">
        <v>151</v>
      </c>
      <c r="N5">
        <v>50</v>
      </c>
      <c r="R5" t="str">
        <f t="shared" si="1"/>
        <v xml:space="preserve">  [4] = {["ID"] = 1879326399; }; -- Quest of the Court of Anárion -- Tier 3</v>
      </c>
      <c r="S5" s="1" t="str">
        <f t="shared" si="2"/>
        <v xml:space="preserve">  [4] = {["ID"] = 1879326399; ["SAVE_INDEX"] = 4; ["TYPE"] = 7; ["VXP"] = 0; ["LP"] = 0; ["REP"] = 0; ["FACTION"] = 1; ["TIER"] = 0; ["MIN_LVL"] = "50"; ["NAME"] = { ["EN"] = "Quest of the Court of Anárion -- Tier 3"; }; ["LORE"] = { ["EN"] = "Service to the captain of the Court of Anárion will result in the ability to find your way through the city with less effort."; }; ["SUMMARY"] = { ["EN"] = "Complete 50 quests for the benefit of the Court of Anárion!"; }; ["TITLE"] = { ["EN"] = "Gondorian Warrior"; }; };</v>
      </c>
      <c r="T5">
        <f t="shared" si="3"/>
        <v>4</v>
      </c>
      <c r="U5" t="str">
        <f t="shared" si="4"/>
        <v xml:space="preserve">  [4] = {</v>
      </c>
      <c r="V5" t="str">
        <f t="shared" si="5"/>
        <v xml:space="preserve">["ID"] = 1879326399; </v>
      </c>
      <c r="W5" t="str">
        <f t="shared" si="6"/>
        <v xml:space="preserve">["ID"] = 1879326399; </v>
      </c>
      <c r="X5" t="str">
        <f t="shared" si="7"/>
        <v/>
      </c>
      <c r="Y5" s="1" t="str">
        <f t="shared" si="8"/>
        <v xml:space="preserve">["SAVE_INDEX"] = 4; </v>
      </c>
      <c r="Z5">
        <f>VLOOKUP(D5,[1]Type!A$2:B$18,2,FALSE)</f>
        <v>7</v>
      </c>
      <c r="AA5" t="str">
        <f t="shared" si="9"/>
        <v xml:space="preserve">["TYPE"] = 7; </v>
      </c>
      <c r="AB5" t="str">
        <f>IF(NOT(ISBLANK(E5)),VLOOKUP(E5,[1]Type!D$2:E$6,2,FALSE),"")</f>
        <v/>
      </c>
      <c r="AC5" t="str">
        <f t="shared" si="10"/>
        <v/>
      </c>
      <c r="AD5" t="str">
        <f t="shared" si="11"/>
        <v>0</v>
      </c>
      <c r="AE5" t="str">
        <f t="shared" si="12"/>
        <v xml:space="preserve">["VXP"] = 0; </v>
      </c>
      <c r="AF5" t="str">
        <f t="shared" si="13"/>
        <v>0</v>
      </c>
      <c r="AG5" t="str">
        <f t="shared" si="14"/>
        <v xml:space="preserve">["LP"] = 0; </v>
      </c>
      <c r="AH5" t="str">
        <f t="shared" si="15"/>
        <v>0</v>
      </c>
      <c r="AI5" t="str">
        <f t="shared" si="16"/>
        <v xml:space="preserve">["REP"] = 0; </v>
      </c>
      <c r="AJ5">
        <f>IF(NOT(ISBLANK(J5)),VLOOKUP(J5,[1]Faction!A$2:B$77,2,FALSE),1)</f>
        <v>1</v>
      </c>
      <c r="AK5" t="str">
        <f t="shared" si="17"/>
        <v xml:space="preserve">["FACTION"] = 1; </v>
      </c>
      <c r="AL5" t="str">
        <f t="shared" si="18"/>
        <v xml:space="preserve">["TIER"] = 0; </v>
      </c>
      <c r="AM5" t="str">
        <f t="shared" si="19"/>
        <v xml:space="preserve">["MIN_LVL"] = "50"; </v>
      </c>
      <c r="AN5" t="str">
        <f t="shared" si="20"/>
        <v/>
      </c>
      <c r="AO5" t="str">
        <f t="shared" si="21"/>
        <v xml:space="preserve">["NAME"] = { ["EN"] = "Quest of the Court of Anárion -- Tier 3"; }; </v>
      </c>
      <c r="AP5" t="str">
        <f t="shared" si="22"/>
        <v xml:space="preserve">["LORE"] = { ["EN"] = "Service to the captain of the Court of Anárion will result in the ability to find your way through the city with less effort."; }; </v>
      </c>
      <c r="AQ5" t="str">
        <f t="shared" si="23"/>
        <v xml:space="preserve">["SUMMARY"] = { ["EN"] = "Complete 50 quests for the benefit of the Court of Anárion!"; }; </v>
      </c>
      <c r="AR5" t="str">
        <f t="shared" si="24"/>
        <v xml:space="preserve">["TITLE"] = { ["EN"] = "Gondorian Warrior"; }; </v>
      </c>
      <c r="AS5" t="str">
        <f t="shared" si="25"/>
        <v>};</v>
      </c>
    </row>
    <row r="6" spans="1:45" x14ac:dyDescent="0.25">
      <c r="A6">
        <v>1879326404</v>
      </c>
      <c r="B6">
        <v>5</v>
      </c>
      <c r="C6" t="s">
        <v>144</v>
      </c>
      <c r="D6" t="s">
        <v>154</v>
      </c>
      <c r="G6" t="s">
        <v>160</v>
      </c>
      <c r="K6" t="s">
        <v>161</v>
      </c>
      <c r="L6" t="s">
        <v>159</v>
      </c>
      <c r="N6">
        <v>50</v>
      </c>
      <c r="R6" t="str">
        <f t="shared" si="1"/>
        <v xml:space="preserve">  [5] = {["ID"] = 1879326404; }; -- Quest of the Palace of Eldacar -- Tier 1</v>
      </c>
      <c r="S6" s="1" t="str">
        <f t="shared" si="2"/>
        <v xml:space="preserve">  [5] = {["ID"] = 1879326404; ["SAVE_INDEX"] = 5; ["TYPE"] = 7; ["VXP"] = 0; ["LP"] = 0; ["REP"] = 0; ["FACTION"] = 1; ["TIER"] = 0; ["MIN_LVL"] = "50"; ["NAME"] = { ["EN"] = "Quest of the Palace of Eldacar -- Tier 1"; }; ["LORE"] = { ["EN"] = "Service to the captains of the Palace of Eldacar will result in the ability to find your way through the city with less effort."; }; ["SUMMARY"] = { ["EN"] = "Complete 15 quests for the benefit of the Palace of Eldacar!"; }; ["TITLE"] = { ["EN"] = "Defender of Eldacar"; }; };</v>
      </c>
      <c r="T6">
        <f t="shared" si="3"/>
        <v>5</v>
      </c>
      <c r="U6" t="str">
        <f t="shared" si="4"/>
        <v xml:space="preserve">  [5] = {</v>
      </c>
      <c r="V6" t="str">
        <f t="shared" si="5"/>
        <v xml:space="preserve">["ID"] = 1879326404; </v>
      </c>
      <c r="W6" t="str">
        <f t="shared" si="6"/>
        <v xml:space="preserve">["ID"] = 1879326404; </v>
      </c>
      <c r="X6" t="str">
        <f t="shared" si="7"/>
        <v/>
      </c>
      <c r="Y6" s="1" t="str">
        <f t="shared" si="8"/>
        <v xml:space="preserve">["SAVE_INDEX"] = 5; </v>
      </c>
      <c r="Z6">
        <f>VLOOKUP(D6,[1]Type!A$2:B$18,2,FALSE)</f>
        <v>7</v>
      </c>
      <c r="AA6" t="str">
        <f t="shared" si="9"/>
        <v xml:space="preserve">["TYPE"] = 7; </v>
      </c>
      <c r="AB6" t="str">
        <f>IF(NOT(ISBLANK(E6)),VLOOKUP(E6,[1]Type!D$2:E$6,2,FALSE),"")</f>
        <v/>
      </c>
      <c r="AC6" t="str">
        <f t="shared" si="10"/>
        <v/>
      </c>
      <c r="AD6" t="str">
        <f t="shared" si="11"/>
        <v>0</v>
      </c>
      <c r="AE6" t="str">
        <f t="shared" si="12"/>
        <v xml:space="preserve">["VXP"] = 0; </v>
      </c>
      <c r="AF6" t="str">
        <f t="shared" si="13"/>
        <v>0</v>
      </c>
      <c r="AG6" t="str">
        <f t="shared" si="14"/>
        <v xml:space="preserve">["LP"] = 0; </v>
      </c>
      <c r="AH6" t="str">
        <f t="shared" si="15"/>
        <v>0</v>
      </c>
      <c r="AI6" t="str">
        <f t="shared" si="16"/>
        <v xml:space="preserve">["REP"] = 0; </v>
      </c>
      <c r="AJ6">
        <f>IF(NOT(ISBLANK(J6)),VLOOKUP(J6,[1]Faction!A$2:B$77,2,FALSE),1)</f>
        <v>1</v>
      </c>
      <c r="AK6" t="str">
        <f t="shared" si="17"/>
        <v xml:space="preserve">["FACTION"] = 1; </v>
      </c>
      <c r="AL6" t="str">
        <f t="shared" si="18"/>
        <v xml:space="preserve">["TIER"] = 0; </v>
      </c>
      <c r="AM6" t="str">
        <f t="shared" si="19"/>
        <v xml:space="preserve">["MIN_LVL"] = "50"; </v>
      </c>
      <c r="AN6" t="str">
        <f t="shared" si="20"/>
        <v/>
      </c>
      <c r="AO6" t="str">
        <f t="shared" si="21"/>
        <v xml:space="preserve">["NAME"] = { ["EN"] = "Quest of the Palace of Eldacar -- Tier 1"; }; </v>
      </c>
      <c r="AP6" t="str">
        <f t="shared" si="22"/>
        <v xml:space="preserve">["LORE"] = { ["EN"] = "Service to the captains of the Palace of Eldacar will result in the ability to find your way through the city with less effort."; }; </v>
      </c>
      <c r="AQ6" t="str">
        <f t="shared" si="23"/>
        <v xml:space="preserve">["SUMMARY"] = { ["EN"] = "Complete 15 quests for the benefit of the Palace of Eldacar!"; }; </v>
      </c>
      <c r="AR6" t="str">
        <f t="shared" si="24"/>
        <v xml:space="preserve">["TITLE"] = { ["EN"] = "Defender of Eldacar"; }; </v>
      </c>
      <c r="AS6" t="str">
        <f t="shared" si="25"/>
        <v>};</v>
      </c>
    </row>
    <row r="7" spans="1:45" x14ac:dyDescent="0.25">
      <c r="A7">
        <v>1879326401</v>
      </c>
      <c r="B7">
        <v>6</v>
      </c>
      <c r="C7" t="s">
        <v>145</v>
      </c>
      <c r="D7" t="s">
        <v>154</v>
      </c>
      <c r="G7" t="s">
        <v>163</v>
      </c>
      <c r="K7" t="s">
        <v>162</v>
      </c>
      <c r="L7" t="s">
        <v>159</v>
      </c>
      <c r="N7">
        <v>50</v>
      </c>
      <c r="R7" t="str">
        <f t="shared" si="1"/>
        <v xml:space="preserve">  [6] = {["ID"] = 1879326401; }; -- Quest of the Palace of Eldacar -- Tier 2</v>
      </c>
      <c r="S7" s="1" t="str">
        <f t="shared" si="2"/>
        <v xml:space="preserve">  [6] = {["ID"] = 1879326401; ["SAVE_INDEX"] = 6; ["TYPE"] = 7; ["VXP"] = 0; ["LP"] = 0; ["REP"] = 0; ["FACTION"] = 1; ["TIER"] = 0; ["MIN_LVL"] = "50"; ["NAME"] = { ["EN"] = "Quest of the Palace of Eldacar -- Tier 2"; }; ["LORE"] = { ["EN"] = "Service to the captains of the Palace of Eldacar will result in the ability to find your way through the city with less effort."; }; ["SUMMARY"] = { ["EN"] = "Complete 40 quests for the benefit of the Palace of Eldacar!"; }; ["TITLE"] = { ["EN"] = "Protector of Eldacar"; }; };</v>
      </c>
      <c r="T7">
        <f t="shared" si="3"/>
        <v>6</v>
      </c>
      <c r="U7" t="str">
        <f t="shared" si="4"/>
        <v xml:space="preserve">  [6] = {</v>
      </c>
      <c r="V7" t="str">
        <f t="shared" si="5"/>
        <v xml:space="preserve">["ID"] = 1879326401; </v>
      </c>
      <c r="W7" t="str">
        <f t="shared" si="6"/>
        <v xml:space="preserve">["ID"] = 1879326401; </v>
      </c>
      <c r="X7" t="str">
        <f t="shared" si="7"/>
        <v/>
      </c>
      <c r="Y7" s="1" t="str">
        <f t="shared" si="8"/>
        <v xml:space="preserve">["SAVE_INDEX"] = 6; </v>
      </c>
      <c r="Z7">
        <f>VLOOKUP(D7,[1]Type!A$2:B$18,2,FALSE)</f>
        <v>7</v>
      </c>
      <c r="AA7" t="str">
        <f t="shared" si="9"/>
        <v xml:space="preserve">["TYPE"] = 7; </v>
      </c>
      <c r="AB7" t="str">
        <f>IF(NOT(ISBLANK(E7)),VLOOKUP(E7,[1]Type!D$2:E$6,2,FALSE),"")</f>
        <v/>
      </c>
      <c r="AC7" t="str">
        <f t="shared" si="10"/>
        <v/>
      </c>
      <c r="AD7" t="str">
        <f t="shared" si="11"/>
        <v>0</v>
      </c>
      <c r="AE7" t="str">
        <f t="shared" si="12"/>
        <v xml:space="preserve">["VXP"] = 0; </v>
      </c>
      <c r="AF7" t="str">
        <f t="shared" si="13"/>
        <v>0</v>
      </c>
      <c r="AG7" t="str">
        <f t="shared" si="14"/>
        <v xml:space="preserve">["LP"] = 0; </v>
      </c>
      <c r="AH7" t="str">
        <f t="shared" si="15"/>
        <v>0</v>
      </c>
      <c r="AI7" t="str">
        <f t="shared" si="16"/>
        <v xml:space="preserve">["REP"] = 0; </v>
      </c>
      <c r="AJ7">
        <f>IF(NOT(ISBLANK(J7)),VLOOKUP(J7,[1]Faction!A$2:B$77,2,FALSE),1)</f>
        <v>1</v>
      </c>
      <c r="AK7" t="str">
        <f t="shared" si="17"/>
        <v xml:space="preserve">["FACTION"] = 1; </v>
      </c>
      <c r="AL7" t="str">
        <f t="shared" si="18"/>
        <v xml:space="preserve">["TIER"] = 0; </v>
      </c>
      <c r="AM7" t="str">
        <f t="shared" si="19"/>
        <v xml:space="preserve">["MIN_LVL"] = "50"; </v>
      </c>
      <c r="AN7" t="str">
        <f t="shared" si="20"/>
        <v/>
      </c>
      <c r="AO7" t="str">
        <f t="shared" si="21"/>
        <v xml:space="preserve">["NAME"] = { ["EN"] = "Quest of the Palace of Eldacar -- Tier 2"; }; </v>
      </c>
      <c r="AP7" t="str">
        <f t="shared" si="22"/>
        <v xml:space="preserve">["LORE"] = { ["EN"] = "Service to the captains of the Palace of Eldacar will result in the ability to find your way through the city with less effort."; }; </v>
      </c>
      <c r="AQ7" t="str">
        <f t="shared" si="23"/>
        <v xml:space="preserve">["SUMMARY"] = { ["EN"] = "Complete 40 quests for the benefit of the Palace of Eldacar!"; }; </v>
      </c>
      <c r="AR7" t="str">
        <f t="shared" si="24"/>
        <v xml:space="preserve">["TITLE"] = { ["EN"] = "Protector of Eldacar"; }; </v>
      </c>
      <c r="AS7" t="str">
        <f t="shared" si="25"/>
        <v>};</v>
      </c>
    </row>
    <row r="8" spans="1:45" x14ac:dyDescent="0.25">
      <c r="A8">
        <v>1879326398</v>
      </c>
      <c r="B8">
        <v>7</v>
      </c>
      <c r="C8" t="s">
        <v>146</v>
      </c>
      <c r="D8" t="s">
        <v>154</v>
      </c>
      <c r="G8" t="s">
        <v>164</v>
      </c>
      <c r="K8" t="s">
        <v>165</v>
      </c>
      <c r="L8" t="s">
        <v>159</v>
      </c>
      <c r="N8">
        <v>50</v>
      </c>
      <c r="R8" t="str">
        <f t="shared" si="1"/>
        <v xml:space="preserve">  [7] = {["ID"] = 1879326398; }; -- Quest of the Palace of Eldacar -- Tier 3</v>
      </c>
      <c r="S8" s="1" t="str">
        <f t="shared" si="2"/>
        <v xml:space="preserve">  [7] = {["ID"] = 1879326398; ["SAVE_INDEX"] = 7; ["TYPE"] = 7; ["VXP"] = 0; ["LP"] = 0; ["REP"] = 0; ["FACTION"] = 1; ["TIER"] = 0; ["MIN_LVL"] = "50"; ["NAME"] = { ["EN"] = "Quest of the Palace of Eldacar -- Tier 3"; }; ["LORE"] = { ["EN"] = "Service to the captains of the Palace of Eldacar will result in the ability to find your way through the city with less effort."; }; ["SUMMARY"] = { ["EN"] = "Complete 80 quests for the benefit of the Palace of Eldacar!"; }; ["TITLE"] = { ["EN"] = "Shield of Eldacar"; }; };</v>
      </c>
      <c r="T8">
        <f t="shared" si="3"/>
        <v>7</v>
      </c>
      <c r="U8" t="str">
        <f t="shared" si="4"/>
        <v xml:space="preserve">  [7] = {</v>
      </c>
      <c r="V8" t="str">
        <f t="shared" si="5"/>
        <v xml:space="preserve">["ID"] = 1879326398; </v>
      </c>
      <c r="W8" t="str">
        <f t="shared" si="6"/>
        <v xml:space="preserve">["ID"] = 1879326398; </v>
      </c>
      <c r="X8" t="str">
        <f t="shared" si="7"/>
        <v/>
      </c>
      <c r="Y8" s="1" t="str">
        <f t="shared" si="8"/>
        <v xml:space="preserve">["SAVE_INDEX"] = 7; </v>
      </c>
      <c r="Z8">
        <f>VLOOKUP(D8,[1]Type!A$2:B$18,2,FALSE)</f>
        <v>7</v>
      </c>
      <c r="AA8" t="str">
        <f t="shared" si="9"/>
        <v xml:space="preserve">["TYPE"] = 7; </v>
      </c>
      <c r="AB8" t="str">
        <f>IF(NOT(ISBLANK(E8)),VLOOKUP(E8,[1]Type!D$2:E$6,2,FALSE),"")</f>
        <v/>
      </c>
      <c r="AC8" t="str">
        <f t="shared" si="10"/>
        <v/>
      </c>
      <c r="AD8" t="str">
        <f t="shared" si="11"/>
        <v>0</v>
      </c>
      <c r="AE8" t="str">
        <f t="shared" si="12"/>
        <v xml:space="preserve">["VXP"] = 0; </v>
      </c>
      <c r="AF8" t="str">
        <f t="shared" si="13"/>
        <v>0</v>
      </c>
      <c r="AG8" t="str">
        <f t="shared" si="14"/>
        <v xml:space="preserve">["LP"] = 0; </v>
      </c>
      <c r="AH8" t="str">
        <f t="shared" si="15"/>
        <v>0</v>
      </c>
      <c r="AI8" t="str">
        <f t="shared" si="16"/>
        <v xml:space="preserve">["REP"] = 0; </v>
      </c>
      <c r="AJ8">
        <f>IF(NOT(ISBLANK(J8)),VLOOKUP(J8,[1]Faction!A$2:B$77,2,FALSE),1)</f>
        <v>1</v>
      </c>
      <c r="AK8" t="str">
        <f t="shared" si="17"/>
        <v xml:space="preserve">["FACTION"] = 1; </v>
      </c>
      <c r="AL8" t="str">
        <f t="shared" si="18"/>
        <v xml:space="preserve">["TIER"] = 0; </v>
      </c>
      <c r="AM8" t="str">
        <f t="shared" si="19"/>
        <v xml:space="preserve">["MIN_LVL"] = "50"; </v>
      </c>
      <c r="AN8" t="str">
        <f t="shared" si="20"/>
        <v/>
      </c>
      <c r="AO8" t="str">
        <f t="shared" si="21"/>
        <v xml:space="preserve">["NAME"] = { ["EN"] = "Quest of the Palace of Eldacar -- Tier 3"; }; </v>
      </c>
      <c r="AP8" t="str">
        <f t="shared" si="22"/>
        <v xml:space="preserve">["LORE"] = { ["EN"] = "Service to the captains of the Palace of Eldacar will result in the ability to find your way through the city with less effort."; }; </v>
      </c>
      <c r="AQ8" t="str">
        <f t="shared" si="23"/>
        <v xml:space="preserve">["SUMMARY"] = { ["EN"] = "Complete 80 quests for the benefit of the Palace of Eldacar!"; }; </v>
      </c>
      <c r="AR8" t="str">
        <f t="shared" si="24"/>
        <v xml:space="preserve">["TITLE"] = { ["EN"] = "Shield of Eldacar"; }; </v>
      </c>
      <c r="AS8" t="str">
        <f t="shared" si="25"/>
        <v>};</v>
      </c>
    </row>
    <row r="9" spans="1:45" x14ac:dyDescent="0.25">
      <c r="R9" t="str">
        <f t="shared" si="1"/>
        <v xml:space="preserve">  [8] = {}; -- </v>
      </c>
      <c r="S9" s="1" t="e">
        <f t="shared" si="2"/>
        <v>#N/A</v>
      </c>
      <c r="T9">
        <f t="shared" si="3"/>
        <v>8</v>
      </c>
      <c r="U9" t="str">
        <f t="shared" si="4"/>
        <v xml:space="preserve">  [8] = {</v>
      </c>
      <c r="V9" t="str">
        <f t="shared" si="5"/>
        <v xml:space="preserve">                     </v>
      </c>
      <c r="W9" t="str">
        <f t="shared" si="6"/>
        <v/>
      </c>
      <c r="X9" t="str">
        <f t="shared" si="7"/>
        <v/>
      </c>
      <c r="Y9" s="1" t="str">
        <f t="shared" si="8"/>
        <v xml:space="preserve">                    </v>
      </c>
      <c r="Z9" t="e">
        <f>VLOOKUP(D9,[1]Type!A$2:B$18,2,FALSE)</f>
        <v>#N/A</v>
      </c>
      <c r="AA9" t="e">
        <f t="shared" si="9"/>
        <v>#N/A</v>
      </c>
      <c r="AB9" t="str">
        <f>IF(NOT(ISBLANK(E9)),VLOOKUP(E9,[1]Type!D$2:E$6,2,FALSE),"")</f>
        <v/>
      </c>
      <c r="AC9" t="str">
        <f t="shared" si="10"/>
        <v/>
      </c>
      <c r="AD9" t="str">
        <f t="shared" si="11"/>
        <v>0</v>
      </c>
      <c r="AE9" t="str">
        <f t="shared" si="12"/>
        <v xml:space="preserve">["VXP"] = 0; </v>
      </c>
      <c r="AF9" t="str">
        <f t="shared" si="13"/>
        <v>0</v>
      </c>
      <c r="AG9" t="str">
        <f t="shared" si="14"/>
        <v xml:space="preserve">["LP"] = 0; </v>
      </c>
      <c r="AH9" t="str">
        <f t="shared" si="15"/>
        <v>0</v>
      </c>
      <c r="AI9" t="str">
        <f t="shared" si="16"/>
        <v xml:space="preserve">["REP"] = 0; </v>
      </c>
      <c r="AJ9">
        <f>IF(NOT(ISBLANK(J9)),VLOOKUP(J9,[1]Faction!A$2:B$77,2,FALSE),1)</f>
        <v>1</v>
      </c>
      <c r="AK9" t="str">
        <f t="shared" si="17"/>
        <v xml:space="preserve">["FACTION"] = 1; </v>
      </c>
      <c r="AL9" t="str">
        <f t="shared" si="18"/>
        <v xml:space="preserve">["TIER"] = 0; </v>
      </c>
      <c r="AM9" t="str">
        <f t="shared" si="19"/>
        <v/>
      </c>
      <c r="AN9" t="str">
        <f t="shared" si="20"/>
        <v/>
      </c>
      <c r="AO9" t="str">
        <f t="shared" si="21"/>
        <v xml:space="preserve">["NAME"] = { ["EN"] = ""; }; </v>
      </c>
      <c r="AP9" t="str">
        <f t="shared" si="22"/>
        <v xml:space="preserve">["LORE"] = { ["EN"] = ""; }; </v>
      </c>
      <c r="AQ9" t="str">
        <f t="shared" si="23"/>
        <v xml:space="preserve">["SUMMARY"] = { ["EN"] = ""; }; </v>
      </c>
      <c r="AR9" t="str">
        <f t="shared" si="24"/>
        <v/>
      </c>
      <c r="AS9" t="str">
        <f t="shared" si="25"/>
        <v>};</v>
      </c>
    </row>
    <row r="10" spans="1:45" x14ac:dyDescent="0.25">
      <c r="S10" s="1"/>
      <c r="Y10" s="1"/>
    </row>
    <row r="11" spans="1:45" x14ac:dyDescent="0.25">
      <c r="S11" s="1"/>
      <c r="Y11" s="1"/>
    </row>
    <row r="12" spans="1:45" x14ac:dyDescent="0.25">
      <c r="S12" s="1"/>
      <c r="Y12" s="1"/>
    </row>
    <row r="13" spans="1:45" x14ac:dyDescent="0.25">
      <c r="S13" s="1"/>
      <c r="Y13" s="1"/>
    </row>
    <row r="14" spans="1:45" x14ac:dyDescent="0.25">
      <c r="S14" s="1"/>
      <c r="Y14" s="1"/>
    </row>
    <row r="15" spans="1:45" x14ac:dyDescent="0.25">
      <c r="S15" s="1"/>
      <c r="Y15" s="1"/>
    </row>
    <row r="16" spans="1:45" x14ac:dyDescent="0.25">
      <c r="S16" s="1"/>
      <c r="Y16" s="1"/>
    </row>
    <row r="17" spans="19:25" x14ac:dyDescent="0.25">
      <c r="S17" s="1"/>
      <c r="Y17" s="1"/>
    </row>
    <row r="18" spans="19:25" x14ac:dyDescent="0.25">
      <c r="S18" s="1"/>
      <c r="Y18" s="1"/>
    </row>
    <row r="19" spans="19:25" x14ac:dyDescent="0.25">
      <c r="S19" s="1"/>
      <c r="Y19" s="1"/>
    </row>
    <row r="20" spans="19:25" x14ac:dyDescent="0.25">
      <c r="S20" s="1"/>
      <c r="Y20" s="1"/>
    </row>
    <row r="21" spans="19:25" x14ac:dyDescent="0.25">
      <c r="S21" s="1"/>
      <c r="Y21" s="1"/>
    </row>
    <row r="22" spans="19:25" x14ac:dyDescent="0.25">
      <c r="S22" s="1"/>
      <c r="Y22" s="1"/>
    </row>
    <row r="23" spans="19:25" x14ac:dyDescent="0.25">
      <c r="S23" s="1"/>
      <c r="Y23" s="1"/>
    </row>
    <row r="24" spans="19:25" x14ac:dyDescent="0.25">
      <c r="S24" s="1"/>
      <c r="Y24" s="1"/>
    </row>
    <row r="25" spans="19:25" x14ac:dyDescent="0.25">
      <c r="S25" s="1"/>
      <c r="Y25" s="1"/>
    </row>
    <row r="26" spans="19:25" x14ac:dyDescent="0.25">
      <c r="S26" s="1"/>
      <c r="Y26" s="1"/>
    </row>
    <row r="27" spans="19:25" x14ac:dyDescent="0.25">
      <c r="S27" s="1"/>
      <c r="Y27" s="1"/>
    </row>
    <row r="28" spans="19:25" x14ac:dyDescent="0.25">
      <c r="S28" s="1"/>
      <c r="Y28" s="1"/>
    </row>
    <row r="29" spans="19:25" x14ac:dyDescent="0.25">
      <c r="S29" s="1"/>
      <c r="Y29" s="1"/>
    </row>
    <row r="30" spans="19:25" x14ac:dyDescent="0.25">
      <c r="S30" s="1"/>
      <c r="Y30" s="1"/>
    </row>
    <row r="31" spans="19:25" x14ac:dyDescent="0.25">
      <c r="S31" s="1"/>
      <c r="Y31" s="1"/>
    </row>
    <row r="32" spans="19:25" x14ac:dyDescent="0.25">
      <c r="S32" s="1"/>
      <c r="Y32" s="1"/>
    </row>
    <row r="33" spans="19:25" x14ac:dyDescent="0.25">
      <c r="S33" s="1"/>
      <c r="Y33" s="1"/>
    </row>
    <row r="34" spans="19:25" x14ac:dyDescent="0.25">
      <c r="S34" s="1"/>
      <c r="Y34" s="1"/>
    </row>
    <row r="35" spans="19:25" x14ac:dyDescent="0.25">
      <c r="S35" s="1"/>
      <c r="Y35" s="1"/>
    </row>
    <row r="36" spans="19:25" x14ac:dyDescent="0.25">
      <c r="S36" s="1"/>
      <c r="Y36" s="1"/>
    </row>
    <row r="37" spans="19:25" x14ac:dyDescent="0.25">
      <c r="S37" s="1"/>
      <c r="Y37" s="1"/>
    </row>
    <row r="38" spans="19:25" x14ac:dyDescent="0.25">
      <c r="S38" s="1"/>
      <c r="Y38" s="1"/>
    </row>
    <row r="39" spans="19:25" x14ac:dyDescent="0.25">
      <c r="S39" s="1"/>
      <c r="Y39" s="1"/>
    </row>
    <row r="40" spans="19:25" x14ac:dyDescent="0.25">
      <c r="S40" s="1"/>
      <c r="Y40" s="1"/>
    </row>
    <row r="41" spans="19:25" x14ac:dyDescent="0.25">
      <c r="S41" s="1"/>
      <c r="Y41" s="1"/>
    </row>
    <row r="42" spans="19:25" x14ac:dyDescent="0.25">
      <c r="S42" s="1"/>
      <c r="Y42" s="1"/>
    </row>
    <row r="43" spans="19:25" x14ac:dyDescent="0.25">
      <c r="S43" s="1"/>
      <c r="Y43" s="1"/>
    </row>
    <row r="44" spans="19:25" x14ac:dyDescent="0.25">
      <c r="S44" s="1"/>
      <c r="Y44" s="1"/>
    </row>
    <row r="45" spans="19:25" x14ac:dyDescent="0.25">
      <c r="S45" s="1"/>
      <c r="Y45" s="1"/>
    </row>
    <row r="46" spans="19:25" x14ac:dyDescent="0.25">
      <c r="S46" s="1"/>
      <c r="Y46" s="1"/>
    </row>
    <row r="47" spans="19:25" x14ac:dyDescent="0.25">
      <c r="S47" s="1"/>
      <c r="Y47" s="1"/>
    </row>
    <row r="48" spans="19:25" x14ac:dyDescent="0.25">
      <c r="S48" s="1"/>
      <c r="Y48" s="1"/>
    </row>
    <row r="49" spans="3:25" x14ac:dyDescent="0.25">
      <c r="S49" s="1"/>
      <c r="Y49" s="1"/>
    </row>
    <row r="50" spans="3:25" x14ac:dyDescent="0.25">
      <c r="S50" s="1"/>
      <c r="Y50" s="1"/>
    </row>
    <row r="51" spans="3:25" x14ac:dyDescent="0.25">
      <c r="S51" s="1"/>
      <c r="Y51" s="1"/>
    </row>
    <row r="52" spans="3:25" x14ac:dyDescent="0.25">
      <c r="C52" s="2"/>
      <c r="D52" s="2"/>
      <c r="E52" s="2"/>
      <c r="S52" s="1"/>
      <c r="Y52" s="1"/>
    </row>
    <row r="53" spans="3:25" x14ac:dyDescent="0.25">
      <c r="S53" s="1"/>
      <c r="Y53" s="1"/>
    </row>
    <row r="54" spans="3:25" x14ac:dyDescent="0.25">
      <c r="S54" s="1"/>
      <c r="Y54" s="1"/>
    </row>
  </sheetData>
  <conditionalFormatting sqref="B1:B9">
    <cfRule type="duplicateValues" dxfId="2" priority="3"/>
  </conditionalFormatting>
  <conditionalFormatting sqref="B1:B1048576">
    <cfRule type="duplicateValues" dxfId="1" priority="2"/>
  </conditionalFormatting>
  <conditionalFormatting sqref="P2:P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Common</vt:lpstr>
      <vt:lpstr>Ettenmoors</vt:lpstr>
      <vt:lpstr>Osgiliath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Van Ark</dc:creator>
  <cp:lastModifiedBy>William van Ark</cp:lastModifiedBy>
  <dcterms:created xsi:type="dcterms:W3CDTF">2015-06-05T18:19:34Z</dcterms:created>
  <dcterms:modified xsi:type="dcterms:W3CDTF">2023-11-11T07:16:23Z</dcterms:modified>
</cp:coreProperties>
</file>