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4EFE8527-67AF-4448-964B-4509682EC658}" xr6:coauthVersionLast="47" xr6:coauthVersionMax="47" xr10:uidLastSave="{00000000-0000-0000-0000-000000000000}"/>
  <bookViews>
    <workbookView xWindow="-25080" yWindow="180" windowWidth="24840" windowHeight="15150" tabRatio="895" firstSheet="3" activeTab="12" xr2:uid="{CDC9C16A-58F0-4807-B5CD-F77FF9D2EA43}"/>
  </bookViews>
  <sheets>
    <sheet name="Type" sheetId="2" r:id="rId1"/>
    <sheet name="Faction" sheetId="3" r:id="rId2"/>
    <sheet name="Lothlórien" sheetId="4" r:id="rId3"/>
    <sheet name="Moria" sheetId="5" r:id="rId4"/>
    <sheet name="Southern Mirkwood" sheetId="7" r:id="rId5"/>
    <sheet name="Great River" sheetId="8" r:id="rId6"/>
    <sheet name="East Rohan" sheetId="9" r:id="rId7"/>
    <sheet name="Wildermore" sheetId="10" r:id="rId8"/>
    <sheet name="Western Rohan" sheetId="12" r:id="rId9"/>
    <sheet name="Strongholds of the North" sheetId="13" r:id="rId10"/>
    <sheet name="The Dwarf-holds" sheetId="16" r:id="rId11"/>
    <sheet name="Vales of Anduin" sheetId="17" r:id="rId12"/>
    <sheet name="Wells of Langflood" sheetId="18" r:id="rId13"/>
    <sheet name="Elderslade" sheetId="19" r:id="rId14"/>
    <sheet name="Blood of Azog" sheetId="20" r:id="rId15"/>
    <sheet name="Gundabad" sheetId="22" r:id="rId16"/>
    <sheet name="&lt;template&gt;" sheetId="1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8" l="1"/>
  <c r="U3" i="18"/>
  <c r="R3" i="18" s="1"/>
  <c r="V3" i="18"/>
  <c r="W3" i="18"/>
  <c r="X3" i="18"/>
  <c r="Y3" i="18"/>
  <c r="Z3" i="18"/>
  <c r="AA3" i="18"/>
  <c r="AB3" i="18"/>
  <c r="AC3" i="18"/>
  <c r="AD3" i="18"/>
  <c r="AE3" i="18"/>
  <c r="AF3" i="18"/>
  <c r="AG3" i="18"/>
  <c r="AH3" i="18"/>
  <c r="AI3" i="18"/>
  <c r="AJ3" i="18"/>
  <c r="AK3" i="18"/>
  <c r="AL3" i="18"/>
  <c r="AM3" i="18"/>
  <c r="AN3" i="18"/>
  <c r="AO3" i="18"/>
  <c r="AP3" i="18"/>
  <c r="AQ3" i="18"/>
  <c r="T4" i="18"/>
  <c r="U4" i="18"/>
  <c r="R4" i="18" s="1"/>
  <c r="V4" i="18"/>
  <c r="W4" i="18"/>
  <c r="X4" i="18"/>
  <c r="Y4" i="18"/>
  <c r="Z4" i="18"/>
  <c r="AA4" i="18"/>
  <c r="AB4" i="18"/>
  <c r="AC4" i="18"/>
  <c r="AD4" i="18"/>
  <c r="AE4" i="18"/>
  <c r="AF4" i="18"/>
  <c r="AG4" i="18"/>
  <c r="AH4" i="18"/>
  <c r="AI4" i="18"/>
  <c r="AJ4" i="18"/>
  <c r="AK4" i="18"/>
  <c r="AL4" i="18"/>
  <c r="AM4" i="18"/>
  <c r="AN4" i="18"/>
  <c r="AO4" i="18"/>
  <c r="AP4" i="18"/>
  <c r="AQ4" i="18"/>
  <c r="T5" i="18"/>
  <c r="U5" i="18"/>
  <c r="R5" i="18" s="1"/>
  <c r="V5" i="18"/>
  <c r="W5" i="18"/>
  <c r="X5" i="18"/>
  <c r="Y5" i="18"/>
  <c r="Z5" i="18"/>
  <c r="AA5" i="18"/>
  <c r="AB5" i="18"/>
  <c r="AC5" i="18"/>
  <c r="AD5" i="18"/>
  <c r="AE5" i="18"/>
  <c r="AF5" i="18"/>
  <c r="AG5" i="18"/>
  <c r="AH5" i="18"/>
  <c r="AI5" i="18"/>
  <c r="AJ5" i="18"/>
  <c r="AK5" i="18"/>
  <c r="AL5" i="18"/>
  <c r="AM5" i="18"/>
  <c r="AN5" i="18"/>
  <c r="AO5" i="18"/>
  <c r="AP5" i="18"/>
  <c r="AQ5" i="18"/>
  <c r="R6" i="18"/>
  <c r="T6" i="18"/>
  <c r="U6" i="18"/>
  <c r="V6" i="18"/>
  <c r="W6" i="18"/>
  <c r="X6" i="18"/>
  <c r="Y6" i="18"/>
  <c r="Z6" i="18"/>
  <c r="AA6" i="18"/>
  <c r="AB6" i="18"/>
  <c r="AC6" i="18"/>
  <c r="AD6" i="18"/>
  <c r="AE6" i="18"/>
  <c r="AF6" i="18"/>
  <c r="AG6" i="18"/>
  <c r="AH6" i="18"/>
  <c r="AI6" i="18"/>
  <c r="S6" i="18" s="1"/>
  <c r="AJ6" i="18"/>
  <c r="AK6" i="18"/>
  <c r="AL6" i="18"/>
  <c r="AM6" i="18"/>
  <c r="AN6" i="18"/>
  <c r="AO6" i="18"/>
  <c r="AP6" i="18"/>
  <c r="AQ6" i="18"/>
  <c r="T7" i="18"/>
  <c r="U7" i="18"/>
  <c r="R7" i="18" s="1"/>
  <c r="V7" i="18"/>
  <c r="W7" i="18"/>
  <c r="X7" i="18"/>
  <c r="Y7" i="18"/>
  <c r="Z7" i="18"/>
  <c r="AA7" i="18"/>
  <c r="AB7" i="18"/>
  <c r="AC7" i="18"/>
  <c r="AD7" i="18"/>
  <c r="AE7" i="18"/>
  <c r="AF7" i="18"/>
  <c r="AG7" i="18"/>
  <c r="AH7" i="18"/>
  <c r="AI7" i="18"/>
  <c r="AJ7" i="18"/>
  <c r="AK7" i="18"/>
  <c r="AL7" i="18"/>
  <c r="AM7" i="18"/>
  <c r="AN7" i="18"/>
  <c r="AO7" i="18"/>
  <c r="AP7" i="18"/>
  <c r="AQ7" i="18"/>
  <c r="T8" i="18"/>
  <c r="U8" i="18"/>
  <c r="R8" i="18" s="1"/>
  <c r="V8" i="18"/>
  <c r="W8" i="18"/>
  <c r="X8" i="18"/>
  <c r="Y8" i="18"/>
  <c r="Z8" i="18"/>
  <c r="AA8" i="18"/>
  <c r="AB8" i="18"/>
  <c r="AC8" i="18"/>
  <c r="AD8" i="18"/>
  <c r="AE8" i="18"/>
  <c r="AF8" i="18"/>
  <c r="AG8" i="18"/>
  <c r="AH8" i="18"/>
  <c r="AI8" i="18"/>
  <c r="AJ8" i="18"/>
  <c r="AK8" i="18"/>
  <c r="AL8" i="18"/>
  <c r="AM8" i="18"/>
  <c r="AN8" i="18"/>
  <c r="AO8" i="18"/>
  <c r="AP8" i="18"/>
  <c r="AQ8" i="18"/>
  <c r="T9" i="18"/>
  <c r="U9" i="18"/>
  <c r="R9" i="18" s="1"/>
  <c r="V9" i="18"/>
  <c r="W9" i="18"/>
  <c r="X9" i="18"/>
  <c r="Y9" i="18"/>
  <c r="Z9" i="18"/>
  <c r="AA9" i="18"/>
  <c r="AB9" i="18"/>
  <c r="AC9" i="18"/>
  <c r="AD9" i="18"/>
  <c r="AE9" i="18"/>
  <c r="AF9" i="18"/>
  <c r="AG9" i="18"/>
  <c r="AH9" i="18"/>
  <c r="AI9" i="18"/>
  <c r="AJ9" i="18"/>
  <c r="AK9" i="18"/>
  <c r="AL9" i="18"/>
  <c r="AM9" i="18"/>
  <c r="AN9" i="18"/>
  <c r="AO9" i="18"/>
  <c r="AP9" i="18"/>
  <c r="AQ9" i="18"/>
  <c r="T10" i="18"/>
  <c r="U10" i="18"/>
  <c r="R10" i="18" s="1"/>
  <c r="V10" i="18"/>
  <c r="W10" i="18"/>
  <c r="X10" i="18"/>
  <c r="Y10" i="18"/>
  <c r="Z10" i="18"/>
  <c r="AA10" i="18"/>
  <c r="AB10" i="18"/>
  <c r="AC10" i="18"/>
  <c r="AD10" i="18"/>
  <c r="AE10" i="18"/>
  <c r="AF10" i="18"/>
  <c r="AG10" i="18"/>
  <c r="AH10" i="18"/>
  <c r="AI10" i="18"/>
  <c r="AJ10" i="18"/>
  <c r="AK10" i="18"/>
  <c r="AL10" i="18"/>
  <c r="AM10" i="18"/>
  <c r="AN10" i="18"/>
  <c r="AO10" i="18"/>
  <c r="AP10" i="18"/>
  <c r="AQ10" i="18"/>
  <c r="T11" i="18"/>
  <c r="U11" i="18"/>
  <c r="R11" i="18" s="1"/>
  <c r="V11" i="18"/>
  <c r="W11" i="18"/>
  <c r="X11" i="18"/>
  <c r="Y11" i="18"/>
  <c r="Z11" i="18"/>
  <c r="AA11" i="18"/>
  <c r="AB11" i="18"/>
  <c r="AC11" i="18"/>
  <c r="AD11" i="18"/>
  <c r="AE11" i="18"/>
  <c r="AF11" i="18"/>
  <c r="AG11" i="18"/>
  <c r="AH11" i="18"/>
  <c r="AI11" i="18"/>
  <c r="AJ11" i="18"/>
  <c r="AK11" i="18"/>
  <c r="AL11" i="18"/>
  <c r="AM11" i="18"/>
  <c r="AN11" i="18"/>
  <c r="AO11" i="18"/>
  <c r="AP11" i="18"/>
  <c r="AQ11" i="18"/>
  <c r="T12" i="18"/>
  <c r="U12" i="18"/>
  <c r="R12" i="18" s="1"/>
  <c r="V12" i="18"/>
  <c r="W12" i="18"/>
  <c r="X12" i="18"/>
  <c r="Y12" i="18"/>
  <c r="Z12" i="18"/>
  <c r="AA12" i="18"/>
  <c r="AB12" i="18"/>
  <c r="AC12" i="18"/>
  <c r="AD12" i="18"/>
  <c r="AE12" i="18"/>
  <c r="AF12" i="18"/>
  <c r="AG12" i="18"/>
  <c r="AH12" i="18"/>
  <c r="AI12" i="18"/>
  <c r="AJ12" i="18"/>
  <c r="AK12" i="18"/>
  <c r="AL12" i="18"/>
  <c r="AM12" i="18"/>
  <c r="AN12" i="18"/>
  <c r="AO12" i="18"/>
  <c r="AP12" i="18"/>
  <c r="AQ12" i="18"/>
  <c r="T13" i="18"/>
  <c r="U13" i="18"/>
  <c r="R13" i="18" s="1"/>
  <c r="V13" i="18"/>
  <c r="W13" i="18"/>
  <c r="X13" i="18"/>
  <c r="Y13" i="18"/>
  <c r="Z13" i="18"/>
  <c r="AA13" i="18"/>
  <c r="AB13" i="18"/>
  <c r="AC13" i="18"/>
  <c r="AD13" i="18"/>
  <c r="AE13" i="18"/>
  <c r="AF13" i="18"/>
  <c r="AG13" i="18"/>
  <c r="AH13" i="18"/>
  <c r="AI13" i="18"/>
  <c r="AJ13" i="18"/>
  <c r="AK13" i="18"/>
  <c r="AL13" i="18"/>
  <c r="AM13" i="18"/>
  <c r="AN13" i="18"/>
  <c r="AO13" i="18"/>
  <c r="AP13" i="18"/>
  <c r="AQ13" i="18"/>
  <c r="R14" i="18"/>
  <c r="T14" i="18"/>
  <c r="U14" i="18"/>
  <c r="V14" i="18"/>
  <c r="W14" i="18"/>
  <c r="X14" i="18"/>
  <c r="Y14" i="18"/>
  <c r="Z14" i="18"/>
  <c r="AA14" i="18"/>
  <c r="AB14" i="18"/>
  <c r="AC14" i="18"/>
  <c r="AD14" i="18"/>
  <c r="AE14" i="18"/>
  <c r="AF14" i="18"/>
  <c r="AG14" i="18"/>
  <c r="AH14" i="18"/>
  <c r="AI14" i="18"/>
  <c r="S14" i="18" s="1"/>
  <c r="AJ14" i="18"/>
  <c r="AK14" i="18"/>
  <c r="AL14" i="18"/>
  <c r="AM14" i="18"/>
  <c r="AN14" i="18"/>
  <c r="AO14" i="18"/>
  <c r="AP14" i="18"/>
  <c r="AQ14" i="18"/>
  <c r="T15" i="18"/>
  <c r="U15" i="18"/>
  <c r="R15" i="18" s="1"/>
  <c r="V15" i="18"/>
  <c r="W15" i="18"/>
  <c r="X15" i="18"/>
  <c r="Y15" i="18"/>
  <c r="Z15" i="18"/>
  <c r="AA15" i="18"/>
  <c r="AB15" i="18"/>
  <c r="AC15" i="18"/>
  <c r="AD15" i="18"/>
  <c r="AE15" i="18"/>
  <c r="AF15" i="18"/>
  <c r="AG15" i="18"/>
  <c r="AH15" i="18"/>
  <c r="AI15" i="18"/>
  <c r="AJ15" i="18"/>
  <c r="AK15" i="18"/>
  <c r="AL15" i="18"/>
  <c r="AM15" i="18"/>
  <c r="AN15" i="18"/>
  <c r="AO15" i="18"/>
  <c r="AP15" i="18"/>
  <c r="AQ15" i="18"/>
  <c r="T16" i="18"/>
  <c r="U16" i="18"/>
  <c r="R16" i="18" s="1"/>
  <c r="V16" i="18"/>
  <c r="W16" i="18"/>
  <c r="X16" i="18"/>
  <c r="Y16" i="18"/>
  <c r="Z16" i="18"/>
  <c r="AA16" i="18"/>
  <c r="AB16" i="18"/>
  <c r="AC16" i="18"/>
  <c r="AD16" i="18"/>
  <c r="AE16" i="18"/>
  <c r="AF16" i="18"/>
  <c r="AG16" i="18"/>
  <c r="AH16" i="18"/>
  <c r="AI16" i="18"/>
  <c r="AJ16" i="18"/>
  <c r="AK16" i="18"/>
  <c r="AL16" i="18"/>
  <c r="AM16" i="18"/>
  <c r="AN16" i="18"/>
  <c r="AO16" i="18"/>
  <c r="AP16" i="18"/>
  <c r="AQ16" i="18"/>
  <c r="T17" i="18"/>
  <c r="U17" i="18"/>
  <c r="R17" i="18" s="1"/>
  <c r="V17" i="18"/>
  <c r="W17" i="18"/>
  <c r="X17" i="18"/>
  <c r="Y17" i="18"/>
  <c r="Z17" i="18"/>
  <c r="AA17" i="18"/>
  <c r="AB17" i="18"/>
  <c r="AC17" i="18"/>
  <c r="AD17" i="18"/>
  <c r="AE17" i="18"/>
  <c r="AF17" i="18"/>
  <c r="AG17" i="18"/>
  <c r="AH17" i="18"/>
  <c r="AI17" i="18"/>
  <c r="AJ17" i="18"/>
  <c r="AK17" i="18"/>
  <c r="AL17" i="18"/>
  <c r="AM17" i="18"/>
  <c r="AN17" i="18"/>
  <c r="AO17" i="18"/>
  <c r="AP17" i="18"/>
  <c r="AQ17" i="18"/>
  <c r="T18" i="18"/>
  <c r="U18" i="18"/>
  <c r="R18" i="18" s="1"/>
  <c r="V18" i="18"/>
  <c r="W18" i="18"/>
  <c r="X18" i="18"/>
  <c r="Y18" i="18"/>
  <c r="Z18" i="18"/>
  <c r="AA18" i="18"/>
  <c r="AB18" i="18"/>
  <c r="AC18" i="18"/>
  <c r="AD18" i="18"/>
  <c r="AE18" i="18"/>
  <c r="AF18" i="18"/>
  <c r="AG18" i="18"/>
  <c r="AH18" i="18"/>
  <c r="AI18" i="18"/>
  <c r="AJ18" i="18"/>
  <c r="AK18" i="18"/>
  <c r="AL18" i="18"/>
  <c r="AM18" i="18"/>
  <c r="AN18" i="18"/>
  <c r="AO18" i="18"/>
  <c r="AP18" i="18"/>
  <c r="AQ18" i="18"/>
  <c r="T19" i="18"/>
  <c r="U19" i="18"/>
  <c r="R19" i="18" s="1"/>
  <c r="V19" i="18"/>
  <c r="W19" i="18"/>
  <c r="X19" i="18"/>
  <c r="Y19" i="18"/>
  <c r="Z19" i="18"/>
  <c r="AA19" i="18"/>
  <c r="AB19" i="18"/>
  <c r="AC19" i="18"/>
  <c r="AD19" i="18"/>
  <c r="AE19" i="18"/>
  <c r="AF19" i="18"/>
  <c r="AG19" i="18"/>
  <c r="AH19" i="18"/>
  <c r="AI19" i="18"/>
  <c r="AJ19" i="18"/>
  <c r="AK19" i="18"/>
  <c r="AL19" i="18"/>
  <c r="AM19" i="18"/>
  <c r="AN19" i="18"/>
  <c r="AO19" i="18"/>
  <c r="AP19" i="18"/>
  <c r="AQ19" i="18"/>
  <c r="T20" i="18"/>
  <c r="U20" i="18"/>
  <c r="R20" i="18" s="1"/>
  <c r="V20" i="18"/>
  <c r="W20" i="18"/>
  <c r="X20" i="18"/>
  <c r="Y20" i="18"/>
  <c r="Z20" i="18"/>
  <c r="AA20" i="18"/>
  <c r="AB20" i="18"/>
  <c r="AC20" i="18"/>
  <c r="AD20" i="18"/>
  <c r="AE20" i="18"/>
  <c r="AF20" i="18"/>
  <c r="AG20" i="18"/>
  <c r="AH20" i="18"/>
  <c r="AI20" i="18"/>
  <c r="AJ20" i="18"/>
  <c r="AK20" i="18"/>
  <c r="AL20" i="18"/>
  <c r="AM20" i="18"/>
  <c r="AN20" i="18"/>
  <c r="AO20" i="18"/>
  <c r="AP20" i="18"/>
  <c r="AQ20" i="18"/>
  <c r="T21" i="18"/>
  <c r="U21" i="18"/>
  <c r="S21" i="18" s="1"/>
  <c r="V21" i="18"/>
  <c r="W21" i="18"/>
  <c r="X21" i="18"/>
  <c r="Y21" i="18"/>
  <c r="Z21" i="18"/>
  <c r="AA21" i="18"/>
  <c r="AB21" i="18"/>
  <c r="AC21" i="18"/>
  <c r="AD21" i="18"/>
  <c r="AE21" i="18"/>
  <c r="AF21" i="18"/>
  <c r="AG21" i="18"/>
  <c r="AH21" i="18"/>
  <c r="AI21" i="18"/>
  <c r="AJ21" i="18"/>
  <c r="AK21" i="18"/>
  <c r="AL21" i="18"/>
  <c r="AM21" i="18"/>
  <c r="AN21" i="18"/>
  <c r="AO21" i="18"/>
  <c r="AP21" i="18"/>
  <c r="AQ21" i="18"/>
  <c r="R22" i="18"/>
  <c r="T22" i="18"/>
  <c r="U22" i="18"/>
  <c r="V22" i="18"/>
  <c r="W22" i="18"/>
  <c r="X22" i="18"/>
  <c r="Y22" i="18"/>
  <c r="Z22" i="18"/>
  <c r="AA22" i="18"/>
  <c r="AB22" i="18"/>
  <c r="AC22" i="18"/>
  <c r="AD22" i="18"/>
  <c r="AE22" i="18"/>
  <c r="AF22" i="18"/>
  <c r="AG22" i="18"/>
  <c r="AH22" i="18"/>
  <c r="AI22" i="18"/>
  <c r="S22" i="18" s="1"/>
  <c r="AJ22" i="18"/>
  <c r="AK22" i="18"/>
  <c r="AL22" i="18"/>
  <c r="AM22" i="18"/>
  <c r="AN22" i="18"/>
  <c r="AO22" i="18"/>
  <c r="AP22" i="18"/>
  <c r="AQ22" i="18"/>
  <c r="T23" i="18"/>
  <c r="U23" i="18"/>
  <c r="R23" i="18" s="1"/>
  <c r="V23" i="18"/>
  <c r="W23" i="18"/>
  <c r="X23" i="18"/>
  <c r="Y23" i="18"/>
  <c r="Z23" i="18"/>
  <c r="AA23" i="18"/>
  <c r="AB23" i="18"/>
  <c r="AC23" i="18"/>
  <c r="AD23" i="18"/>
  <c r="AE23" i="18"/>
  <c r="AF23" i="18"/>
  <c r="AG23" i="18"/>
  <c r="AH23" i="18"/>
  <c r="AI23" i="18"/>
  <c r="AJ23" i="18"/>
  <c r="AK23" i="18"/>
  <c r="AL23" i="18"/>
  <c r="AM23" i="18"/>
  <c r="AN23" i="18"/>
  <c r="AO23" i="18"/>
  <c r="AP23" i="18"/>
  <c r="AQ23" i="18"/>
  <c r="T24" i="18"/>
  <c r="U24" i="18"/>
  <c r="R24" i="18" s="1"/>
  <c r="V24" i="18"/>
  <c r="W24" i="18"/>
  <c r="X24" i="18"/>
  <c r="Y24" i="18"/>
  <c r="Z24" i="18"/>
  <c r="AA24" i="18"/>
  <c r="AB24" i="18"/>
  <c r="AC24" i="18"/>
  <c r="AD24" i="18"/>
  <c r="AE24" i="18"/>
  <c r="AF24" i="18"/>
  <c r="AG24" i="18"/>
  <c r="AH24" i="18"/>
  <c r="AI24" i="18"/>
  <c r="AJ24" i="18"/>
  <c r="AK24" i="18"/>
  <c r="AL24" i="18"/>
  <c r="AM24" i="18"/>
  <c r="AN24" i="18"/>
  <c r="AO24" i="18"/>
  <c r="AP24" i="18"/>
  <c r="AQ24" i="18"/>
  <c r="T25" i="18"/>
  <c r="U25" i="18"/>
  <c r="S25" i="18" s="1"/>
  <c r="V25" i="18"/>
  <c r="W25" i="18"/>
  <c r="X25" i="18"/>
  <c r="Y25" i="18"/>
  <c r="Z25" i="18"/>
  <c r="AA25" i="18"/>
  <c r="AB25" i="18"/>
  <c r="AC25" i="18"/>
  <c r="AD25" i="18"/>
  <c r="AE25" i="18"/>
  <c r="AF25" i="18"/>
  <c r="AG25" i="18"/>
  <c r="AH25" i="18"/>
  <c r="AI25" i="18"/>
  <c r="AJ25" i="18"/>
  <c r="AK25" i="18"/>
  <c r="AL25" i="18"/>
  <c r="AM25" i="18"/>
  <c r="AN25" i="18"/>
  <c r="AO25" i="18"/>
  <c r="AP25" i="18"/>
  <c r="AQ25" i="18"/>
  <c r="T26" i="18"/>
  <c r="U26" i="18"/>
  <c r="R26" i="18" s="1"/>
  <c r="V26" i="18"/>
  <c r="W26" i="18"/>
  <c r="X26" i="18"/>
  <c r="Y26" i="18"/>
  <c r="Z26" i="18"/>
  <c r="AA26" i="18"/>
  <c r="AB26" i="18"/>
  <c r="AC26" i="18"/>
  <c r="AD26" i="18"/>
  <c r="AE26" i="18"/>
  <c r="AF26" i="18"/>
  <c r="AG26" i="18"/>
  <c r="AH26" i="18"/>
  <c r="AI26" i="18"/>
  <c r="AJ26" i="18"/>
  <c r="AK26" i="18"/>
  <c r="AL26" i="18"/>
  <c r="AM26" i="18"/>
  <c r="AN26" i="18"/>
  <c r="AO26" i="18"/>
  <c r="AP26" i="18"/>
  <c r="AQ26" i="18"/>
  <c r="T27" i="18"/>
  <c r="U27" i="18"/>
  <c r="R27" i="18" s="1"/>
  <c r="V27" i="18"/>
  <c r="W27" i="18"/>
  <c r="X27" i="18"/>
  <c r="Y27" i="18"/>
  <c r="Z27" i="18"/>
  <c r="AA27" i="18"/>
  <c r="AB27" i="18"/>
  <c r="AC27" i="18"/>
  <c r="AD27" i="18"/>
  <c r="AE27" i="18"/>
  <c r="AF27" i="18"/>
  <c r="AG27" i="18"/>
  <c r="AH27" i="18"/>
  <c r="AI27" i="18"/>
  <c r="AJ27" i="18"/>
  <c r="AK27" i="18"/>
  <c r="AL27" i="18"/>
  <c r="AM27" i="18"/>
  <c r="AN27" i="18"/>
  <c r="AO27" i="18"/>
  <c r="AP27" i="18"/>
  <c r="AQ27" i="18"/>
  <c r="T28" i="18"/>
  <c r="U28" i="18"/>
  <c r="R28" i="18" s="1"/>
  <c r="V28" i="18"/>
  <c r="W28" i="18"/>
  <c r="X28" i="18"/>
  <c r="Y28" i="18"/>
  <c r="Z28" i="18"/>
  <c r="AA28" i="18"/>
  <c r="AB28" i="18"/>
  <c r="AC28" i="18"/>
  <c r="AD28" i="18"/>
  <c r="AE28" i="18"/>
  <c r="AF28" i="18"/>
  <c r="AG28" i="18"/>
  <c r="AH28" i="18"/>
  <c r="AI28" i="18"/>
  <c r="AJ28" i="18"/>
  <c r="AK28" i="18"/>
  <c r="AL28" i="18"/>
  <c r="AM28" i="18"/>
  <c r="AN28" i="18"/>
  <c r="AO28" i="18"/>
  <c r="AP28" i="18"/>
  <c r="AQ28" i="18"/>
  <c r="T29" i="18"/>
  <c r="U29" i="18"/>
  <c r="R29" i="18" s="1"/>
  <c r="V29" i="18"/>
  <c r="W29" i="18"/>
  <c r="X29" i="18"/>
  <c r="Y29" i="18"/>
  <c r="Z29" i="18"/>
  <c r="AA29" i="18"/>
  <c r="AB29" i="18"/>
  <c r="AC29" i="18"/>
  <c r="AD29" i="18"/>
  <c r="AE29" i="18"/>
  <c r="AF29" i="18"/>
  <c r="AG29" i="18"/>
  <c r="AH29" i="18"/>
  <c r="AI29" i="18"/>
  <c r="AJ29" i="18"/>
  <c r="AK29" i="18"/>
  <c r="AL29" i="18"/>
  <c r="AM29" i="18"/>
  <c r="AN29" i="18"/>
  <c r="AO29" i="18"/>
  <c r="AP29" i="18"/>
  <c r="AQ29" i="18"/>
  <c r="R30" i="18"/>
  <c r="T30" i="18"/>
  <c r="U30" i="18"/>
  <c r="V30" i="18"/>
  <c r="W30" i="18"/>
  <c r="X30" i="18"/>
  <c r="Y30" i="18"/>
  <c r="Z30" i="18"/>
  <c r="AA30" i="18"/>
  <c r="AB30" i="18"/>
  <c r="AC30" i="18"/>
  <c r="AD30" i="18"/>
  <c r="AE30" i="18"/>
  <c r="AF30" i="18"/>
  <c r="AG30" i="18"/>
  <c r="AH30" i="18"/>
  <c r="AI30" i="18"/>
  <c r="S30" i="18" s="1"/>
  <c r="AJ30" i="18"/>
  <c r="AK30" i="18"/>
  <c r="AL30" i="18"/>
  <c r="AM30" i="18"/>
  <c r="AN30" i="18"/>
  <c r="AO30" i="18"/>
  <c r="AP30" i="18"/>
  <c r="AQ30" i="18"/>
  <c r="T31" i="18"/>
  <c r="U31" i="18"/>
  <c r="R31" i="18" s="1"/>
  <c r="V31" i="18"/>
  <c r="W31" i="18"/>
  <c r="X31" i="18"/>
  <c r="Y31" i="18"/>
  <c r="Z31" i="18"/>
  <c r="AA31" i="18"/>
  <c r="AB31" i="18"/>
  <c r="AC31" i="18"/>
  <c r="AD31" i="18"/>
  <c r="AE31" i="18"/>
  <c r="AF31" i="18"/>
  <c r="AG31" i="18"/>
  <c r="AH31" i="18"/>
  <c r="AI31" i="18"/>
  <c r="AJ31" i="18"/>
  <c r="AK31" i="18"/>
  <c r="AL31" i="18"/>
  <c r="AM31" i="18"/>
  <c r="AN31" i="18"/>
  <c r="AO31" i="18"/>
  <c r="AP31" i="18"/>
  <c r="AQ31" i="18"/>
  <c r="W3" i="22"/>
  <c r="X3" i="22"/>
  <c r="W4" i="22"/>
  <c r="X4" i="22"/>
  <c r="W5" i="22"/>
  <c r="X5" i="22"/>
  <c r="W6" i="22"/>
  <c r="X6" i="22"/>
  <c r="W7" i="22"/>
  <c r="X7" i="22"/>
  <c r="W8" i="22"/>
  <c r="X8" i="22"/>
  <c r="W9" i="22"/>
  <c r="X9" i="22"/>
  <c r="W10" i="22"/>
  <c r="X10" i="22"/>
  <c r="W11" i="22"/>
  <c r="X11" i="22"/>
  <c r="W12" i="22"/>
  <c r="X12" i="22"/>
  <c r="W13" i="22"/>
  <c r="X13" i="22"/>
  <c r="W14" i="22"/>
  <c r="X14" i="22"/>
  <c r="W15" i="22"/>
  <c r="X15" i="22"/>
  <c r="W16" i="22"/>
  <c r="X16" i="22"/>
  <c r="W17" i="22"/>
  <c r="X17" i="22"/>
  <c r="W18" i="22"/>
  <c r="X18" i="22"/>
  <c r="W19" i="22"/>
  <c r="X19" i="22"/>
  <c r="W20" i="22"/>
  <c r="X20" i="22"/>
  <c r="W21" i="22"/>
  <c r="X21" i="22"/>
  <c r="W22" i="22"/>
  <c r="X22" i="22"/>
  <c r="W23" i="22"/>
  <c r="X23" i="22"/>
  <c r="W24" i="22"/>
  <c r="X24" i="22"/>
  <c r="W25" i="22"/>
  <c r="X25" i="22"/>
  <c r="W26" i="22"/>
  <c r="X26" i="22"/>
  <c r="W27" i="22"/>
  <c r="X27" i="22"/>
  <c r="W28" i="22"/>
  <c r="X28" i="22"/>
  <c r="W29" i="22"/>
  <c r="X29" i="22"/>
  <c r="W30" i="22"/>
  <c r="X30" i="22"/>
  <c r="W31" i="22"/>
  <c r="X31" i="22"/>
  <c r="W32" i="22"/>
  <c r="X32" i="22"/>
  <c r="W33" i="22"/>
  <c r="X33" i="22"/>
  <c r="W34" i="22"/>
  <c r="X34" i="22"/>
  <c r="W35" i="22"/>
  <c r="X35" i="22"/>
  <c r="W36" i="22"/>
  <c r="X36" i="22"/>
  <c r="W37" i="22"/>
  <c r="X37" i="22"/>
  <c r="W38" i="22"/>
  <c r="X38" i="22"/>
  <c r="W39" i="22"/>
  <c r="X39" i="22"/>
  <c r="W40" i="22"/>
  <c r="X40" i="22"/>
  <c r="W41" i="22"/>
  <c r="X41" i="22"/>
  <c r="W42" i="22"/>
  <c r="X42" i="22"/>
  <c r="W43" i="22"/>
  <c r="X43" i="22"/>
  <c r="W44" i="22"/>
  <c r="X44" i="22"/>
  <c r="W45" i="22"/>
  <c r="X45" i="22"/>
  <c r="W46" i="22"/>
  <c r="X46" i="22"/>
  <c r="W47" i="22"/>
  <c r="X47" i="22"/>
  <c r="W48" i="22"/>
  <c r="X48" i="22"/>
  <c r="W49" i="22"/>
  <c r="X49" i="22"/>
  <c r="W50" i="22"/>
  <c r="X50" i="22"/>
  <c r="W51" i="22"/>
  <c r="X51" i="22"/>
  <c r="W52" i="22"/>
  <c r="X52" i="22"/>
  <c r="W53" i="22"/>
  <c r="X53" i="22"/>
  <c r="W54" i="22"/>
  <c r="X54" i="22"/>
  <c r="W55" i="22"/>
  <c r="X55" i="22"/>
  <c r="W56" i="22"/>
  <c r="X56" i="22"/>
  <c r="W57" i="22"/>
  <c r="X57" i="22"/>
  <c r="W58" i="22"/>
  <c r="X58" i="22"/>
  <c r="W59" i="22"/>
  <c r="X59" i="22"/>
  <c r="W60" i="22"/>
  <c r="X60" i="22"/>
  <c r="W61" i="22"/>
  <c r="X61" i="22"/>
  <c r="W62" i="22"/>
  <c r="X62" i="22"/>
  <c r="W63" i="22"/>
  <c r="X63" i="22"/>
  <c r="W64" i="22"/>
  <c r="X64" i="22"/>
  <c r="W65" i="22"/>
  <c r="X65" i="22"/>
  <c r="W66" i="22"/>
  <c r="X66" i="22"/>
  <c r="W67" i="22"/>
  <c r="X67" i="22"/>
  <c r="W68" i="22"/>
  <c r="X68" i="22"/>
  <c r="W69" i="22"/>
  <c r="X69" i="22"/>
  <c r="W70" i="22"/>
  <c r="X70" i="22"/>
  <c r="W71" i="22"/>
  <c r="X71" i="22"/>
  <c r="W72" i="22"/>
  <c r="X72" i="22"/>
  <c r="W73" i="22"/>
  <c r="X73" i="22"/>
  <c r="W74" i="22"/>
  <c r="X74" i="22"/>
  <c r="W75" i="22"/>
  <c r="X75" i="22"/>
  <c r="W76" i="22"/>
  <c r="X76" i="22"/>
  <c r="W77" i="22"/>
  <c r="X77" i="22"/>
  <c r="W78" i="22"/>
  <c r="X78" i="22"/>
  <c r="W79" i="22"/>
  <c r="X79" i="22"/>
  <c r="W80" i="22"/>
  <c r="X80" i="22"/>
  <c r="W81" i="22"/>
  <c r="X81" i="22"/>
  <c r="W82" i="22"/>
  <c r="X82" i="22"/>
  <c r="W83" i="22"/>
  <c r="X83" i="22"/>
  <c r="W84" i="22"/>
  <c r="X84" i="22"/>
  <c r="W85" i="22"/>
  <c r="X85" i="22"/>
  <c r="W86" i="22"/>
  <c r="X86" i="22"/>
  <c r="W87" i="22"/>
  <c r="X87" i="22"/>
  <c r="W88" i="22"/>
  <c r="X88" i="22"/>
  <c r="W89" i="22"/>
  <c r="X89" i="22"/>
  <c r="W90" i="22"/>
  <c r="X90" i="22"/>
  <c r="W91" i="22"/>
  <c r="X91" i="22"/>
  <c r="W92" i="22"/>
  <c r="X92" i="22"/>
  <c r="W93" i="22"/>
  <c r="X93" i="22"/>
  <c r="W94" i="22"/>
  <c r="X94" i="22"/>
  <c r="W95" i="22"/>
  <c r="X95" i="22"/>
  <c r="W96" i="22"/>
  <c r="X96" i="22"/>
  <c r="W97" i="22"/>
  <c r="X97" i="22"/>
  <c r="W98" i="22"/>
  <c r="X98" i="22"/>
  <c r="W99" i="22"/>
  <c r="X99" i="22"/>
  <c r="W100" i="22"/>
  <c r="X100" i="22"/>
  <c r="W101" i="22"/>
  <c r="X101" i="22"/>
  <c r="W102" i="22"/>
  <c r="X102" i="22"/>
  <c r="W103" i="22"/>
  <c r="X103" i="22"/>
  <c r="W104" i="22"/>
  <c r="X104" i="22"/>
  <c r="W105" i="22"/>
  <c r="X105" i="22"/>
  <c r="W106" i="22"/>
  <c r="X106" i="22"/>
  <c r="W107" i="22"/>
  <c r="X107" i="22"/>
  <c r="W108" i="22"/>
  <c r="X108" i="22"/>
  <c r="W109" i="22"/>
  <c r="X109" i="22"/>
  <c r="W110" i="22"/>
  <c r="X110" i="22"/>
  <c r="W111" i="22"/>
  <c r="X111" i="22"/>
  <c r="W112" i="22"/>
  <c r="X112" i="22"/>
  <c r="W113" i="22"/>
  <c r="X113" i="22"/>
  <c r="W114" i="22"/>
  <c r="X114" i="22"/>
  <c r="W115" i="22"/>
  <c r="X115" i="22"/>
  <c r="W116" i="22"/>
  <c r="X116" i="22"/>
  <c r="W117" i="22"/>
  <c r="X117" i="22"/>
  <c r="W118" i="22"/>
  <c r="X118" i="22"/>
  <c r="W119" i="22"/>
  <c r="X119" i="22"/>
  <c r="W120" i="22"/>
  <c r="X120" i="22"/>
  <c r="W121" i="22"/>
  <c r="X121" i="22"/>
  <c r="W122" i="22"/>
  <c r="X122" i="22"/>
  <c r="W123" i="22"/>
  <c r="X123" i="22"/>
  <c r="W124" i="22"/>
  <c r="X124" i="22"/>
  <c r="W125" i="22"/>
  <c r="X125" i="22"/>
  <c r="W126" i="22"/>
  <c r="X126" i="22"/>
  <c r="W127" i="22"/>
  <c r="X127" i="22"/>
  <c r="W128" i="22"/>
  <c r="X128" i="22"/>
  <c r="W129" i="22"/>
  <c r="X129" i="22"/>
  <c r="W130" i="22"/>
  <c r="X130" i="22"/>
  <c r="W131" i="22"/>
  <c r="X131" i="22"/>
  <c r="W132" i="22"/>
  <c r="X132" i="22"/>
  <c r="W133" i="22"/>
  <c r="X133" i="22"/>
  <c r="W134" i="22"/>
  <c r="X134" i="22"/>
  <c r="W135" i="22"/>
  <c r="X135" i="22"/>
  <c r="W136" i="22"/>
  <c r="X136" i="22"/>
  <c r="W137" i="22"/>
  <c r="X137" i="22"/>
  <c r="W138" i="22"/>
  <c r="X138" i="22"/>
  <c r="W139" i="22"/>
  <c r="X139" i="22"/>
  <c r="W140" i="22"/>
  <c r="X140" i="22"/>
  <c r="W141" i="22"/>
  <c r="X141" i="22"/>
  <c r="X2" i="22"/>
  <c r="W2" i="22"/>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2" i="20"/>
  <c r="X3" i="20"/>
  <c r="Y3" i="20"/>
  <c r="X4" i="20"/>
  <c r="Y4" i="20"/>
  <c r="X5" i="20"/>
  <c r="Y5" i="20"/>
  <c r="X6" i="20"/>
  <c r="Y6" i="20"/>
  <c r="X7" i="20"/>
  <c r="Y7" i="20"/>
  <c r="X8" i="20"/>
  <c r="Y8" i="20"/>
  <c r="X9" i="20"/>
  <c r="Y9" i="20"/>
  <c r="X10" i="20"/>
  <c r="Y10" i="20"/>
  <c r="X11" i="20"/>
  <c r="Y11" i="20"/>
  <c r="X12" i="20"/>
  <c r="Y12" i="20"/>
  <c r="X13" i="20"/>
  <c r="Y13" i="20"/>
  <c r="X14" i="20"/>
  <c r="Y14" i="20"/>
  <c r="X15" i="20"/>
  <c r="Y15" i="20"/>
  <c r="X16" i="20"/>
  <c r="Y16" i="20"/>
  <c r="X17" i="20"/>
  <c r="Y17" i="20"/>
  <c r="X18" i="20"/>
  <c r="Y18" i="20"/>
  <c r="X19" i="20"/>
  <c r="Y19" i="20"/>
  <c r="X20" i="20"/>
  <c r="Y20" i="20"/>
  <c r="X21" i="20"/>
  <c r="Y21" i="20"/>
  <c r="X22" i="20"/>
  <c r="Y22" i="20"/>
  <c r="X23" i="20"/>
  <c r="Y23" i="20"/>
  <c r="X24" i="20"/>
  <c r="Y24" i="20"/>
  <c r="X25" i="20"/>
  <c r="Y25" i="20"/>
  <c r="X26" i="20"/>
  <c r="Y26" i="20"/>
  <c r="X27" i="20"/>
  <c r="Y27" i="20"/>
  <c r="X28" i="20"/>
  <c r="Y28" i="20"/>
  <c r="X29" i="20"/>
  <c r="Y29" i="20"/>
  <c r="X30" i="20"/>
  <c r="Y30" i="20"/>
  <c r="X31" i="20"/>
  <c r="Y31" i="20"/>
  <c r="X32" i="20"/>
  <c r="Y32" i="20"/>
  <c r="X33" i="20"/>
  <c r="Y33" i="20"/>
  <c r="X34" i="20"/>
  <c r="Y34" i="20"/>
  <c r="X35" i="20"/>
  <c r="Y35" i="20"/>
  <c r="X36" i="20"/>
  <c r="Y36" i="20"/>
  <c r="X37" i="20"/>
  <c r="Y37" i="20"/>
  <c r="X38" i="20"/>
  <c r="Y38" i="20"/>
  <c r="X39" i="20"/>
  <c r="Y39" i="20"/>
  <c r="Y2" i="20"/>
  <c r="X2" i="20"/>
  <c r="R3" i="19"/>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2" i="19"/>
  <c r="W3" i="19"/>
  <c r="X3" i="19"/>
  <c r="W4" i="19"/>
  <c r="X4" i="19"/>
  <c r="W5" i="19"/>
  <c r="X5" i="19"/>
  <c r="W6" i="19"/>
  <c r="X6" i="19"/>
  <c r="W7" i="19"/>
  <c r="X7" i="19"/>
  <c r="W8" i="19"/>
  <c r="X8" i="19"/>
  <c r="W9" i="19"/>
  <c r="X9" i="19"/>
  <c r="W10" i="19"/>
  <c r="X10" i="19"/>
  <c r="W11" i="19"/>
  <c r="X11" i="19"/>
  <c r="W12" i="19"/>
  <c r="X12" i="19"/>
  <c r="W13" i="19"/>
  <c r="X13" i="19"/>
  <c r="W14" i="19"/>
  <c r="X14" i="19"/>
  <c r="W15" i="19"/>
  <c r="X15" i="19"/>
  <c r="W16" i="19"/>
  <c r="X16" i="19"/>
  <c r="W17" i="19"/>
  <c r="X17" i="19"/>
  <c r="W18" i="19"/>
  <c r="X18" i="19"/>
  <c r="W19" i="19"/>
  <c r="X19" i="19"/>
  <c r="W20" i="19"/>
  <c r="X20" i="19"/>
  <c r="W21" i="19"/>
  <c r="X21" i="19"/>
  <c r="W22" i="19"/>
  <c r="X22" i="19"/>
  <c r="W23" i="19"/>
  <c r="X23" i="19"/>
  <c r="W24" i="19"/>
  <c r="X24" i="19"/>
  <c r="W25" i="19"/>
  <c r="X25" i="19"/>
  <c r="W26" i="19"/>
  <c r="X26" i="19"/>
  <c r="W27" i="19"/>
  <c r="X27" i="19"/>
  <c r="W28" i="19"/>
  <c r="X28" i="19"/>
  <c r="W29" i="19"/>
  <c r="X29" i="19"/>
  <c r="W30" i="19"/>
  <c r="X30" i="19"/>
  <c r="W31" i="19"/>
  <c r="X31" i="19"/>
  <c r="W32" i="19"/>
  <c r="X32" i="19"/>
  <c r="W33" i="19"/>
  <c r="X33" i="19"/>
  <c r="W34" i="19"/>
  <c r="X34" i="19"/>
  <c r="W35" i="19"/>
  <c r="X35" i="19"/>
  <c r="W36" i="19"/>
  <c r="X36" i="19"/>
  <c r="W37" i="19"/>
  <c r="X37" i="19"/>
  <c r="X2" i="19"/>
  <c r="W2" i="19"/>
  <c r="X2" i="18"/>
  <c r="W2" i="18"/>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2" i="17"/>
  <c r="X3" i="17"/>
  <c r="Y3" i="17"/>
  <c r="X4" i="17"/>
  <c r="Y4" i="17"/>
  <c r="X5" i="17"/>
  <c r="Y5" i="17"/>
  <c r="X6" i="17"/>
  <c r="Y6" i="17"/>
  <c r="X7" i="17"/>
  <c r="Y7" i="17"/>
  <c r="X8" i="17"/>
  <c r="Y8" i="17"/>
  <c r="X9" i="17"/>
  <c r="Y9" i="17"/>
  <c r="X10" i="17"/>
  <c r="Y10" i="17"/>
  <c r="X11" i="17"/>
  <c r="Y11" i="17"/>
  <c r="X12" i="17"/>
  <c r="Y12" i="17"/>
  <c r="X13" i="17"/>
  <c r="Y13" i="17"/>
  <c r="X14" i="17"/>
  <c r="Y14" i="17"/>
  <c r="X15" i="17"/>
  <c r="Y15" i="17"/>
  <c r="X16" i="17"/>
  <c r="Y16" i="17"/>
  <c r="X17" i="17"/>
  <c r="Y17" i="17"/>
  <c r="X18" i="17"/>
  <c r="Y18" i="17"/>
  <c r="X19" i="17"/>
  <c r="Y19" i="17"/>
  <c r="X20" i="17"/>
  <c r="Y20" i="17"/>
  <c r="X21" i="17"/>
  <c r="Y21" i="17"/>
  <c r="X22" i="17"/>
  <c r="Y22" i="17"/>
  <c r="X23" i="17"/>
  <c r="Y23" i="17"/>
  <c r="X24" i="17"/>
  <c r="Y24" i="17"/>
  <c r="X25" i="17"/>
  <c r="Y25" i="17"/>
  <c r="X26" i="17"/>
  <c r="Y26" i="17"/>
  <c r="X27" i="17"/>
  <c r="Y27" i="17"/>
  <c r="X28" i="17"/>
  <c r="Y28" i="17"/>
  <c r="X29" i="17"/>
  <c r="Y29" i="17"/>
  <c r="X30" i="17"/>
  <c r="Y30" i="17"/>
  <c r="X31" i="17"/>
  <c r="Y31" i="17"/>
  <c r="X32" i="17"/>
  <c r="Y32" i="17"/>
  <c r="X33" i="17"/>
  <c r="Y33" i="17"/>
  <c r="X34" i="17"/>
  <c r="Y34" i="17"/>
  <c r="X35" i="17"/>
  <c r="Y35" i="17"/>
  <c r="X36" i="17"/>
  <c r="Y36" i="17"/>
  <c r="X37" i="17"/>
  <c r="Y37" i="17"/>
  <c r="X38" i="17"/>
  <c r="Y38" i="17"/>
  <c r="X39" i="17"/>
  <c r="Y39" i="17"/>
  <c r="X40" i="17"/>
  <c r="Y40" i="17"/>
  <c r="X41" i="17"/>
  <c r="Y41" i="17"/>
  <c r="X42" i="17"/>
  <c r="Y42" i="17"/>
  <c r="X43" i="17"/>
  <c r="Y43" i="17"/>
  <c r="X44" i="17"/>
  <c r="Y44" i="17"/>
  <c r="Y2" i="17"/>
  <c r="X2" i="17"/>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2" i="16"/>
  <c r="W3" i="16"/>
  <c r="X3" i="16"/>
  <c r="W4" i="16"/>
  <c r="X4" i="16"/>
  <c r="W5" i="16"/>
  <c r="X5" i="16"/>
  <c r="W6" i="16"/>
  <c r="X6" i="16"/>
  <c r="W7" i="16"/>
  <c r="X7" i="16"/>
  <c r="W8" i="16"/>
  <c r="X8" i="16"/>
  <c r="W9" i="16"/>
  <c r="X9" i="16"/>
  <c r="W10" i="16"/>
  <c r="X10" i="16"/>
  <c r="W11" i="16"/>
  <c r="X11" i="16"/>
  <c r="W12" i="16"/>
  <c r="X12" i="16"/>
  <c r="W13" i="16"/>
  <c r="X13" i="16"/>
  <c r="W14" i="16"/>
  <c r="X14" i="16"/>
  <c r="W15" i="16"/>
  <c r="X15" i="16"/>
  <c r="W16" i="16"/>
  <c r="X16" i="16"/>
  <c r="W17" i="16"/>
  <c r="X17" i="16"/>
  <c r="W18" i="16"/>
  <c r="X18" i="16"/>
  <c r="W19" i="16"/>
  <c r="X19" i="16"/>
  <c r="W20" i="16"/>
  <c r="X20" i="16"/>
  <c r="W21" i="16"/>
  <c r="X21" i="16"/>
  <c r="W22" i="16"/>
  <c r="X22" i="16"/>
  <c r="W23" i="16"/>
  <c r="X23" i="16"/>
  <c r="W24" i="16"/>
  <c r="X24" i="16"/>
  <c r="W25" i="16"/>
  <c r="X25" i="16"/>
  <c r="W26" i="16"/>
  <c r="X26" i="16"/>
  <c r="W27" i="16"/>
  <c r="X27" i="16"/>
  <c r="W28" i="16"/>
  <c r="X28" i="16"/>
  <c r="W29" i="16"/>
  <c r="X29" i="16"/>
  <c r="W30" i="16"/>
  <c r="X30" i="16"/>
  <c r="W31" i="16"/>
  <c r="X31" i="16"/>
  <c r="W32" i="16"/>
  <c r="X32" i="16"/>
  <c r="W33" i="16"/>
  <c r="X33" i="16"/>
  <c r="W34" i="16"/>
  <c r="X34" i="16"/>
  <c r="W35" i="16"/>
  <c r="X35" i="16"/>
  <c r="W36" i="16"/>
  <c r="X36" i="16"/>
  <c r="W37" i="16"/>
  <c r="X37" i="16"/>
  <c r="W38" i="16"/>
  <c r="X38" i="16"/>
  <c r="W39" i="16"/>
  <c r="X39" i="16"/>
  <c r="W40" i="16"/>
  <c r="X40" i="16"/>
  <c r="X2" i="16"/>
  <c r="W2" i="16"/>
  <c r="R3" i="13"/>
  <c r="R4" i="13"/>
  <c r="R5" i="13"/>
  <c r="R6" i="13"/>
  <c r="R7" i="13"/>
  <c r="R8" i="13"/>
  <c r="R9" i="13"/>
  <c r="R10" i="13"/>
  <c r="R11" i="13"/>
  <c r="R12" i="13"/>
  <c r="R13" i="13"/>
  <c r="R14" i="13"/>
  <c r="R15" i="13"/>
  <c r="R16" i="13"/>
  <c r="R17" i="13"/>
  <c r="R18" i="13"/>
  <c r="R19" i="13"/>
  <c r="R20" i="13"/>
  <c r="R21" i="13"/>
  <c r="R22" i="13"/>
  <c r="R23" i="13"/>
  <c r="R24" i="13"/>
  <c r="R25" i="13"/>
  <c r="R26" i="13"/>
  <c r="R27" i="13"/>
  <c r="R2" i="13"/>
  <c r="W3" i="13"/>
  <c r="X3" i="13"/>
  <c r="W4" i="13"/>
  <c r="X4" i="13"/>
  <c r="W5" i="13"/>
  <c r="X5" i="13"/>
  <c r="W6" i="13"/>
  <c r="X6" i="13"/>
  <c r="W7" i="13"/>
  <c r="X7" i="13"/>
  <c r="W8" i="13"/>
  <c r="X8" i="13"/>
  <c r="W9" i="13"/>
  <c r="X9" i="13"/>
  <c r="W10" i="13"/>
  <c r="X10" i="13"/>
  <c r="W11" i="13"/>
  <c r="X11" i="13"/>
  <c r="W12" i="13"/>
  <c r="X12" i="13"/>
  <c r="W13" i="13"/>
  <c r="X13" i="13"/>
  <c r="W14" i="13"/>
  <c r="X14" i="13"/>
  <c r="W15" i="13"/>
  <c r="X15" i="13"/>
  <c r="W16" i="13"/>
  <c r="X16" i="13"/>
  <c r="W17" i="13"/>
  <c r="X17" i="13"/>
  <c r="W18" i="13"/>
  <c r="X18" i="13"/>
  <c r="W19" i="13"/>
  <c r="X19" i="13"/>
  <c r="W20" i="13"/>
  <c r="X20" i="13"/>
  <c r="W21" i="13"/>
  <c r="X21" i="13"/>
  <c r="W22" i="13"/>
  <c r="X22" i="13"/>
  <c r="W23" i="13"/>
  <c r="X23" i="13"/>
  <c r="W24" i="13"/>
  <c r="X24" i="13"/>
  <c r="W25" i="13"/>
  <c r="X25" i="13"/>
  <c r="W26" i="13"/>
  <c r="X26" i="13"/>
  <c r="W27" i="13"/>
  <c r="X27" i="13"/>
  <c r="X2" i="13"/>
  <c r="W2" i="13"/>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2" i="12"/>
  <c r="U3" i="12"/>
  <c r="V3" i="12"/>
  <c r="U4" i="12"/>
  <c r="V4" i="12"/>
  <c r="U5" i="12"/>
  <c r="V5" i="12"/>
  <c r="U6" i="12"/>
  <c r="V6" i="12"/>
  <c r="U7" i="12"/>
  <c r="V7" i="12"/>
  <c r="U8" i="12"/>
  <c r="V8" i="12"/>
  <c r="U9" i="12"/>
  <c r="V9" i="12"/>
  <c r="U10" i="12"/>
  <c r="V10" i="12"/>
  <c r="U11" i="12"/>
  <c r="V11" i="12"/>
  <c r="U12" i="12"/>
  <c r="V12" i="12"/>
  <c r="U13" i="12"/>
  <c r="V13" i="12"/>
  <c r="U14" i="12"/>
  <c r="V14" i="12"/>
  <c r="U15" i="12"/>
  <c r="V15" i="12"/>
  <c r="U16" i="12"/>
  <c r="V16" i="12"/>
  <c r="U17" i="12"/>
  <c r="V17" i="12"/>
  <c r="U18" i="12"/>
  <c r="V18" i="12"/>
  <c r="U19" i="12"/>
  <c r="V19" i="12"/>
  <c r="U20" i="12"/>
  <c r="V20" i="12"/>
  <c r="U21" i="12"/>
  <c r="V21" i="12"/>
  <c r="U22" i="12"/>
  <c r="V22" i="12"/>
  <c r="U23" i="12"/>
  <c r="V23" i="12"/>
  <c r="U24" i="12"/>
  <c r="V24" i="12"/>
  <c r="U25" i="12"/>
  <c r="V25" i="12"/>
  <c r="U26" i="12"/>
  <c r="V26" i="12"/>
  <c r="U27" i="12"/>
  <c r="V27" i="12"/>
  <c r="U28" i="12"/>
  <c r="V28" i="12"/>
  <c r="U29" i="12"/>
  <c r="V29" i="12"/>
  <c r="U30" i="12"/>
  <c r="V30" i="12"/>
  <c r="U31" i="12"/>
  <c r="V31" i="12"/>
  <c r="U32" i="12"/>
  <c r="V32" i="12"/>
  <c r="U33" i="12"/>
  <c r="V33" i="12"/>
  <c r="U34" i="12"/>
  <c r="V34" i="12"/>
  <c r="U35" i="12"/>
  <c r="V35" i="12"/>
  <c r="U36" i="12"/>
  <c r="V36" i="12"/>
  <c r="U37" i="12"/>
  <c r="V37" i="12"/>
  <c r="U38" i="12"/>
  <c r="V38" i="12"/>
  <c r="U39" i="12"/>
  <c r="V39" i="12"/>
  <c r="V2" i="12"/>
  <c r="U2" i="12"/>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2" i="10"/>
  <c r="U3" i="10"/>
  <c r="V3" i="10"/>
  <c r="U4" i="10"/>
  <c r="V4" i="10"/>
  <c r="U5" i="10"/>
  <c r="V5" i="10"/>
  <c r="U6" i="10"/>
  <c r="V6" i="10"/>
  <c r="U7" i="10"/>
  <c r="V7" i="10"/>
  <c r="U8" i="10"/>
  <c r="V8" i="10"/>
  <c r="U9" i="10"/>
  <c r="V9" i="10"/>
  <c r="U10" i="10"/>
  <c r="V10" i="10"/>
  <c r="U11" i="10"/>
  <c r="V11" i="10"/>
  <c r="U12" i="10"/>
  <c r="V12" i="10"/>
  <c r="U13" i="10"/>
  <c r="V13" i="10"/>
  <c r="U14" i="10"/>
  <c r="V14" i="10"/>
  <c r="U15" i="10"/>
  <c r="V15" i="10"/>
  <c r="U16" i="10"/>
  <c r="V16" i="10"/>
  <c r="U17" i="10"/>
  <c r="V17" i="10"/>
  <c r="U18" i="10"/>
  <c r="V18" i="10"/>
  <c r="U19" i="10"/>
  <c r="V19" i="10"/>
  <c r="U20" i="10"/>
  <c r="V20" i="10"/>
  <c r="U21" i="10"/>
  <c r="V21" i="10"/>
  <c r="U22" i="10"/>
  <c r="V22" i="10"/>
  <c r="U23" i="10"/>
  <c r="V23" i="10"/>
  <c r="U24" i="10"/>
  <c r="V24" i="10"/>
  <c r="U25" i="10"/>
  <c r="V25" i="10"/>
  <c r="U26" i="10"/>
  <c r="V26" i="10"/>
  <c r="U27" i="10"/>
  <c r="V27" i="10"/>
  <c r="U28" i="10"/>
  <c r="V28" i="10"/>
  <c r="U29" i="10"/>
  <c r="V29" i="10"/>
  <c r="U30" i="10"/>
  <c r="V30" i="10"/>
  <c r="U31" i="10"/>
  <c r="V31" i="10"/>
  <c r="U32" i="10"/>
  <c r="V32" i="10"/>
  <c r="U33" i="10"/>
  <c r="V33" i="10"/>
  <c r="U34" i="10"/>
  <c r="V34" i="10"/>
  <c r="U35" i="10"/>
  <c r="V35" i="10"/>
  <c r="U36" i="10"/>
  <c r="V36" i="10"/>
  <c r="U37" i="10"/>
  <c r="V37" i="10"/>
  <c r="U38" i="10"/>
  <c r="V38" i="10"/>
  <c r="V2" i="10"/>
  <c r="U2" i="10"/>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2" i="9"/>
  <c r="U3" i="9"/>
  <c r="V3" i="9"/>
  <c r="U4" i="9"/>
  <c r="V4" i="9"/>
  <c r="U5" i="9"/>
  <c r="V5" i="9"/>
  <c r="U6" i="9"/>
  <c r="V6" i="9"/>
  <c r="U7" i="9"/>
  <c r="V7" i="9"/>
  <c r="U8" i="9"/>
  <c r="V8" i="9"/>
  <c r="U9" i="9"/>
  <c r="V9" i="9"/>
  <c r="U10" i="9"/>
  <c r="V10" i="9"/>
  <c r="U11" i="9"/>
  <c r="V11" i="9"/>
  <c r="U12" i="9"/>
  <c r="V12" i="9"/>
  <c r="U13" i="9"/>
  <c r="V13" i="9"/>
  <c r="U14" i="9"/>
  <c r="V14" i="9"/>
  <c r="U15" i="9"/>
  <c r="V15" i="9"/>
  <c r="U16" i="9"/>
  <c r="V16" i="9"/>
  <c r="U17" i="9"/>
  <c r="V17" i="9"/>
  <c r="U18" i="9"/>
  <c r="V18" i="9"/>
  <c r="U19" i="9"/>
  <c r="V19" i="9"/>
  <c r="U20" i="9"/>
  <c r="V20" i="9"/>
  <c r="U21" i="9"/>
  <c r="V21" i="9"/>
  <c r="U22" i="9"/>
  <c r="V22" i="9"/>
  <c r="U23" i="9"/>
  <c r="V23" i="9"/>
  <c r="U24" i="9"/>
  <c r="V24" i="9"/>
  <c r="U25" i="9"/>
  <c r="V25" i="9"/>
  <c r="U26" i="9"/>
  <c r="V26" i="9"/>
  <c r="U27" i="9"/>
  <c r="V27" i="9"/>
  <c r="U28" i="9"/>
  <c r="V28" i="9"/>
  <c r="U29" i="9"/>
  <c r="V29" i="9"/>
  <c r="U30" i="9"/>
  <c r="V30" i="9"/>
  <c r="U31" i="9"/>
  <c r="V31" i="9"/>
  <c r="U32" i="9"/>
  <c r="V32" i="9"/>
  <c r="U33" i="9"/>
  <c r="V33" i="9"/>
  <c r="U34" i="9"/>
  <c r="V34" i="9"/>
  <c r="U35" i="9"/>
  <c r="V35" i="9"/>
  <c r="U36" i="9"/>
  <c r="V36" i="9"/>
  <c r="U37" i="9"/>
  <c r="V37" i="9"/>
  <c r="U38" i="9"/>
  <c r="V38" i="9"/>
  <c r="U39" i="9"/>
  <c r="V39" i="9"/>
  <c r="U40" i="9"/>
  <c r="V40" i="9"/>
  <c r="U41" i="9"/>
  <c r="V41" i="9"/>
  <c r="U42" i="9"/>
  <c r="V42" i="9"/>
  <c r="U43" i="9"/>
  <c r="V43" i="9"/>
  <c r="U44" i="9"/>
  <c r="V44" i="9"/>
  <c r="U45" i="9"/>
  <c r="V45" i="9"/>
  <c r="U46" i="9"/>
  <c r="V46" i="9"/>
  <c r="U47" i="9"/>
  <c r="V47" i="9"/>
  <c r="U48" i="9"/>
  <c r="V48" i="9"/>
  <c r="U49" i="9"/>
  <c r="V49" i="9"/>
  <c r="U50" i="9"/>
  <c r="V50" i="9"/>
  <c r="U51" i="9"/>
  <c r="V51" i="9"/>
  <c r="U52" i="9"/>
  <c r="V52" i="9"/>
  <c r="U53" i="9"/>
  <c r="V53" i="9"/>
  <c r="U54" i="9"/>
  <c r="V54" i="9"/>
  <c r="U55" i="9"/>
  <c r="V55" i="9"/>
  <c r="U56" i="9"/>
  <c r="V56" i="9"/>
  <c r="U57" i="9"/>
  <c r="V57" i="9"/>
  <c r="U58" i="9"/>
  <c r="V58" i="9"/>
  <c r="U59" i="9"/>
  <c r="V59" i="9"/>
  <c r="U60" i="9"/>
  <c r="V60" i="9"/>
  <c r="U61" i="9"/>
  <c r="V61" i="9"/>
  <c r="U62" i="9"/>
  <c r="V62" i="9"/>
  <c r="U63" i="9"/>
  <c r="V63" i="9"/>
  <c r="U64" i="9"/>
  <c r="V64" i="9"/>
  <c r="U65" i="9"/>
  <c r="V65" i="9"/>
  <c r="U66" i="9"/>
  <c r="V66" i="9"/>
  <c r="U67" i="9"/>
  <c r="V67" i="9"/>
  <c r="U68" i="9"/>
  <c r="V68" i="9"/>
  <c r="U69" i="9"/>
  <c r="V69" i="9"/>
  <c r="U70" i="9"/>
  <c r="V70" i="9"/>
  <c r="U71" i="9"/>
  <c r="V71" i="9"/>
  <c r="U72" i="9"/>
  <c r="V72" i="9"/>
  <c r="U73" i="9"/>
  <c r="V73" i="9"/>
  <c r="U74" i="9"/>
  <c r="V74" i="9"/>
  <c r="U75" i="9"/>
  <c r="V75" i="9"/>
  <c r="U76" i="9"/>
  <c r="V76" i="9"/>
  <c r="U77" i="9"/>
  <c r="V77" i="9"/>
  <c r="U78" i="9"/>
  <c r="V78" i="9"/>
  <c r="U79" i="9"/>
  <c r="V79" i="9"/>
  <c r="U80" i="9"/>
  <c r="V80" i="9"/>
  <c r="U81" i="9"/>
  <c r="V81" i="9"/>
  <c r="U82" i="9"/>
  <c r="V82" i="9"/>
  <c r="U83" i="9"/>
  <c r="V83" i="9"/>
  <c r="U84" i="9"/>
  <c r="V84" i="9"/>
  <c r="U85" i="9"/>
  <c r="V85" i="9"/>
  <c r="U86" i="9"/>
  <c r="V86" i="9"/>
  <c r="U87" i="9"/>
  <c r="V87" i="9"/>
  <c r="V2" i="9"/>
  <c r="U2" i="9"/>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2" i="8"/>
  <c r="U3" i="8"/>
  <c r="V3" i="8"/>
  <c r="U4" i="8"/>
  <c r="V4" i="8"/>
  <c r="U5" i="8"/>
  <c r="V5" i="8"/>
  <c r="U6" i="8"/>
  <c r="V6" i="8"/>
  <c r="U7" i="8"/>
  <c r="V7" i="8"/>
  <c r="U8" i="8"/>
  <c r="V8" i="8"/>
  <c r="U9" i="8"/>
  <c r="V9" i="8"/>
  <c r="U10" i="8"/>
  <c r="V10" i="8"/>
  <c r="U11" i="8"/>
  <c r="V11" i="8"/>
  <c r="U12" i="8"/>
  <c r="V12" i="8"/>
  <c r="U13" i="8"/>
  <c r="V13" i="8"/>
  <c r="U14" i="8"/>
  <c r="V14" i="8"/>
  <c r="U15" i="8"/>
  <c r="V15" i="8"/>
  <c r="U16" i="8"/>
  <c r="V16" i="8"/>
  <c r="U17" i="8"/>
  <c r="V17" i="8"/>
  <c r="U18" i="8"/>
  <c r="V18" i="8"/>
  <c r="U19" i="8"/>
  <c r="V19" i="8"/>
  <c r="U20" i="8"/>
  <c r="V20" i="8"/>
  <c r="U21" i="8"/>
  <c r="V21" i="8"/>
  <c r="U22" i="8"/>
  <c r="V22" i="8"/>
  <c r="U23" i="8"/>
  <c r="V23" i="8"/>
  <c r="U24" i="8"/>
  <c r="V24" i="8"/>
  <c r="U25" i="8"/>
  <c r="V25" i="8"/>
  <c r="U26" i="8"/>
  <c r="V26" i="8"/>
  <c r="U27" i="8"/>
  <c r="V27" i="8"/>
  <c r="U28" i="8"/>
  <c r="V28" i="8"/>
  <c r="U29" i="8"/>
  <c r="V29" i="8"/>
  <c r="U30" i="8"/>
  <c r="V30" i="8"/>
  <c r="U31" i="8"/>
  <c r="V31" i="8"/>
  <c r="U32" i="8"/>
  <c r="V32" i="8"/>
  <c r="U33" i="8"/>
  <c r="V33" i="8"/>
  <c r="U34" i="8"/>
  <c r="V34" i="8"/>
  <c r="U35" i="8"/>
  <c r="V35" i="8"/>
  <c r="U36" i="8"/>
  <c r="V36" i="8"/>
  <c r="U37" i="8"/>
  <c r="V37" i="8"/>
  <c r="U38" i="8"/>
  <c r="V38" i="8"/>
  <c r="U39" i="8"/>
  <c r="V39" i="8"/>
  <c r="U40" i="8"/>
  <c r="V40" i="8"/>
  <c r="V2" i="8"/>
  <c r="U2" i="8"/>
  <c r="P3" i="7"/>
  <c r="P4" i="7"/>
  <c r="P5" i="7"/>
  <c r="P6" i="7"/>
  <c r="P7" i="7"/>
  <c r="P8" i="7"/>
  <c r="P9" i="7"/>
  <c r="P10" i="7"/>
  <c r="P11" i="7"/>
  <c r="P12" i="7"/>
  <c r="P13" i="7"/>
  <c r="P14" i="7"/>
  <c r="P15" i="7"/>
  <c r="P16" i="7"/>
  <c r="P17" i="7"/>
  <c r="P18" i="7"/>
  <c r="P19" i="7"/>
  <c r="P20" i="7"/>
  <c r="P21" i="7"/>
  <c r="P22" i="7"/>
  <c r="P23" i="7"/>
  <c r="P24" i="7"/>
  <c r="P25" i="7"/>
  <c r="P26" i="7"/>
  <c r="P27" i="7"/>
  <c r="P28" i="7"/>
  <c r="P2" i="7"/>
  <c r="U3" i="7"/>
  <c r="V3" i="7"/>
  <c r="U4" i="7"/>
  <c r="V4" i="7"/>
  <c r="U5" i="7"/>
  <c r="V5" i="7"/>
  <c r="U6" i="7"/>
  <c r="V6" i="7"/>
  <c r="U7" i="7"/>
  <c r="V7" i="7"/>
  <c r="U8" i="7"/>
  <c r="V8" i="7"/>
  <c r="U9" i="7"/>
  <c r="V9" i="7"/>
  <c r="U10" i="7"/>
  <c r="V10" i="7"/>
  <c r="U11" i="7"/>
  <c r="V11" i="7"/>
  <c r="U12" i="7"/>
  <c r="V12" i="7"/>
  <c r="U13" i="7"/>
  <c r="V13" i="7"/>
  <c r="U14" i="7"/>
  <c r="V14" i="7"/>
  <c r="U15" i="7"/>
  <c r="V15" i="7"/>
  <c r="U16" i="7"/>
  <c r="V16" i="7"/>
  <c r="U17" i="7"/>
  <c r="V17" i="7"/>
  <c r="U18" i="7"/>
  <c r="V18" i="7"/>
  <c r="U19" i="7"/>
  <c r="V19" i="7"/>
  <c r="U20" i="7"/>
  <c r="V20" i="7"/>
  <c r="U21" i="7"/>
  <c r="V21" i="7"/>
  <c r="U22" i="7"/>
  <c r="V22" i="7"/>
  <c r="U23" i="7"/>
  <c r="V23" i="7"/>
  <c r="U24" i="7"/>
  <c r="V24" i="7"/>
  <c r="U25" i="7"/>
  <c r="V25" i="7"/>
  <c r="U26" i="7"/>
  <c r="V26" i="7"/>
  <c r="U27" i="7"/>
  <c r="V27" i="7"/>
  <c r="U28" i="7"/>
  <c r="V28" i="7"/>
  <c r="V2" i="7"/>
  <c r="U2" i="7"/>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2" i="5"/>
  <c r="V3" i="5"/>
  <c r="W3" i="5"/>
  <c r="V4" i="5"/>
  <c r="W4" i="5"/>
  <c r="V5" i="5"/>
  <c r="W5" i="5"/>
  <c r="V6" i="5"/>
  <c r="W6" i="5"/>
  <c r="V7" i="5"/>
  <c r="W7" i="5"/>
  <c r="V8" i="5"/>
  <c r="W8" i="5"/>
  <c r="V9" i="5"/>
  <c r="W9" i="5"/>
  <c r="V10" i="5"/>
  <c r="W10" i="5"/>
  <c r="V11" i="5"/>
  <c r="W11" i="5"/>
  <c r="V12" i="5"/>
  <c r="W12" i="5"/>
  <c r="V13" i="5"/>
  <c r="W13" i="5"/>
  <c r="V14" i="5"/>
  <c r="W14" i="5"/>
  <c r="V15" i="5"/>
  <c r="W15" i="5"/>
  <c r="V16" i="5"/>
  <c r="W16" i="5"/>
  <c r="V17" i="5"/>
  <c r="W17" i="5"/>
  <c r="V18" i="5"/>
  <c r="W18" i="5"/>
  <c r="V19" i="5"/>
  <c r="W19" i="5"/>
  <c r="V20" i="5"/>
  <c r="W20" i="5"/>
  <c r="V21" i="5"/>
  <c r="W21" i="5"/>
  <c r="V22" i="5"/>
  <c r="W22" i="5"/>
  <c r="V23" i="5"/>
  <c r="W23" i="5"/>
  <c r="V24" i="5"/>
  <c r="W24" i="5"/>
  <c r="V25" i="5"/>
  <c r="W25" i="5"/>
  <c r="V26" i="5"/>
  <c r="W26" i="5"/>
  <c r="V27" i="5"/>
  <c r="W27" i="5"/>
  <c r="V28" i="5"/>
  <c r="W28" i="5"/>
  <c r="V29" i="5"/>
  <c r="W29" i="5"/>
  <c r="V30" i="5"/>
  <c r="W30" i="5"/>
  <c r="V31" i="5"/>
  <c r="W31" i="5"/>
  <c r="V32" i="5"/>
  <c r="W32" i="5"/>
  <c r="V33" i="5"/>
  <c r="W33" i="5"/>
  <c r="V34" i="5"/>
  <c r="W34" i="5"/>
  <c r="V35" i="5"/>
  <c r="W35" i="5"/>
  <c r="V36" i="5"/>
  <c r="W36" i="5"/>
  <c r="V37" i="5"/>
  <c r="W37" i="5"/>
  <c r="V38" i="5"/>
  <c r="W38" i="5"/>
  <c r="V39" i="5"/>
  <c r="W39" i="5"/>
  <c r="V40" i="5"/>
  <c r="W40" i="5"/>
  <c r="V41" i="5"/>
  <c r="W41" i="5"/>
  <c r="V42" i="5"/>
  <c r="W42" i="5"/>
  <c r="V43" i="5"/>
  <c r="W43" i="5"/>
  <c r="V44" i="5"/>
  <c r="W44" i="5"/>
  <c r="V45" i="5"/>
  <c r="W45" i="5"/>
  <c r="V46" i="5"/>
  <c r="W46" i="5"/>
  <c r="V47" i="5"/>
  <c r="W47" i="5"/>
  <c r="V48" i="5"/>
  <c r="W48" i="5"/>
  <c r="V49" i="5"/>
  <c r="W49" i="5"/>
  <c r="V50" i="5"/>
  <c r="W50" i="5"/>
  <c r="V51" i="5"/>
  <c r="W51" i="5"/>
  <c r="V52" i="5"/>
  <c r="W52" i="5"/>
  <c r="V53" i="5"/>
  <c r="W53" i="5"/>
  <c r="V54" i="5"/>
  <c r="W54" i="5"/>
  <c r="V55" i="5"/>
  <c r="W55" i="5"/>
  <c r="V56" i="5"/>
  <c r="W56" i="5"/>
  <c r="V57" i="5"/>
  <c r="W57" i="5"/>
  <c r="V58" i="5"/>
  <c r="W58" i="5"/>
  <c r="V59" i="5"/>
  <c r="W59" i="5"/>
  <c r="V60" i="5"/>
  <c r="W60" i="5"/>
  <c r="V61" i="5"/>
  <c r="W61" i="5"/>
  <c r="V62" i="5"/>
  <c r="W62" i="5"/>
  <c r="V63" i="5"/>
  <c r="W63" i="5"/>
  <c r="V64" i="5"/>
  <c r="W64" i="5"/>
  <c r="V65" i="5"/>
  <c r="W65" i="5"/>
  <c r="V66" i="5"/>
  <c r="W66" i="5"/>
  <c r="V67" i="5"/>
  <c r="W67" i="5"/>
  <c r="W2" i="5"/>
  <c r="V2" i="5"/>
  <c r="P3" i="4"/>
  <c r="P4" i="4"/>
  <c r="P5" i="4"/>
  <c r="P6" i="4"/>
  <c r="P7" i="4"/>
  <c r="P8" i="4"/>
  <c r="P9" i="4"/>
  <c r="P10" i="4"/>
  <c r="P11" i="4"/>
  <c r="P12" i="4"/>
  <c r="P13" i="4"/>
  <c r="P14" i="4"/>
  <c r="P15" i="4"/>
  <c r="P16" i="4"/>
  <c r="P17" i="4"/>
  <c r="P18" i="4"/>
  <c r="P19" i="4"/>
  <c r="P2" i="4"/>
  <c r="U3" i="4"/>
  <c r="V3" i="4"/>
  <c r="U4" i="4"/>
  <c r="V4" i="4"/>
  <c r="U5" i="4"/>
  <c r="V5" i="4"/>
  <c r="U6" i="4"/>
  <c r="V6" i="4"/>
  <c r="U7" i="4"/>
  <c r="V7" i="4"/>
  <c r="U8" i="4"/>
  <c r="V8" i="4"/>
  <c r="U9" i="4"/>
  <c r="V9" i="4"/>
  <c r="U10" i="4"/>
  <c r="V10" i="4"/>
  <c r="U11" i="4"/>
  <c r="V11" i="4"/>
  <c r="U12" i="4"/>
  <c r="V12" i="4"/>
  <c r="U13" i="4"/>
  <c r="V13" i="4"/>
  <c r="U14" i="4"/>
  <c r="V14" i="4"/>
  <c r="U15" i="4"/>
  <c r="V15" i="4"/>
  <c r="U16" i="4"/>
  <c r="V16" i="4"/>
  <c r="U17" i="4"/>
  <c r="V17" i="4"/>
  <c r="U18" i="4"/>
  <c r="V18" i="4"/>
  <c r="U19" i="4"/>
  <c r="V19" i="4"/>
  <c r="V2" i="4"/>
  <c r="U2" i="4"/>
  <c r="AC41" i="17"/>
  <c r="AD41" i="17" s="1"/>
  <c r="U3" i="17"/>
  <c r="V3" i="17" s="1"/>
  <c r="W3" i="17"/>
  <c r="Z3" i="17"/>
  <c r="AA3" i="17"/>
  <c r="AB3" i="17" s="1"/>
  <c r="AC3" i="17"/>
  <c r="AD3" i="17"/>
  <c r="AE3" i="17"/>
  <c r="AF3" i="17" s="1"/>
  <c r="AG3" i="17"/>
  <c r="AH3" i="17" s="1"/>
  <c r="AI3" i="17"/>
  <c r="AJ3" i="17" s="1"/>
  <c r="AK3" i="17"/>
  <c r="AL3" i="17" s="1"/>
  <c r="AM3" i="17"/>
  <c r="AN3" i="17"/>
  <c r="AO3" i="17"/>
  <c r="AP3" i="17"/>
  <c r="AQ3" i="17"/>
  <c r="AR3" i="17"/>
  <c r="AS3" i="17"/>
  <c r="AT3" i="17"/>
  <c r="U4" i="17"/>
  <c r="V4" i="17"/>
  <c r="W4" i="17"/>
  <c r="Z4" i="17"/>
  <c r="AA4" i="17"/>
  <c r="AB4" i="17" s="1"/>
  <c r="AC4" i="17"/>
  <c r="AD4" i="17"/>
  <c r="AE4" i="17"/>
  <c r="AF4" i="17"/>
  <c r="AG4" i="17"/>
  <c r="AH4" i="17" s="1"/>
  <c r="AI4" i="17"/>
  <c r="AJ4" i="17" s="1"/>
  <c r="AK4" i="17"/>
  <c r="AL4" i="17" s="1"/>
  <c r="AM4" i="17"/>
  <c r="AN4" i="17"/>
  <c r="AO4" i="17"/>
  <c r="AP4" i="17"/>
  <c r="AQ4" i="17"/>
  <c r="AR4" i="17"/>
  <c r="AS4" i="17"/>
  <c r="AT4" i="17"/>
  <c r="U5" i="17"/>
  <c r="V5" i="17" s="1"/>
  <c r="W5" i="17"/>
  <c r="Z5" i="17"/>
  <c r="AA5" i="17"/>
  <c r="AB5" i="17"/>
  <c r="AC5" i="17"/>
  <c r="AD5" i="17"/>
  <c r="AE5" i="17"/>
  <c r="AF5" i="17"/>
  <c r="AG5" i="17"/>
  <c r="AH5" i="17"/>
  <c r="AI5" i="17"/>
  <c r="AJ5" i="17" s="1"/>
  <c r="AK5" i="17"/>
  <c r="AL5" i="17" s="1"/>
  <c r="AM5" i="17"/>
  <c r="AN5" i="17"/>
  <c r="AO5" i="17"/>
  <c r="AP5" i="17"/>
  <c r="AQ5" i="17"/>
  <c r="AR5" i="17"/>
  <c r="AS5" i="17"/>
  <c r="AT5" i="17"/>
  <c r="U6" i="17"/>
  <c r="V6" i="17"/>
  <c r="W6" i="17"/>
  <c r="Z6" i="17"/>
  <c r="AA6" i="17"/>
  <c r="AB6" i="17" s="1"/>
  <c r="AC6" i="17"/>
  <c r="AD6" i="17"/>
  <c r="AE6" i="17"/>
  <c r="AF6" i="17" s="1"/>
  <c r="AG6" i="17"/>
  <c r="AH6" i="17" s="1"/>
  <c r="AI6" i="17"/>
  <c r="AJ6" i="17" s="1"/>
  <c r="AK6" i="17"/>
  <c r="AL6" i="17" s="1"/>
  <c r="AM6" i="17"/>
  <c r="AN6" i="17"/>
  <c r="AO6" i="17"/>
  <c r="AP6" i="17"/>
  <c r="AQ6" i="17"/>
  <c r="AR6" i="17"/>
  <c r="AS6" i="17"/>
  <c r="AT6" i="17"/>
  <c r="U7" i="17"/>
  <c r="V7" i="17" s="1"/>
  <c r="W7" i="17"/>
  <c r="Z7" i="17"/>
  <c r="AA7" i="17"/>
  <c r="AB7" i="17" s="1"/>
  <c r="AC7" i="17"/>
  <c r="AD7" i="17"/>
  <c r="AE7" i="17"/>
  <c r="AF7" i="17" s="1"/>
  <c r="AG7" i="17"/>
  <c r="AH7" i="17"/>
  <c r="AI7" i="17"/>
  <c r="AJ7" i="17" s="1"/>
  <c r="AK7" i="17"/>
  <c r="AL7" i="17"/>
  <c r="AM7" i="17"/>
  <c r="AN7" i="17"/>
  <c r="AO7" i="17"/>
  <c r="AP7" i="17"/>
  <c r="AQ7" i="17"/>
  <c r="AR7" i="17"/>
  <c r="AS7" i="17"/>
  <c r="AT7" i="17"/>
  <c r="U8" i="17"/>
  <c r="V8" i="17" s="1"/>
  <c r="W8" i="17"/>
  <c r="Z8" i="17"/>
  <c r="AA8" i="17"/>
  <c r="AB8" i="17" s="1"/>
  <c r="AC8" i="17"/>
  <c r="AD8" i="17"/>
  <c r="AE8" i="17"/>
  <c r="AF8" i="17" s="1"/>
  <c r="AG8" i="17"/>
  <c r="AH8" i="17" s="1"/>
  <c r="AI8" i="17"/>
  <c r="AJ8" i="17"/>
  <c r="AK8" i="17"/>
  <c r="AL8" i="17" s="1"/>
  <c r="AM8" i="17"/>
  <c r="AN8" i="17"/>
  <c r="AO8" i="17"/>
  <c r="AP8" i="17"/>
  <c r="AQ8" i="17"/>
  <c r="AR8" i="17"/>
  <c r="AS8" i="17"/>
  <c r="AT8" i="17"/>
  <c r="U9" i="17"/>
  <c r="V9" i="17"/>
  <c r="W9" i="17"/>
  <c r="Z9" i="17"/>
  <c r="AA9" i="17"/>
  <c r="AB9" i="17"/>
  <c r="AC9" i="17"/>
  <c r="AD9" i="17"/>
  <c r="AE9" i="17"/>
  <c r="AF9" i="17" s="1"/>
  <c r="AG9" i="17"/>
  <c r="AH9" i="17" s="1"/>
  <c r="AI9" i="17"/>
  <c r="AJ9" i="17" s="1"/>
  <c r="AK9" i="17"/>
  <c r="AL9" i="17" s="1"/>
  <c r="AM9" i="17"/>
  <c r="AN9" i="17"/>
  <c r="AO9" i="17"/>
  <c r="AP9" i="17"/>
  <c r="AQ9" i="17"/>
  <c r="AR9" i="17"/>
  <c r="AS9" i="17"/>
  <c r="AT9" i="17"/>
  <c r="U10" i="17"/>
  <c r="V10" i="17" s="1"/>
  <c r="W10" i="17"/>
  <c r="Z10" i="17"/>
  <c r="AA10" i="17"/>
  <c r="AB10" i="17" s="1"/>
  <c r="AC10" i="17"/>
  <c r="AD10" i="17"/>
  <c r="AE10" i="17"/>
  <c r="AF10" i="17" s="1"/>
  <c r="AG10" i="17"/>
  <c r="AH10" i="17"/>
  <c r="AI10" i="17"/>
  <c r="AJ10" i="17"/>
  <c r="AK10" i="17"/>
  <c r="AL10" i="17"/>
  <c r="AM10" i="17"/>
  <c r="AN10" i="17"/>
  <c r="AO10" i="17"/>
  <c r="AP10" i="17"/>
  <c r="AQ10" i="17"/>
  <c r="AR10" i="17"/>
  <c r="AS10" i="17"/>
  <c r="AT10" i="17"/>
  <c r="U11" i="17"/>
  <c r="V11" i="17" s="1"/>
  <c r="W11" i="17"/>
  <c r="Z11" i="17"/>
  <c r="AA11" i="17"/>
  <c r="AB11" i="17"/>
  <c r="AC11" i="17"/>
  <c r="AD11" i="17"/>
  <c r="AE11" i="17"/>
  <c r="AF11" i="17" s="1"/>
  <c r="AG11" i="17"/>
  <c r="AH11" i="17" s="1"/>
  <c r="AI11" i="17"/>
  <c r="AJ11" i="17" s="1"/>
  <c r="AK11" i="17"/>
  <c r="AL11" i="17"/>
  <c r="AM11" i="17"/>
  <c r="AN11" i="17"/>
  <c r="AO11" i="17"/>
  <c r="AP11" i="17"/>
  <c r="AQ11" i="17"/>
  <c r="AR11" i="17"/>
  <c r="AS11" i="17"/>
  <c r="AT11" i="17"/>
  <c r="U12" i="17"/>
  <c r="V12" i="17"/>
  <c r="W12" i="17"/>
  <c r="Z12" i="17"/>
  <c r="AA12" i="17"/>
  <c r="AB12" i="17"/>
  <c r="AC12" i="17"/>
  <c r="AD12" i="17"/>
  <c r="AE12" i="17"/>
  <c r="AF12" i="17"/>
  <c r="AG12" i="17"/>
  <c r="AH12" i="17" s="1"/>
  <c r="AI12" i="17"/>
  <c r="AJ12" i="17" s="1"/>
  <c r="AK12" i="17"/>
  <c r="AL12" i="17"/>
  <c r="AM12" i="17"/>
  <c r="AN12" i="17"/>
  <c r="AO12" i="17"/>
  <c r="AP12" i="17"/>
  <c r="AQ12" i="17"/>
  <c r="AR12" i="17"/>
  <c r="AS12" i="17"/>
  <c r="AT12" i="17"/>
  <c r="U13" i="17"/>
  <c r="V13" i="17"/>
  <c r="W13" i="17"/>
  <c r="Z13" i="17"/>
  <c r="AA13" i="17"/>
  <c r="AB13" i="17" s="1"/>
  <c r="AC13" i="17"/>
  <c r="AD13" i="17"/>
  <c r="AE13" i="17"/>
  <c r="AF13" i="17"/>
  <c r="AG13" i="17"/>
  <c r="AH13" i="17" s="1"/>
  <c r="AI13" i="17"/>
  <c r="AJ13" i="17" s="1"/>
  <c r="AK13" i="17"/>
  <c r="AL13" i="17"/>
  <c r="AM13" i="17"/>
  <c r="AN13" i="17"/>
  <c r="AO13" i="17"/>
  <c r="AP13" i="17"/>
  <c r="AQ13" i="17"/>
  <c r="AR13" i="17"/>
  <c r="AS13" i="17"/>
  <c r="AT13" i="17"/>
  <c r="U14" i="17"/>
  <c r="V14" i="17" s="1"/>
  <c r="W14" i="17"/>
  <c r="Z14" i="17"/>
  <c r="AA14" i="17"/>
  <c r="AB14" i="17"/>
  <c r="AC14" i="17"/>
  <c r="AD14" i="17"/>
  <c r="AE14" i="17"/>
  <c r="AF14" i="17"/>
  <c r="AG14" i="17"/>
  <c r="AH14" i="17"/>
  <c r="AI14" i="17"/>
  <c r="AJ14" i="17" s="1"/>
  <c r="AK14" i="17"/>
  <c r="AL14" i="17" s="1"/>
  <c r="AM14" i="17"/>
  <c r="AN14" i="17"/>
  <c r="AO14" i="17"/>
  <c r="AP14" i="17"/>
  <c r="AQ14" i="17"/>
  <c r="AR14" i="17"/>
  <c r="AS14" i="17"/>
  <c r="AT14" i="17"/>
  <c r="U15" i="17"/>
  <c r="V15" i="17"/>
  <c r="W15" i="17"/>
  <c r="Z15" i="17"/>
  <c r="AA15" i="17"/>
  <c r="AB15" i="17" s="1"/>
  <c r="AC15" i="17"/>
  <c r="AD15" i="17"/>
  <c r="AE15" i="17"/>
  <c r="AF15" i="17" s="1"/>
  <c r="AG15" i="17"/>
  <c r="AH15" i="17" s="1"/>
  <c r="AI15" i="17"/>
  <c r="AJ15" i="17" s="1"/>
  <c r="AK15" i="17"/>
  <c r="AL15" i="17"/>
  <c r="AM15" i="17"/>
  <c r="AN15" i="17"/>
  <c r="AO15" i="17"/>
  <c r="AP15" i="17"/>
  <c r="AQ15" i="17"/>
  <c r="AR15" i="17"/>
  <c r="AS15" i="17"/>
  <c r="AT15" i="17"/>
  <c r="U16" i="17"/>
  <c r="V16" i="17" s="1"/>
  <c r="W16" i="17"/>
  <c r="Z16" i="17"/>
  <c r="AA16" i="17"/>
  <c r="AB16" i="17" s="1"/>
  <c r="AC16" i="17"/>
  <c r="AD16" i="17"/>
  <c r="AE16" i="17"/>
  <c r="AF16" i="17" s="1"/>
  <c r="AG16" i="17"/>
  <c r="AH16" i="17" s="1"/>
  <c r="AI16" i="17"/>
  <c r="AJ16" i="17"/>
  <c r="AK16" i="17"/>
  <c r="AL16" i="17" s="1"/>
  <c r="AM16" i="17"/>
  <c r="AN16" i="17"/>
  <c r="AO16" i="17"/>
  <c r="AP16" i="17"/>
  <c r="AQ16" i="17"/>
  <c r="AR16" i="17"/>
  <c r="AS16" i="17"/>
  <c r="AT16" i="17"/>
  <c r="U17" i="17"/>
  <c r="V17" i="17" s="1"/>
  <c r="W17" i="17"/>
  <c r="Z17" i="17"/>
  <c r="AA17" i="17"/>
  <c r="AB17" i="17"/>
  <c r="AC17" i="17"/>
  <c r="AD17" i="17"/>
  <c r="AE17" i="17"/>
  <c r="AF17" i="17" s="1"/>
  <c r="AG17" i="17"/>
  <c r="AH17" i="17"/>
  <c r="AI17" i="17"/>
  <c r="AJ17" i="17"/>
  <c r="AK17" i="17"/>
  <c r="AL17" i="17" s="1"/>
  <c r="AM17" i="17"/>
  <c r="AN17" i="17"/>
  <c r="AO17" i="17"/>
  <c r="AP17" i="17"/>
  <c r="AQ17" i="17"/>
  <c r="AR17" i="17"/>
  <c r="AS17" i="17"/>
  <c r="AT17" i="17"/>
  <c r="U18" i="17"/>
  <c r="V18" i="17" s="1"/>
  <c r="W18" i="17"/>
  <c r="Z18" i="17"/>
  <c r="AA18" i="17"/>
  <c r="AB18" i="17"/>
  <c r="AC18" i="17"/>
  <c r="AD18" i="17"/>
  <c r="AE18" i="17"/>
  <c r="AF18" i="17" s="1"/>
  <c r="AG18" i="17"/>
  <c r="AH18" i="17" s="1"/>
  <c r="AI18" i="17"/>
  <c r="AJ18" i="17" s="1"/>
  <c r="AK18" i="17"/>
  <c r="AL18" i="17" s="1"/>
  <c r="AM18" i="17"/>
  <c r="AN18" i="17"/>
  <c r="AO18" i="17"/>
  <c r="AP18" i="17"/>
  <c r="AQ18" i="17"/>
  <c r="AR18" i="17"/>
  <c r="AS18" i="17"/>
  <c r="AT18" i="17"/>
  <c r="U19" i="17"/>
  <c r="V19" i="17" s="1"/>
  <c r="W19" i="17"/>
  <c r="Z19" i="17"/>
  <c r="AA19" i="17"/>
  <c r="AB19" i="17" s="1"/>
  <c r="AC19" i="17"/>
  <c r="AD19" i="17"/>
  <c r="AE19" i="17"/>
  <c r="AF19" i="17" s="1"/>
  <c r="AG19" i="17"/>
  <c r="AH19" i="17"/>
  <c r="AI19" i="17"/>
  <c r="AJ19" i="17" s="1"/>
  <c r="AK19" i="17"/>
  <c r="AL19" i="17"/>
  <c r="AM19" i="17"/>
  <c r="AN19" i="17"/>
  <c r="AO19" i="17"/>
  <c r="AP19" i="17"/>
  <c r="AQ19" i="17"/>
  <c r="AR19" i="17"/>
  <c r="AS19" i="17"/>
  <c r="AT19" i="17"/>
  <c r="U20" i="17"/>
  <c r="V20" i="17"/>
  <c r="W20" i="17"/>
  <c r="Z20" i="17"/>
  <c r="AA20" i="17"/>
  <c r="AB20" i="17" s="1"/>
  <c r="AC20" i="17"/>
  <c r="AD20" i="17"/>
  <c r="AE20" i="17"/>
  <c r="AF20" i="17"/>
  <c r="AG20" i="17"/>
  <c r="AH20" i="17" s="1"/>
  <c r="AI20" i="17"/>
  <c r="AJ20" i="17"/>
  <c r="AK20" i="17"/>
  <c r="AL20" i="17" s="1"/>
  <c r="AM20" i="17"/>
  <c r="AN20" i="17"/>
  <c r="AO20" i="17"/>
  <c r="AP20" i="17"/>
  <c r="AQ20" i="17"/>
  <c r="AR20" i="17"/>
  <c r="AS20" i="17"/>
  <c r="AT20" i="17"/>
  <c r="U21" i="17"/>
  <c r="V21" i="17"/>
  <c r="W21" i="17"/>
  <c r="Z21" i="17"/>
  <c r="AA21" i="17"/>
  <c r="AB21" i="17"/>
  <c r="AC21" i="17"/>
  <c r="AD21" i="17"/>
  <c r="AE21" i="17"/>
  <c r="AF21" i="17" s="1"/>
  <c r="AG21" i="17"/>
  <c r="AH21" i="17" s="1"/>
  <c r="AI21" i="17"/>
  <c r="AJ21" i="17"/>
  <c r="AK21" i="17"/>
  <c r="AL21" i="17" s="1"/>
  <c r="AM21" i="17"/>
  <c r="AN21" i="17"/>
  <c r="AO21" i="17"/>
  <c r="AP21" i="17"/>
  <c r="AQ21" i="17"/>
  <c r="AR21" i="17"/>
  <c r="AS21" i="17"/>
  <c r="AT21" i="17"/>
  <c r="U22" i="17"/>
  <c r="V22" i="17" s="1"/>
  <c r="W22" i="17"/>
  <c r="Z22" i="17"/>
  <c r="AA22" i="17"/>
  <c r="AB22" i="17" s="1"/>
  <c r="AC22" i="17"/>
  <c r="AD22" i="17"/>
  <c r="AE22" i="17"/>
  <c r="AF22" i="17" s="1"/>
  <c r="AG22" i="17"/>
  <c r="AH22" i="17"/>
  <c r="AI22" i="17"/>
  <c r="AJ22" i="17"/>
  <c r="AK22" i="17"/>
  <c r="AL22" i="17"/>
  <c r="AM22" i="17"/>
  <c r="AN22" i="17"/>
  <c r="AO22" i="17"/>
  <c r="AP22" i="17"/>
  <c r="AQ22" i="17"/>
  <c r="AR22" i="17"/>
  <c r="AS22" i="17"/>
  <c r="AT22" i="17"/>
  <c r="U23" i="17"/>
  <c r="V23" i="17" s="1"/>
  <c r="W23" i="17"/>
  <c r="Z23" i="17"/>
  <c r="AA23" i="17"/>
  <c r="AB23" i="17"/>
  <c r="AC23" i="17"/>
  <c r="AD23" i="17"/>
  <c r="AE23" i="17"/>
  <c r="AF23" i="17" s="1"/>
  <c r="AG23" i="17"/>
  <c r="AH23" i="17" s="1"/>
  <c r="AI23" i="17"/>
  <c r="AJ23" i="17" s="1"/>
  <c r="AK23" i="17"/>
  <c r="AL23" i="17" s="1"/>
  <c r="AM23" i="17"/>
  <c r="AN23" i="17"/>
  <c r="AO23" i="17"/>
  <c r="AP23" i="17"/>
  <c r="AQ23" i="17"/>
  <c r="AR23" i="17"/>
  <c r="AS23" i="17"/>
  <c r="AT23" i="17"/>
  <c r="U24" i="17"/>
  <c r="V24" i="17"/>
  <c r="W24" i="17"/>
  <c r="Z24" i="17"/>
  <c r="AA24" i="17"/>
  <c r="AB24" i="17" s="1"/>
  <c r="AC24" i="17"/>
  <c r="AD24" i="17"/>
  <c r="AE24" i="17"/>
  <c r="AF24" i="17"/>
  <c r="AG24" i="17"/>
  <c r="AH24" i="17" s="1"/>
  <c r="AI24" i="17"/>
  <c r="AJ24" i="17"/>
  <c r="AK24" i="17"/>
  <c r="AL24" i="17"/>
  <c r="AM24" i="17"/>
  <c r="AN24" i="17"/>
  <c r="AO24" i="17"/>
  <c r="AP24" i="17"/>
  <c r="AQ24" i="17"/>
  <c r="AR24" i="17"/>
  <c r="AS24" i="17"/>
  <c r="AT24" i="17"/>
  <c r="U25" i="17"/>
  <c r="V25" i="17"/>
  <c r="W25" i="17"/>
  <c r="Z25" i="17"/>
  <c r="AA25" i="17"/>
  <c r="AB25" i="17"/>
  <c r="AC25" i="17"/>
  <c r="AD25" i="17"/>
  <c r="AE25" i="17"/>
  <c r="AF25" i="17"/>
  <c r="AG25" i="17"/>
  <c r="AH25" i="17" s="1"/>
  <c r="AI25" i="17"/>
  <c r="AJ25" i="17" s="1"/>
  <c r="AK25" i="17"/>
  <c r="AL25" i="17" s="1"/>
  <c r="AM25" i="17"/>
  <c r="AN25" i="17"/>
  <c r="AO25" i="17"/>
  <c r="AP25" i="17"/>
  <c r="AQ25" i="17"/>
  <c r="AR25" i="17"/>
  <c r="AS25" i="17"/>
  <c r="AT25" i="17"/>
  <c r="U26" i="17"/>
  <c r="V26" i="17" s="1"/>
  <c r="W26" i="17"/>
  <c r="Z26" i="17"/>
  <c r="AA26" i="17"/>
  <c r="AB26" i="17" s="1"/>
  <c r="AC26" i="17"/>
  <c r="AD26" i="17"/>
  <c r="AE26" i="17"/>
  <c r="AF26" i="17" s="1"/>
  <c r="AG26" i="17"/>
  <c r="AH26" i="17" s="1"/>
  <c r="AI26" i="17"/>
  <c r="AJ26" i="17" s="1"/>
  <c r="AK26" i="17"/>
  <c r="AL26" i="17"/>
  <c r="AM26" i="17"/>
  <c r="AN26" i="17"/>
  <c r="AO26" i="17"/>
  <c r="AP26" i="17"/>
  <c r="AQ26" i="17"/>
  <c r="AR26" i="17"/>
  <c r="AS26" i="17"/>
  <c r="AT26" i="17"/>
  <c r="U27" i="17"/>
  <c r="V27" i="17"/>
  <c r="W27" i="17"/>
  <c r="Z27" i="17"/>
  <c r="AA27" i="17"/>
  <c r="AB27" i="17" s="1"/>
  <c r="AC27" i="17"/>
  <c r="AD27" i="17"/>
  <c r="AE27" i="17"/>
  <c r="AF27" i="17" s="1"/>
  <c r="AG27" i="17"/>
  <c r="AH27" i="17"/>
  <c r="AI27" i="17"/>
  <c r="AJ27" i="17" s="1"/>
  <c r="AK27" i="17"/>
  <c r="AL27" i="17"/>
  <c r="AM27" i="17"/>
  <c r="AN27" i="17"/>
  <c r="AO27" i="17"/>
  <c r="AP27" i="17"/>
  <c r="AQ27" i="17"/>
  <c r="AR27" i="17"/>
  <c r="AS27" i="17"/>
  <c r="AT27" i="17"/>
  <c r="U28" i="17"/>
  <c r="V28" i="17"/>
  <c r="W28" i="17"/>
  <c r="Z28" i="17"/>
  <c r="AA28" i="17"/>
  <c r="AB28" i="17" s="1"/>
  <c r="AC28" i="17"/>
  <c r="AD28" i="17"/>
  <c r="AE28" i="17"/>
  <c r="AF28" i="17" s="1"/>
  <c r="AG28" i="17"/>
  <c r="AH28" i="17"/>
  <c r="AI28" i="17"/>
  <c r="AJ28" i="17"/>
  <c r="AK28" i="17"/>
  <c r="AL28" i="17" s="1"/>
  <c r="AM28" i="17"/>
  <c r="AN28" i="17"/>
  <c r="AO28" i="17"/>
  <c r="AP28" i="17"/>
  <c r="AQ28" i="17"/>
  <c r="AR28" i="17"/>
  <c r="AS28" i="17"/>
  <c r="AT28" i="17"/>
  <c r="U29" i="17"/>
  <c r="V29" i="17" s="1"/>
  <c r="W29" i="17"/>
  <c r="Z29" i="17"/>
  <c r="AA29" i="17"/>
  <c r="AB29" i="17"/>
  <c r="AC29" i="17"/>
  <c r="AD29" i="17"/>
  <c r="AE29" i="17"/>
  <c r="AF29" i="17" s="1"/>
  <c r="AG29" i="17"/>
  <c r="AH29" i="17" s="1"/>
  <c r="AI29" i="17"/>
  <c r="AJ29" i="17" s="1"/>
  <c r="AK29" i="17"/>
  <c r="AL29" i="17"/>
  <c r="AM29" i="17"/>
  <c r="AN29" i="17"/>
  <c r="AO29" i="17"/>
  <c r="AP29" i="17"/>
  <c r="AQ29" i="17"/>
  <c r="AR29" i="17"/>
  <c r="AS29" i="17"/>
  <c r="AT29" i="17"/>
  <c r="U30" i="17"/>
  <c r="V30" i="17" s="1"/>
  <c r="W30" i="17"/>
  <c r="Z30" i="17"/>
  <c r="AA30" i="17"/>
  <c r="AB30" i="17" s="1"/>
  <c r="AC30" i="17"/>
  <c r="AD30" i="17"/>
  <c r="AE30" i="17"/>
  <c r="AF30" i="17"/>
  <c r="AG30" i="17"/>
  <c r="AH30" i="17" s="1"/>
  <c r="AI30" i="17"/>
  <c r="AJ30" i="17"/>
  <c r="AK30" i="17"/>
  <c r="AL30" i="17" s="1"/>
  <c r="AM30" i="17"/>
  <c r="AN30" i="17"/>
  <c r="AO30" i="17"/>
  <c r="AP30" i="17"/>
  <c r="AQ30" i="17"/>
  <c r="AR30" i="17"/>
  <c r="AS30" i="17"/>
  <c r="AT30" i="17"/>
  <c r="U31" i="17"/>
  <c r="V31" i="17"/>
  <c r="W31" i="17"/>
  <c r="Z31" i="17"/>
  <c r="AA31" i="17"/>
  <c r="AB31" i="17" s="1"/>
  <c r="AC31" i="17"/>
  <c r="AD31" i="17"/>
  <c r="AE31" i="17"/>
  <c r="AF31" i="17" s="1"/>
  <c r="AG31" i="17"/>
  <c r="AH31" i="17" s="1"/>
  <c r="AI31" i="17"/>
  <c r="AJ31" i="17"/>
  <c r="AK31" i="17"/>
  <c r="AL31" i="17" s="1"/>
  <c r="AM31" i="17"/>
  <c r="AN31" i="17"/>
  <c r="AO31" i="17"/>
  <c r="AP31" i="17"/>
  <c r="AQ31" i="17"/>
  <c r="AR31" i="17"/>
  <c r="AS31" i="17"/>
  <c r="AT31" i="17"/>
  <c r="U32" i="17"/>
  <c r="V32" i="17" s="1"/>
  <c r="W32" i="17"/>
  <c r="Z32" i="17"/>
  <c r="AA32" i="17"/>
  <c r="AB32" i="17"/>
  <c r="AC32" i="17"/>
  <c r="AD32" i="17"/>
  <c r="AE32" i="17"/>
  <c r="AF32" i="17"/>
  <c r="AG32" i="17"/>
  <c r="AH32" i="17"/>
  <c r="AI32" i="17"/>
  <c r="AJ32" i="17" s="1"/>
  <c r="AK32" i="17"/>
  <c r="AL32" i="17" s="1"/>
  <c r="AM32" i="17"/>
  <c r="AN32" i="17"/>
  <c r="AO32" i="17"/>
  <c r="AP32" i="17"/>
  <c r="AQ32" i="17"/>
  <c r="AR32" i="17"/>
  <c r="AS32" i="17"/>
  <c r="AT32" i="17"/>
  <c r="U33" i="17"/>
  <c r="V33" i="17" s="1"/>
  <c r="W33" i="17"/>
  <c r="Z33" i="17"/>
  <c r="AA33" i="17"/>
  <c r="AB33" i="17"/>
  <c r="AC33" i="17"/>
  <c r="AD33" i="17"/>
  <c r="AE33" i="17"/>
  <c r="AF33" i="17"/>
  <c r="AG33" i="17"/>
  <c r="AH33" i="17"/>
  <c r="AI33" i="17"/>
  <c r="AJ33" i="17" s="1"/>
  <c r="AK33" i="17"/>
  <c r="AL33" i="17"/>
  <c r="AM33" i="17"/>
  <c r="AN33" i="17"/>
  <c r="AO33" i="17"/>
  <c r="AP33" i="17"/>
  <c r="AQ33" i="17"/>
  <c r="AR33" i="17"/>
  <c r="AS33" i="17"/>
  <c r="AT33" i="17"/>
  <c r="U34" i="17"/>
  <c r="V34" i="17"/>
  <c r="W34" i="17"/>
  <c r="Z34" i="17"/>
  <c r="AA34" i="17"/>
  <c r="AB34" i="17" s="1"/>
  <c r="AC34" i="17"/>
  <c r="AD34" i="17"/>
  <c r="AE34" i="17"/>
  <c r="AF34" i="17"/>
  <c r="AG34" i="17"/>
  <c r="AH34" i="17" s="1"/>
  <c r="AI34" i="17"/>
  <c r="AJ34" i="17" s="1"/>
  <c r="AK34" i="17"/>
  <c r="AL34" i="17" s="1"/>
  <c r="AM34" i="17"/>
  <c r="AN34" i="17"/>
  <c r="AO34" i="17"/>
  <c r="AP34" i="17"/>
  <c r="AQ34" i="17"/>
  <c r="AR34" i="17"/>
  <c r="AS34" i="17"/>
  <c r="AT34" i="17"/>
  <c r="U35" i="17"/>
  <c r="V35" i="17" s="1"/>
  <c r="W35" i="17"/>
  <c r="Z35" i="17"/>
  <c r="AA35" i="17"/>
  <c r="AB35" i="17" s="1"/>
  <c r="AC35" i="17"/>
  <c r="AD35" i="17"/>
  <c r="AE35" i="17"/>
  <c r="AF35" i="17"/>
  <c r="AG35" i="17"/>
  <c r="AH35" i="17" s="1"/>
  <c r="AI35" i="17"/>
  <c r="AJ35" i="17"/>
  <c r="AK35" i="17"/>
  <c r="AL35" i="17" s="1"/>
  <c r="AM35" i="17"/>
  <c r="AN35" i="17"/>
  <c r="AO35" i="17"/>
  <c r="AP35" i="17"/>
  <c r="AQ35" i="17"/>
  <c r="AR35" i="17"/>
  <c r="AS35" i="17"/>
  <c r="AT35" i="17"/>
  <c r="U36" i="17"/>
  <c r="V36" i="17" s="1"/>
  <c r="W36" i="17"/>
  <c r="Z36" i="17"/>
  <c r="AA36" i="17"/>
  <c r="AB36" i="17"/>
  <c r="AC36" i="17"/>
  <c r="AD36" i="17"/>
  <c r="AE36" i="17"/>
  <c r="AF36" i="17" s="1"/>
  <c r="AG36" i="17"/>
  <c r="AH36" i="17" s="1"/>
  <c r="AI36" i="17"/>
  <c r="AJ36" i="17" s="1"/>
  <c r="AK36" i="17"/>
  <c r="AL36" i="17"/>
  <c r="AM36" i="17"/>
  <c r="AN36" i="17"/>
  <c r="AO36" i="17"/>
  <c r="AP36" i="17"/>
  <c r="AQ36" i="17"/>
  <c r="AR36" i="17"/>
  <c r="AS36" i="17"/>
  <c r="AT36" i="17"/>
  <c r="U37" i="17"/>
  <c r="V37" i="17"/>
  <c r="W37" i="17"/>
  <c r="Z37" i="17"/>
  <c r="AA37" i="17"/>
  <c r="AB37" i="17"/>
  <c r="AC37" i="17"/>
  <c r="AD37" i="17"/>
  <c r="AE37" i="17"/>
  <c r="AF37" i="17" s="1"/>
  <c r="AG37" i="17"/>
  <c r="AH37" i="17"/>
  <c r="AI37" i="17"/>
  <c r="AJ37" i="17" s="1"/>
  <c r="AK37" i="17"/>
  <c r="AL37" i="17" s="1"/>
  <c r="AM37" i="17"/>
  <c r="AN37" i="17"/>
  <c r="AO37" i="17"/>
  <c r="AP37" i="17"/>
  <c r="AQ37" i="17"/>
  <c r="AR37" i="17"/>
  <c r="AS37" i="17"/>
  <c r="AT37" i="17"/>
  <c r="U38" i="17"/>
  <c r="V38" i="17"/>
  <c r="W38" i="17"/>
  <c r="Z38" i="17"/>
  <c r="AA38" i="17"/>
  <c r="AB38" i="17"/>
  <c r="AC38" i="17"/>
  <c r="AD38" i="17"/>
  <c r="AE38" i="17"/>
  <c r="AF38" i="17" s="1"/>
  <c r="AG38" i="17"/>
  <c r="AH38" i="17" s="1"/>
  <c r="AI38" i="17"/>
  <c r="AJ38" i="17"/>
  <c r="AK38" i="17"/>
  <c r="AL38" i="17"/>
  <c r="AM38" i="17"/>
  <c r="AN38" i="17"/>
  <c r="AO38" i="17"/>
  <c r="AP38" i="17"/>
  <c r="AQ38" i="17"/>
  <c r="AR38" i="17"/>
  <c r="AS38" i="17"/>
  <c r="AT38" i="17"/>
  <c r="U39" i="17"/>
  <c r="V39" i="17" s="1"/>
  <c r="W39" i="17"/>
  <c r="Z39" i="17"/>
  <c r="AA39" i="17"/>
  <c r="AB39" i="17"/>
  <c r="AC39" i="17"/>
  <c r="AD39" i="17"/>
  <c r="AE39" i="17"/>
  <c r="AF39" i="17" s="1"/>
  <c r="AG39" i="17"/>
  <c r="AH39" i="17"/>
  <c r="AI39" i="17"/>
  <c r="AJ39" i="17" s="1"/>
  <c r="AK39" i="17"/>
  <c r="AL39" i="17"/>
  <c r="AM39" i="17"/>
  <c r="AN39" i="17"/>
  <c r="AO39" i="17"/>
  <c r="AP39" i="17"/>
  <c r="AQ39" i="17"/>
  <c r="AR39" i="17"/>
  <c r="AS39" i="17"/>
  <c r="AT39" i="17"/>
  <c r="U40" i="17"/>
  <c r="V40" i="17"/>
  <c r="W40" i="17"/>
  <c r="Z40" i="17"/>
  <c r="AA40" i="17"/>
  <c r="AB40" i="17"/>
  <c r="AC40" i="17"/>
  <c r="AD40" i="17"/>
  <c r="AE40" i="17"/>
  <c r="AF40" i="17" s="1"/>
  <c r="AG40" i="17"/>
  <c r="AH40" i="17" s="1"/>
  <c r="AI40" i="17"/>
  <c r="AJ40" i="17" s="1"/>
  <c r="AK40" i="17"/>
  <c r="AL40" i="17" s="1"/>
  <c r="AM40" i="17"/>
  <c r="AN40" i="17"/>
  <c r="AO40" i="17"/>
  <c r="AP40" i="17"/>
  <c r="AQ40" i="17"/>
  <c r="AR40" i="17"/>
  <c r="AS40" i="17"/>
  <c r="AT40" i="17"/>
  <c r="U41" i="17"/>
  <c r="V41" i="17"/>
  <c r="W41" i="17"/>
  <c r="Z41" i="17"/>
  <c r="AA41" i="17"/>
  <c r="AB41" i="17" s="1"/>
  <c r="AE41" i="17"/>
  <c r="AF41" i="17" s="1"/>
  <c r="AG41" i="17"/>
  <c r="AH41" i="17" s="1"/>
  <c r="AI41" i="17"/>
  <c r="AJ41" i="17"/>
  <c r="AK41" i="17"/>
  <c r="AL41" i="17" s="1"/>
  <c r="AM41" i="17"/>
  <c r="AN41" i="17"/>
  <c r="AO41" i="17"/>
  <c r="AP41" i="17"/>
  <c r="AQ41" i="17"/>
  <c r="AR41" i="17"/>
  <c r="AS41" i="17"/>
  <c r="AT41" i="17"/>
  <c r="U42" i="17"/>
  <c r="V42" i="17" s="1"/>
  <c r="W42" i="17"/>
  <c r="Z42" i="17"/>
  <c r="AA42" i="17"/>
  <c r="AB42" i="17" s="1"/>
  <c r="AC42" i="17"/>
  <c r="AD42" i="17"/>
  <c r="AE42" i="17"/>
  <c r="AF42" i="17"/>
  <c r="AG42" i="17"/>
  <c r="AH42" i="17" s="1"/>
  <c r="AI42" i="17"/>
  <c r="AJ42" i="17"/>
  <c r="AK42" i="17"/>
  <c r="AL42" i="17" s="1"/>
  <c r="AM42" i="17"/>
  <c r="AN42" i="17"/>
  <c r="AO42" i="17"/>
  <c r="AP42" i="17"/>
  <c r="AQ42" i="17"/>
  <c r="AR42" i="17"/>
  <c r="AS42" i="17"/>
  <c r="AT42" i="17"/>
  <c r="U43" i="17"/>
  <c r="V43" i="17"/>
  <c r="W43" i="17"/>
  <c r="Z43" i="17"/>
  <c r="AA43" i="17"/>
  <c r="AB43" i="17"/>
  <c r="AC43" i="17"/>
  <c r="AD43" i="17"/>
  <c r="AE43" i="17"/>
  <c r="AF43" i="17" s="1"/>
  <c r="AG43" i="17"/>
  <c r="AH43" i="17"/>
  <c r="AI43" i="17"/>
  <c r="AJ43" i="17" s="1"/>
  <c r="AK43" i="17"/>
  <c r="AL43" i="17" s="1"/>
  <c r="AM43" i="17"/>
  <c r="AN43" i="17"/>
  <c r="AO43" i="17"/>
  <c r="AP43" i="17"/>
  <c r="AQ43" i="17"/>
  <c r="AR43" i="17"/>
  <c r="AS43" i="17"/>
  <c r="AT43" i="17"/>
  <c r="U44" i="17"/>
  <c r="V44" i="17" s="1"/>
  <c r="W44" i="17"/>
  <c r="Z44" i="17"/>
  <c r="AA44" i="17"/>
  <c r="AB44" i="17" s="1"/>
  <c r="AC44" i="17"/>
  <c r="AD44" i="17"/>
  <c r="AE44" i="17"/>
  <c r="AF44" i="17" s="1"/>
  <c r="AG44" i="17"/>
  <c r="AH44" i="17" s="1"/>
  <c r="AI44" i="17"/>
  <c r="AJ44" i="17" s="1"/>
  <c r="AK44" i="17"/>
  <c r="AL44" i="17"/>
  <c r="AM44" i="17"/>
  <c r="AN44" i="17"/>
  <c r="AO44" i="17"/>
  <c r="AP44" i="17"/>
  <c r="AQ44" i="17"/>
  <c r="AR44" i="17"/>
  <c r="AS44" i="17"/>
  <c r="AT44" i="17"/>
  <c r="S9" i="18" l="1"/>
  <c r="R25" i="18"/>
  <c r="S28" i="18"/>
  <c r="S12" i="18"/>
  <c r="S4" i="18"/>
  <c r="S26" i="18"/>
  <c r="S13" i="18"/>
  <c r="S5" i="18"/>
  <c r="R21" i="18"/>
  <c r="S24" i="18"/>
  <c r="S16" i="18"/>
  <c r="S8" i="18"/>
  <c r="S27" i="18"/>
  <c r="S19" i="18"/>
  <c r="S11" i="18"/>
  <c r="S3" i="18"/>
  <c r="S17" i="18"/>
  <c r="S20" i="18"/>
  <c r="S31" i="18"/>
  <c r="S23" i="18"/>
  <c r="S15" i="18"/>
  <c r="S7" i="18"/>
  <c r="S18" i="18"/>
  <c r="S10" i="18"/>
  <c r="S29" i="18"/>
  <c r="T28" i="17"/>
  <c r="T14" i="17"/>
  <c r="T22" i="17"/>
  <c r="T33" i="17"/>
  <c r="T21" i="17"/>
  <c r="T30" i="17"/>
  <c r="T32" i="17"/>
  <c r="T34" i="17"/>
  <c r="T27" i="17"/>
  <c r="T20" i="17"/>
  <c r="T15" i="17"/>
  <c r="T8" i="17"/>
  <c r="T5" i="17"/>
  <c r="T39" i="17"/>
  <c r="T37" i="17"/>
  <c r="T44" i="17"/>
  <c r="T17" i="17"/>
  <c r="T42" i="17"/>
  <c r="T36" i="17"/>
  <c r="T24" i="17"/>
  <c r="T12" i="17"/>
  <c r="T29" i="17"/>
  <c r="T41" i="17"/>
  <c r="T9" i="17"/>
  <c r="T16" i="17"/>
  <c r="T6" i="17"/>
  <c r="T10" i="17"/>
  <c r="T31" i="17"/>
  <c r="T7" i="17"/>
  <c r="T38" i="17"/>
  <c r="T4" i="17"/>
  <c r="T40" i="17"/>
  <c r="T35" i="17"/>
  <c r="T11" i="17"/>
  <c r="T43" i="17"/>
  <c r="T26" i="17"/>
  <c r="T19" i="17"/>
  <c r="T23" i="17"/>
  <c r="T18" i="17"/>
  <c r="T25" i="17"/>
  <c r="T13" i="17"/>
  <c r="T3" i="17"/>
  <c r="U3" i="20" l="1"/>
  <c r="V3" i="20" s="1"/>
  <c r="W3" i="20"/>
  <c r="Z3" i="20"/>
  <c r="AA3" i="20"/>
  <c r="AB3" i="20" s="1"/>
  <c r="AC3" i="20"/>
  <c r="AD3" i="20"/>
  <c r="AE3" i="20"/>
  <c r="AF3" i="20" s="1"/>
  <c r="AG3" i="20"/>
  <c r="AH3" i="20" s="1"/>
  <c r="AI3" i="20"/>
  <c r="AJ3" i="20"/>
  <c r="AK3" i="20"/>
  <c r="AL3" i="20" s="1"/>
  <c r="AM3" i="20"/>
  <c r="AN3" i="20"/>
  <c r="AO3" i="20"/>
  <c r="AP3" i="20"/>
  <c r="AQ3" i="20"/>
  <c r="AR3" i="20"/>
  <c r="AS3" i="20"/>
  <c r="AT3" i="20"/>
  <c r="U4" i="20"/>
  <c r="V4" i="20"/>
  <c r="W4" i="20"/>
  <c r="Z4" i="20"/>
  <c r="AA4" i="20"/>
  <c r="AB4" i="20"/>
  <c r="AC4" i="20"/>
  <c r="AD4" i="20"/>
  <c r="AE4" i="20"/>
  <c r="AF4" i="20"/>
  <c r="AG4" i="20"/>
  <c r="AH4" i="20" s="1"/>
  <c r="AI4" i="20"/>
  <c r="AJ4" i="20" s="1"/>
  <c r="AK4" i="20"/>
  <c r="AL4" i="20" s="1"/>
  <c r="AM4" i="20"/>
  <c r="AN4" i="20"/>
  <c r="AO4" i="20"/>
  <c r="AP4" i="20"/>
  <c r="AQ4" i="20"/>
  <c r="AR4" i="20"/>
  <c r="AS4" i="20"/>
  <c r="AT4" i="20"/>
  <c r="U5" i="20"/>
  <c r="V5" i="20"/>
  <c r="W5" i="20"/>
  <c r="Z5" i="20"/>
  <c r="AA5" i="20"/>
  <c r="AB5" i="20" s="1"/>
  <c r="AC5" i="20"/>
  <c r="AD5" i="20"/>
  <c r="AE5" i="20"/>
  <c r="AF5" i="20" s="1"/>
  <c r="AG5" i="20"/>
  <c r="AH5" i="20" s="1"/>
  <c r="AI5" i="20"/>
  <c r="AJ5" i="20" s="1"/>
  <c r="AK5" i="20"/>
  <c r="AL5" i="20" s="1"/>
  <c r="AM5" i="20"/>
  <c r="AN5" i="20"/>
  <c r="AO5" i="20"/>
  <c r="AP5" i="20"/>
  <c r="AQ5" i="20"/>
  <c r="AR5" i="20"/>
  <c r="AS5" i="20"/>
  <c r="AT5" i="20"/>
  <c r="U6" i="20"/>
  <c r="V6" i="20" s="1"/>
  <c r="W6" i="20"/>
  <c r="Z6" i="20"/>
  <c r="AA6" i="20"/>
  <c r="AB6" i="20" s="1"/>
  <c r="AC6" i="20"/>
  <c r="AD6" i="20"/>
  <c r="AE6" i="20"/>
  <c r="AF6" i="20"/>
  <c r="AG6" i="20"/>
  <c r="AH6" i="20"/>
  <c r="AI6" i="20"/>
  <c r="AJ6" i="20" s="1"/>
  <c r="AK6" i="20"/>
  <c r="AL6" i="20"/>
  <c r="AM6" i="20"/>
  <c r="AN6" i="20"/>
  <c r="AO6" i="20"/>
  <c r="AP6" i="20"/>
  <c r="AQ6" i="20"/>
  <c r="AR6" i="20"/>
  <c r="AS6" i="20"/>
  <c r="AT6" i="20"/>
  <c r="U7" i="20"/>
  <c r="V7" i="20"/>
  <c r="W7" i="20"/>
  <c r="Z7" i="20"/>
  <c r="AA7" i="20"/>
  <c r="AB7" i="20" s="1"/>
  <c r="AC7" i="20"/>
  <c r="AD7" i="20"/>
  <c r="AE7" i="20"/>
  <c r="AF7" i="20" s="1"/>
  <c r="AG7" i="20"/>
  <c r="AH7" i="20" s="1"/>
  <c r="AI7" i="20"/>
  <c r="AJ7" i="20" s="1"/>
  <c r="AK7" i="20"/>
  <c r="AL7" i="20" s="1"/>
  <c r="AM7" i="20"/>
  <c r="AN7" i="20"/>
  <c r="AO7" i="20"/>
  <c r="AP7" i="20"/>
  <c r="AQ7" i="20"/>
  <c r="AR7" i="20"/>
  <c r="AS7" i="20"/>
  <c r="AT7" i="20"/>
  <c r="U8" i="20"/>
  <c r="V8" i="20"/>
  <c r="W8" i="20"/>
  <c r="Z8" i="20"/>
  <c r="AA8" i="20"/>
  <c r="AB8" i="20" s="1"/>
  <c r="AC8" i="20"/>
  <c r="AD8" i="20"/>
  <c r="AE8" i="20"/>
  <c r="AF8" i="20"/>
  <c r="AG8" i="20"/>
  <c r="AH8" i="20"/>
  <c r="AI8" i="20"/>
  <c r="AJ8" i="20" s="1"/>
  <c r="AK8" i="20"/>
  <c r="AL8" i="20" s="1"/>
  <c r="AM8" i="20"/>
  <c r="AN8" i="20"/>
  <c r="AO8" i="20"/>
  <c r="AP8" i="20"/>
  <c r="AQ8" i="20"/>
  <c r="AR8" i="20"/>
  <c r="AS8" i="20"/>
  <c r="AT8" i="20"/>
  <c r="U9" i="20"/>
  <c r="V9" i="20"/>
  <c r="W9" i="20"/>
  <c r="Z9" i="20"/>
  <c r="AA9" i="20"/>
  <c r="AB9" i="20" s="1"/>
  <c r="AC9" i="20"/>
  <c r="AD9" i="20"/>
  <c r="AE9" i="20"/>
  <c r="AF9" i="20" s="1"/>
  <c r="AG9" i="20"/>
  <c r="AH9" i="20" s="1"/>
  <c r="AI9" i="20"/>
  <c r="AJ9" i="20"/>
  <c r="AK9" i="20"/>
  <c r="AL9" i="20"/>
  <c r="AM9" i="20"/>
  <c r="AN9" i="20"/>
  <c r="AO9" i="20"/>
  <c r="AP9" i="20"/>
  <c r="AQ9" i="20"/>
  <c r="AR9" i="20"/>
  <c r="AS9" i="20"/>
  <c r="AT9" i="20"/>
  <c r="U10" i="20"/>
  <c r="V10" i="20" s="1"/>
  <c r="W10" i="20"/>
  <c r="Z10" i="20"/>
  <c r="AA10" i="20"/>
  <c r="AB10" i="20"/>
  <c r="AC10" i="20"/>
  <c r="AD10" i="20"/>
  <c r="AE10" i="20"/>
  <c r="AF10" i="20" s="1"/>
  <c r="AG10" i="20"/>
  <c r="AH10" i="20" s="1"/>
  <c r="AI10" i="20"/>
  <c r="AJ10" i="20"/>
  <c r="AK10" i="20"/>
  <c r="AL10" i="20"/>
  <c r="AM10" i="20"/>
  <c r="AN10" i="20"/>
  <c r="AO10" i="20"/>
  <c r="AP10" i="20"/>
  <c r="AQ10" i="20"/>
  <c r="AR10" i="20"/>
  <c r="AS10" i="20"/>
  <c r="AT10" i="20"/>
  <c r="U11" i="20"/>
  <c r="V11" i="20" s="1"/>
  <c r="W11" i="20"/>
  <c r="Z11" i="20"/>
  <c r="AA11" i="20"/>
  <c r="AB11" i="20" s="1"/>
  <c r="AC11" i="20"/>
  <c r="AD11" i="20"/>
  <c r="AE11" i="20"/>
  <c r="AF11" i="20" s="1"/>
  <c r="AG11" i="20"/>
  <c r="AH11" i="20"/>
  <c r="AI11" i="20"/>
  <c r="AJ11" i="20" s="1"/>
  <c r="AK11" i="20"/>
  <c r="AL11" i="20"/>
  <c r="AM11" i="20"/>
  <c r="AN11" i="20"/>
  <c r="AO11" i="20"/>
  <c r="AP11" i="20"/>
  <c r="AQ11" i="20"/>
  <c r="AR11" i="20"/>
  <c r="AS11" i="20"/>
  <c r="AT11" i="20"/>
  <c r="U12" i="20"/>
  <c r="V12" i="20" s="1"/>
  <c r="W12" i="20"/>
  <c r="Z12" i="20"/>
  <c r="AA12" i="20"/>
  <c r="AB12" i="20" s="1"/>
  <c r="AC12" i="20"/>
  <c r="AD12" i="20"/>
  <c r="AE12" i="20"/>
  <c r="AF12" i="20"/>
  <c r="AG12" i="20"/>
  <c r="AH12" i="20" s="1"/>
  <c r="AI12" i="20"/>
  <c r="AJ12" i="20"/>
  <c r="AK12" i="20"/>
  <c r="AL12" i="20"/>
  <c r="AM12" i="20"/>
  <c r="AN12" i="20"/>
  <c r="AO12" i="20"/>
  <c r="AP12" i="20"/>
  <c r="AQ12" i="20"/>
  <c r="AR12" i="20"/>
  <c r="AS12" i="20"/>
  <c r="AT12" i="20"/>
  <c r="U13" i="20"/>
  <c r="V13" i="20"/>
  <c r="W13" i="20"/>
  <c r="Z13" i="20"/>
  <c r="AA13" i="20"/>
  <c r="AB13" i="20" s="1"/>
  <c r="AC13" i="20"/>
  <c r="AD13" i="20"/>
  <c r="AE13" i="20"/>
  <c r="AF13" i="20" s="1"/>
  <c r="AG13" i="20"/>
  <c r="AH13" i="20" s="1"/>
  <c r="AI13" i="20"/>
  <c r="AJ13" i="20" s="1"/>
  <c r="AK13" i="20"/>
  <c r="AL13" i="20"/>
  <c r="AM13" i="20"/>
  <c r="AN13" i="20"/>
  <c r="AO13" i="20"/>
  <c r="AP13" i="20"/>
  <c r="AQ13" i="20"/>
  <c r="AR13" i="20"/>
  <c r="AS13" i="20"/>
  <c r="AT13" i="20"/>
  <c r="U14" i="20"/>
  <c r="V14" i="20"/>
  <c r="W14" i="20"/>
  <c r="Z14" i="20"/>
  <c r="AA14" i="20"/>
  <c r="AB14" i="20" s="1"/>
  <c r="AC14" i="20"/>
  <c r="AD14" i="20"/>
  <c r="AE14" i="20"/>
  <c r="AF14" i="20"/>
  <c r="AG14" i="20"/>
  <c r="AH14" i="20"/>
  <c r="AI14" i="20"/>
  <c r="AJ14" i="20" s="1"/>
  <c r="AK14" i="20"/>
  <c r="AL14" i="20"/>
  <c r="AM14" i="20"/>
  <c r="AN14" i="20"/>
  <c r="AO14" i="20"/>
  <c r="AP14" i="20"/>
  <c r="AQ14" i="20"/>
  <c r="AR14" i="20"/>
  <c r="AS14" i="20"/>
  <c r="AT14" i="20"/>
  <c r="U15" i="20"/>
  <c r="V15" i="20"/>
  <c r="W15" i="20"/>
  <c r="Z15" i="20"/>
  <c r="AA15" i="20"/>
  <c r="AB15" i="20" s="1"/>
  <c r="AC15" i="20"/>
  <c r="AD15" i="20"/>
  <c r="AE15" i="20"/>
  <c r="AF15" i="20" s="1"/>
  <c r="AG15" i="20"/>
  <c r="AH15" i="20" s="1"/>
  <c r="AI15" i="20"/>
  <c r="AJ15" i="20"/>
  <c r="AK15" i="20"/>
  <c r="AL15" i="20" s="1"/>
  <c r="AM15" i="20"/>
  <c r="AN15" i="20"/>
  <c r="AO15" i="20"/>
  <c r="AP15" i="20"/>
  <c r="AQ15" i="20"/>
  <c r="AR15" i="20"/>
  <c r="AS15" i="20"/>
  <c r="AT15" i="20"/>
  <c r="U16" i="20"/>
  <c r="V16" i="20" s="1"/>
  <c r="W16" i="20"/>
  <c r="Z16" i="20"/>
  <c r="AA16" i="20"/>
  <c r="AB16" i="20" s="1"/>
  <c r="AC16" i="20"/>
  <c r="AD16" i="20"/>
  <c r="AE16" i="20"/>
  <c r="AF16" i="20"/>
  <c r="AG16" i="20"/>
  <c r="AH16" i="20"/>
  <c r="AI16" i="20"/>
  <c r="AJ16" i="20" s="1"/>
  <c r="AK16" i="20"/>
  <c r="AL16" i="20"/>
  <c r="AM16" i="20"/>
  <c r="AN16" i="20"/>
  <c r="AO16" i="20"/>
  <c r="AP16" i="20"/>
  <c r="AQ16" i="20"/>
  <c r="AR16" i="20"/>
  <c r="AS16" i="20"/>
  <c r="AT16" i="20"/>
  <c r="U17" i="20"/>
  <c r="V17" i="20" s="1"/>
  <c r="W17" i="20"/>
  <c r="Z17" i="20"/>
  <c r="AA17" i="20"/>
  <c r="AB17" i="20"/>
  <c r="AC17" i="20"/>
  <c r="AD17" i="20"/>
  <c r="AE17" i="20"/>
  <c r="AF17" i="20"/>
  <c r="AG17" i="20"/>
  <c r="AH17" i="20" s="1"/>
  <c r="AI17" i="20"/>
  <c r="AJ17" i="20" s="1"/>
  <c r="AK17" i="20"/>
  <c r="AL17" i="20" s="1"/>
  <c r="AM17" i="20"/>
  <c r="AN17" i="20"/>
  <c r="AO17" i="20"/>
  <c r="AP17" i="20"/>
  <c r="AQ17" i="20"/>
  <c r="AR17" i="20"/>
  <c r="AS17" i="20"/>
  <c r="AT17" i="20"/>
  <c r="U18" i="20"/>
  <c r="V18" i="20" s="1"/>
  <c r="W18" i="20"/>
  <c r="Z18" i="20"/>
  <c r="AA18" i="20"/>
  <c r="AB18" i="20" s="1"/>
  <c r="AC18" i="20"/>
  <c r="AD18" i="20"/>
  <c r="AE18" i="20"/>
  <c r="AF18" i="20" s="1"/>
  <c r="AG18" i="20"/>
  <c r="AH18" i="20"/>
  <c r="AI18" i="20"/>
  <c r="AJ18" i="20"/>
  <c r="AK18" i="20"/>
  <c r="AL18" i="20"/>
  <c r="AM18" i="20"/>
  <c r="AN18" i="20"/>
  <c r="AO18" i="20"/>
  <c r="AP18" i="20"/>
  <c r="AQ18" i="20"/>
  <c r="AR18" i="20"/>
  <c r="AS18" i="20"/>
  <c r="AT18" i="20"/>
  <c r="U19" i="20"/>
  <c r="V19" i="20" s="1"/>
  <c r="W19" i="20"/>
  <c r="Z19" i="20"/>
  <c r="AA19" i="20"/>
  <c r="AB19" i="20" s="1"/>
  <c r="AC19" i="20"/>
  <c r="AD19" i="20"/>
  <c r="AE19" i="20"/>
  <c r="AF19" i="20"/>
  <c r="AG19" i="20"/>
  <c r="AH19" i="20"/>
  <c r="AI19" i="20"/>
  <c r="AJ19" i="20" s="1"/>
  <c r="AK19" i="20"/>
  <c r="AL19" i="20" s="1"/>
  <c r="AM19" i="20"/>
  <c r="AN19" i="20"/>
  <c r="AO19" i="20"/>
  <c r="AP19" i="20"/>
  <c r="AQ19" i="20"/>
  <c r="AR19" i="20"/>
  <c r="AS19" i="20"/>
  <c r="AT19" i="20"/>
  <c r="U20" i="20"/>
  <c r="V20" i="20"/>
  <c r="W20" i="20"/>
  <c r="Z20" i="20"/>
  <c r="AA20" i="20"/>
  <c r="AB20" i="20"/>
  <c r="AC20" i="20"/>
  <c r="AD20" i="20"/>
  <c r="AE20" i="20"/>
  <c r="AF20" i="20"/>
  <c r="AG20" i="20"/>
  <c r="AH20" i="20"/>
  <c r="AI20" i="20"/>
  <c r="AJ20" i="20" s="1"/>
  <c r="AK20" i="20"/>
  <c r="AL20" i="20" s="1"/>
  <c r="AM20" i="20"/>
  <c r="AN20" i="20"/>
  <c r="AO20" i="20"/>
  <c r="AP20" i="20"/>
  <c r="AQ20" i="20"/>
  <c r="AR20" i="20"/>
  <c r="AS20" i="20"/>
  <c r="AT20" i="20"/>
  <c r="U21" i="20"/>
  <c r="V21" i="20"/>
  <c r="W21" i="20"/>
  <c r="Z21" i="20"/>
  <c r="AA21" i="20"/>
  <c r="AB21" i="20"/>
  <c r="AC21" i="20"/>
  <c r="AD21" i="20"/>
  <c r="AE21" i="20"/>
  <c r="AF21" i="20"/>
  <c r="AG21" i="20"/>
  <c r="AH21" i="20"/>
  <c r="AI21" i="20"/>
  <c r="AJ21" i="20" s="1"/>
  <c r="AK21" i="20"/>
  <c r="AL21" i="20" s="1"/>
  <c r="AM21" i="20"/>
  <c r="AN21" i="20"/>
  <c r="AO21" i="20"/>
  <c r="AP21" i="20"/>
  <c r="AQ21" i="20"/>
  <c r="AR21" i="20"/>
  <c r="AS21" i="20"/>
  <c r="AT21" i="20"/>
  <c r="U22" i="20"/>
  <c r="V22" i="20" s="1"/>
  <c r="W22" i="20"/>
  <c r="Z22" i="20"/>
  <c r="AA22" i="20"/>
  <c r="AB22" i="20"/>
  <c r="AC22" i="20"/>
  <c r="AD22" i="20"/>
  <c r="AE22" i="20"/>
  <c r="AF22" i="20" s="1"/>
  <c r="AG22" i="20"/>
  <c r="AH22" i="20" s="1"/>
  <c r="AI22" i="20"/>
  <c r="AJ22" i="20" s="1"/>
  <c r="AK22" i="20"/>
  <c r="AL22" i="20" s="1"/>
  <c r="AM22" i="20"/>
  <c r="AN22" i="20"/>
  <c r="AO22" i="20"/>
  <c r="AP22" i="20"/>
  <c r="AQ22" i="20"/>
  <c r="AR22" i="20"/>
  <c r="AS22" i="20"/>
  <c r="AT22" i="20"/>
  <c r="U23" i="20"/>
  <c r="V23" i="20" s="1"/>
  <c r="W23" i="20"/>
  <c r="Z23" i="20"/>
  <c r="AA23" i="20"/>
  <c r="AB23" i="20"/>
  <c r="AC23" i="20"/>
  <c r="AD23" i="20"/>
  <c r="AE23" i="20"/>
  <c r="AF23" i="20"/>
  <c r="AG23" i="20"/>
  <c r="AH23" i="20" s="1"/>
  <c r="AI23" i="20"/>
  <c r="AJ23" i="20" s="1"/>
  <c r="AK23" i="20"/>
  <c r="AL23" i="20"/>
  <c r="AM23" i="20"/>
  <c r="AN23" i="20"/>
  <c r="AO23" i="20"/>
  <c r="AP23" i="20"/>
  <c r="AQ23" i="20"/>
  <c r="AR23" i="20"/>
  <c r="AS23" i="20"/>
  <c r="AT23" i="20"/>
  <c r="U24" i="20"/>
  <c r="V24" i="20"/>
  <c r="W24" i="20"/>
  <c r="Z24" i="20"/>
  <c r="AA24" i="20"/>
  <c r="AB24" i="20" s="1"/>
  <c r="AC24" i="20"/>
  <c r="AD24" i="20"/>
  <c r="AE24" i="20"/>
  <c r="AF24" i="20" s="1"/>
  <c r="AG24" i="20"/>
  <c r="AH24" i="20" s="1"/>
  <c r="AI24" i="20"/>
  <c r="AJ24" i="20"/>
  <c r="AK24" i="20"/>
  <c r="AL24" i="20" s="1"/>
  <c r="AM24" i="20"/>
  <c r="AN24" i="20"/>
  <c r="AO24" i="20"/>
  <c r="AP24" i="20"/>
  <c r="AQ24" i="20"/>
  <c r="AR24" i="20"/>
  <c r="AS24" i="20"/>
  <c r="AT24" i="20"/>
  <c r="U25" i="20"/>
  <c r="V25" i="20"/>
  <c r="W25" i="20"/>
  <c r="Z25" i="20"/>
  <c r="AA25" i="20"/>
  <c r="AB25" i="20"/>
  <c r="AC25" i="20"/>
  <c r="AD25" i="20"/>
  <c r="AE25" i="20"/>
  <c r="AF25" i="20" s="1"/>
  <c r="AG25" i="20"/>
  <c r="AH25" i="20" s="1"/>
  <c r="AI25" i="20"/>
  <c r="AJ25" i="20" s="1"/>
  <c r="AK25" i="20"/>
  <c r="AL25" i="20"/>
  <c r="AM25" i="20"/>
  <c r="AN25" i="20"/>
  <c r="AO25" i="20"/>
  <c r="AP25" i="20"/>
  <c r="AQ25" i="20"/>
  <c r="AR25" i="20"/>
  <c r="AS25" i="20"/>
  <c r="AT25" i="20"/>
  <c r="U26" i="20"/>
  <c r="V26" i="20" s="1"/>
  <c r="W26" i="20"/>
  <c r="Z26" i="20"/>
  <c r="AA26" i="20"/>
  <c r="AB26" i="20" s="1"/>
  <c r="AC26" i="20"/>
  <c r="AD26" i="20"/>
  <c r="AE26" i="20"/>
  <c r="AF26" i="20"/>
  <c r="AG26" i="20"/>
  <c r="AH26" i="20"/>
  <c r="AI26" i="20"/>
  <c r="AJ26" i="20" s="1"/>
  <c r="AK26" i="20"/>
  <c r="AL26" i="20"/>
  <c r="AM26" i="20"/>
  <c r="AN26" i="20"/>
  <c r="AO26" i="20"/>
  <c r="AP26" i="20"/>
  <c r="AQ26" i="20"/>
  <c r="AR26" i="20"/>
  <c r="AS26" i="20"/>
  <c r="AT26" i="20"/>
  <c r="U27" i="20"/>
  <c r="V27" i="20" s="1"/>
  <c r="W27" i="20"/>
  <c r="Z27" i="20"/>
  <c r="AA27" i="20"/>
  <c r="AB27" i="20" s="1"/>
  <c r="AC27" i="20"/>
  <c r="AD27" i="20"/>
  <c r="AE27" i="20"/>
  <c r="AF27" i="20" s="1"/>
  <c r="AG27" i="20"/>
  <c r="AH27" i="20"/>
  <c r="AI27" i="20"/>
  <c r="AJ27" i="20"/>
  <c r="AK27" i="20"/>
  <c r="AL27" i="20" s="1"/>
  <c r="AM27" i="20"/>
  <c r="AN27" i="20"/>
  <c r="AO27" i="20"/>
  <c r="AP27" i="20"/>
  <c r="AQ27" i="20"/>
  <c r="AR27" i="20"/>
  <c r="AS27" i="20"/>
  <c r="AT27" i="20"/>
  <c r="U28" i="20"/>
  <c r="V28" i="20" s="1"/>
  <c r="W28" i="20"/>
  <c r="Z28" i="20"/>
  <c r="AA28" i="20"/>
  <c r="AB28" i="20"/>
  <c r="AC28" i="20"/>
  <c r="AD28" i="20"/>
  <c r="AE28" i="20"/>
  <c r="AF28" i="20"/>
  <c r="AG28" i="20"/>
  <c r="AH28" i="20"/>
  <c r="AI28" i="20"/>
  <c r="AJ28" i="20" s="1"/>
  <c r="AK28" i="20"/>
  <c r="AL28" i="20"/>
  <c r="AM28" i="20"/>
  <c r="AN28" i="20"/>
  <c r="AO28" i="20"/>
  <c r="AP28" i="20"/>
  <c r="AQ28" i="20"/>
  <c r="AR28" i="20"/>
  <c r="AS28" i="20"/>
  <c r="AT28" i="20"/>
  <c r="U29" i="20"/>
  <c r="V29" i="20" s="1"/>
  <c r="W29" i="20"/>
  <c r="Z29" i="20"/>
  <c r="AA29" i="20"/>
  <c r="AB29" i="20" s="1"/>
  <c r="AC29" i="20"/>
  <c r="AD29" i="20"/>
  <c r="AE29" i="20"/>
  <c r="AF29" i="20"/>
  <c r="AG29" i="20"/>
  <c r="AH29" i="20" s="1"/>
  <c r="AI29" i="20"/>
  <c r="AJ29" i="20"/>
  <c r="AK29" i="20"/>
  <c r="AL29" i="20"/>
  <c r="AM29" i="20"/>
  <c r="AN29" i="20"/>
  <c r="AO29" i="20"/>
  <c r="AP29" i="20"/>
  <c r="AQ29" i="20"/>
  <c r="AR29" i="20"/>
  <c r="AS29" i="20"/>
  <c r="AT29" i="20"/>
  <c r="U30" i="20"/>
  <c r="V30" i="20"/>
  <c r="W30" i="20"/>
  <c r="Z30" i="20"/>
  <c r="AA30" i="20"/>
  <c r="AB30" i="20"/>
  <c r="AC30" i="20"/>
  <c r="AD30" i="20"/>
  <c r="AE30" i="20"/>
  <c r="AF30" i="20" s="1"/>
  <c r="AG30" i="20"/>
  <c r="AH30" i="20"/>
  <c r="AI30" i="20"/>
  <c r="AJ30" i="20"/>
  <c r="AK30" i="20"/>
  <c r="AL30" i="20" s="1"/>
  <c r="AM30" i="20"/>
  <c r="AN30" i="20"/>
  <c r="AO30" i="20"/>
  <c r="AP30" i="20"/>
  <c r="AQ30" i="20"/>
  <c r="AR30" i="20"/>
  <c r="AS30" i="20"/>
  <c r="AT30" i="20"/>
  <c r="U31" i="20"/>
  <c r="V31" i="20" s="1"/>
  <c r="W31" i="20"/>
  <c r="Z31" i="20"/>
  <c r="AA31" i="20"/>
  <c r="AB31" i="20" s="1"/>
  <c r="AC31" i="20"/>
  <c r="AD31" i="20"/>
  <c r="AE31" i="20"/>
  <c r="AF31" i="20" s="1"/>
  <c r="AG31" i="20"/>
  <c r="AH31" i="20" s="1"/>
  <c r="AI31" i="20"/>
  <c r="AJ31" i="20"/>
  <c r="AK31" i="20"/>
  <c r="AL31" i="20"/>
  <c r="AM31" i="20"/>
  <c r="AN31" i="20"/>
  <c r="AO31" i="20"/>
  <c r="AP31" i="20"/>
  <c r="AQ31" i="20"/>
  <c r="AR31" i="20"/>
  <c r="AS31" i="20"/>
  <c r="AT31" i="20"/>
  <c r="U32" i="20"/>
  <c r="V32" i="20"/>
  <c r="W32" i="20"/>
  <c r="Z32" i="20"/>
  <c r="AA32" i="20"/>
  <c r="AB32" i="20"/>
  <c r="AC32" i="20"/>
  <c r="AD32" i="20"/>
  <c r="AE32" i="20"/>
  <c r="AF32" i="20" s="1"/>
  <c r="AG32" i="20"/>
  <c r="AH32" i="20"/>
  <c r="AI32" i="20"/>
  <c r="AJ32" i="20"/>
  <c r="AK32" i="20"/>
  <c r="AL32" i="20" s="1"/>
  <c r="AM32" i="20"/>
  <c r="AN32" i="20"/>
  <c r="AO32" i="20"/>
  <c r="AP32" i="20"/>
  <c r="AQ32" i="20"/>
  <c r="AR32" i="20"/>
  <c r="AS32" i="20"/>
  <c r="AT32" i="20"/>
  <c r="U33" i="20"/>
  <c r="V33" i="20" s="1"/>
  <c r="W33" i="20"/>
  <c r="Z33" i="20"/>
  <c r="AA33" i="20"/>
  <c r="AB33" i="20"/>
  <c r="AC33" i="20"/>
  <c r="AD33" i="20"/>
  <c r="AE33" i="20"/>
  <c r="AF33" i="20" s="1"/>
  <c r="AG33" i="20"/>
  <c r="AH33" i="20" s="1"/>
  <c r="AI33" i="20"/>
  <c r="AJ33" i="20"/>
  <c r="AK33" i="20"/>
  <c r="AL33" i="20"/>
  <c r="AM33" i="20"/>
  <c r="AN33" i="20"/>
  <c r="AO33" i="20"/>
  <c r="AP33" i="20"/>
  <c r="AQ33" i="20"/>
  <c r="AR33" i="20"/>
  <c r="AS33" i="20"/>
  <c r="AT33" i="20"/>
  <c r="U34" i="20"/>
  <c r="V34" i="20" s="1"/>
  <c r="W34" i="20"/>
  <c r="Z34" i="20"/>
  <c r="AA34" i="20"/>
  <c r="AB34" i="20"/>
  <c r="AC34" i="20"/>
  <c r="AD34" i="20"/>
  <c r="AE34" i="20"/>
  <c r="AF34" i="20"/>
  <c r="AG34" i="20"/>
  <c r="AH34" i="20"/>
  <c r="AI34" i="20"/>
  <c r="AJ34" i="20"/>
  <c r="AK34" i="20"/>
  <c r="AL34" i="20"/>
  <c r="AM34" i="20"/>
  <c r="AN34" i="20"/>
  <c r="AO34" i="20"/>
  <c r="AP34" i="20"/>
  <c r="AQ34" i="20"/>
  <c r="AR34" i="20"/>
  <c r="AS34" i="20"/>
  <c r="AT34" i="20"/>
  <c r="U35" i="20"/>
  <c r="V35" i="20" s="1"/>
  <c r="W35" i="20"/>
  <c r="Z35" i="20"/>
  <c r="AA35" i="20"/>
  <c r="AB35" i="20"/>
  <c r="AC35" i="20"/>
  <c r="AD35" i="20"/>
  <c r="AE35" i="20"/>
  <c r="AF35" i="20" s="1"/>
  <c r="AG35" i="20"/>
  <c r="AH35" i="20"/>
  <c r="AI35" i="20"/>
  <c r="AJ35" i="20" s="1"/>
  <c r="AK35" i="20"/>
  <c r="AL35" i="20" s="1"/>
  <c r="AM35" i="20"/>
  <c r="AN35" i="20"/>
  <c r="AO35" i="20"/>
  <c r="AP35" i="20"/>
  <c r="AQ35" i="20"/>
  <c r="AR35" i="20"/>
  <c r="AS35" i="20"/>
  <c r="AT35" i="20"/>
  <c r="U36" i="20"/>
  <c r="V36" i="20"/>
  <c r="W36" i="20"/>
  <c r="Z36" i="20"/>
  <c r="AA36" i="20"/>
  <c r="AB36" i="20"/>
  <c r="AC36" i="20"/>
  <c r="AD36" i="20"/>
  <c r="AE36" i="20"/>
  <c r="AF36" i="20"/>
  <c r="AG36" i="20"/>
  <c r="AH36" i="20" s="1"/>
  <c r="AI36" i="20"/>
  <c r="AJ36" i="20"/>
  <c r="AK36" i="20"/>
  <c r="AL36" i="20"/>
  <c r="AM36" i="20"/>
  <c r="AN36" i="20"/>
  <c r="AO36" i="20"/>
  <c r="AP36" i="20"/>
  <c r="AQ36" i="20"/>
  <c r="AR36" i="20"/>
  <c r="AS36" i="20"/>
  <c r="AT36" i="20"/>
  <c r="U37" i="20"/>
  <c r="V37" i="20" s="1"/>
  <c r="W37" i="20"/>
  <c r="Z37" i="20"/>
  <c r="AA37" i="20"/>
  <c r="AB37" i="20"/>
  <c r="AC37" i="20"/>
  <c r="AD37" i="20"/>
  <c r="AE37" i="20"/>
  <c r="AF37" i="20"/>
  <c r="AG37" i="20"/>
  <c r="AH37" i="20" s="1"/>
  <c r="AI37" i="20"/>
  <c r="AJ37" i="20" s="1"/>
  <c r="AK37" i="20"/>
  <c r="AL37" i="20" s="1"/>
  <c r="AM37" i="20"/>
  <c r="AN37" i="20"/>
  <c r="AO37" i="20"/>
  <c r="AP37" i="20"/>
  <c r="AQ37" i="20"/>
  <c r="AR37" i="20"/>
  <c r="AS37" i="20"/>
  <c r="AT37" i="20"/>
  <c r="U38" i="20"/>
  <c r="V38" i="20"/>
  <c r="W38" i="20"/>
  <c r="Z38" i="20"/>
  <c r="AA38" i="20"/>
  <c r="AB38" i="20" s="1"/>
  <c r="AC38" i="20"/>
  <c r="AD38" i="20"/>
  <c r="AE38" i="20"/>
  <c r="AF38" i="20"/>
  <c r="AG38" i="20"/>
  <c r="AH38" i="20"/>
  <c r="AI38" i="20"/>
  <c r="AJ38" i="20" s="1"/>
  <c r="AK38" i="20"/>
  <c r="AL38" i="20" s="1"/>
  <c r="AM38" i="20"/>
  <c r="AN38" i="20"/>
  <c r="AO38" i="20"/>
  <c r="AP38" i="20"/>
  <c r="AQ38" i="20"/>
  <c r="AR38" i="20"/>
  <c r="AS38" i="20"/>
  <c r="AT38" i="20"/>
  <c r="U39" i="20"/>
  <c r="V39" i="20"/>
  <c r="W39" i="20"/>
  <c r="Z39" i="20"/>
  <c r="AA39" i="20"/>
  <c r="AB39" i="20"/>
  <c r="AC39" i="20"/>
  <c r="AD39" i="20"/>
  <c r="AE39" i="20"/>
  <c r="AF39" i="20"/>
  <c r="AG39" i="20"/>
  <c r="AH39" i="20" s="1"/>
  <c r="AI39" i="20"/>
  <c r="AJ39" i="20" s="1"/>
  <c r="AK39" i="20"/>
  <c r="AL39" i="20" s="1"/>
  <c r="AM39" i="20"/>
  <c r="AN39" i="20"/>
  <c r="AO39" i="20"/>
  <c r="AP39" i="20"/>
  <c r="AQ39" i="20"/>
  <c r="AR39" i="20"/>
  <c r="AS39" i="20"/>
  <c r="AT39" i="20"/>
  <c r="A45" i="17"/>
  <c r="AD2" i="17"/>
  <c r="AC2" i="17"/>
  <c r="AP3" i="22"/>
  <c r="AQ3" i="22"/>
  <c r="AP4" i="22"/>
  <c r="AQ4" i="22"/>
  <c r="AP5" i="22"/>
  <c r="AQ5" i="22"/>
  <c r="AP6" i="22"/>
  <c r="AQ6" i="22"/>
  <c r="AP7" i="22"/>
  <c r="AQ7" i="22"/>
  <c r="AP8" i="22"/>
  <c r="AQ8" i="22"/>
  <c r="AP9" i="22"/>
  <c r="AQ9" i="22"/>
  <c r="AP10" i="22"/>
  <c r="AQ10" i="22"/>
  <c r="AP11" i="22"/>
  <c r="AQ11" i="22"/>
  <c r="AP12" i="22"/>
  <c r="AQ12" i="22"/>
  <c r="AP13" i="22"/>
  <c r="AQ13" i="22"/>
  <c r="AP14" i="22"/>
  <c r="AQ14" i="22"/>
  <c r="AP15" i="22"/>
  <c r="AQ15" i="22"/>
  <c r="AP16" i="22"/>
  <c r="AQ16" i="22"/>
  <c r="AP17" i="22"/>
  <c r="AQ17" i="22"/>
  <c r="AP18" i="22"/>
  <c r="AQ18" i="22"/>
  <c r="AP19" i="22"/>
  <c r="AQ19" i="22"/>
  <c r="AP20" i="22"/>
  <c r="AQ20" i="22"/>
  <c r="AP21" i="22"/>
  <c r="AQ21" i="22"/>
  <c r="AP22" i="22"/>
  <c r="AQ22" i="22"/>
  <c r="AP23" i="22"/>
  <c r="AQ23" i="22"/>
  <c r="AP24" i="22"/>
  <c r="AQ24" i="22"/>
  <c r="AP25" i="22"/>
  <c r="AQ25" i="22"/>
  <c r="AP26" i="22"/>
  <c r="AQ26" i="22"/>
  <c r="AP27" i="22"/>
  <c r="AQ27" i="22"/>
  <c r="AP28" i="22"/>
  <c r="AQ28" i="22"/>
  <c r="AP29" i="22"/>
  <c r="AQ29" i="22"/>
  <c r="AP30" i="22"/>
  <c r="AQ30" i="22"/>
  <c r="AP31" i="22"/>
  <c r="AQ31" i="22"/>
  <c r="AP32" i="22"/>
  <c r="AQ32" i="22"/>
  <c r="AP33" i="22"/>
  <c r="AQ33" i="22"/>
  <c r="AP34" i="22"/>
  <c r="AQ34" i="22"/>
  <c r="AP35" i="22"/>
  <c r="AQ35" i="22"/>
  <c r="AP36" i="22"/>
  <c r="AQ36" i="22"/>
  <c r="AP37" i="22"/>
  <c r="AQ37" i="22"/>
  <c r="AP38" i="22"/>
  <c r="AQ38" i="22"/>
  <c r="AP39" i="22"/>
  <c r="AQ39" i="22"/>
  <c r="AP40" i="22"/>
  <c r="AQ40" i="22"/>
  <c r="AP41" i="22"/>
  <c r="AQ41" i="22"/>
  <c r="AP42" i="22"/>
  <c r="AQ42" i="22"/>
  <c r="AP43" i="22"/>
  <c r="AQ43" i="22"/>
  <c r="AP44" i="22"/>
  <c r="AQ44" i="22"/>
  <c r="AP45" i="22"/>
  <c r="AQ45" i="22"/>
  <c r="AP46" i="22"/>
  <c r="AQ46" i="22"/>
  <c r="AP47" i="22"/>
  <c r="AQ47" i="22"/>
  <c r="AP48" i="22"/>
  <c r="AQ48" i="22"/>
  <c r="AP49" i="22"/>
  <c r="AQ49" i="22"/>
  <c r="AP50" i="22"/>
  <c r="AQ50" i="22"/>
  <c r="AP51" i="22"/>
  <c r="AQ51" i="22"/>
  <c r="AP52" i="22"/>
  <c r="AQ52" i="22"/>
  <c r="AP53" i="22"/>
  <c r="AQ53" i="22"/>
  <c r="AP54" i="22"/>
  <c r="AQ54" i="22"/>
  <c r="AP55" i="22"/>
  <c r="AQ55" i="22"/>
  <c r="AP56" i="22"/>
  <c r="AQ56" i="22"/>
  <c r="AP57" i="22"/>
  <c r="AQ57" i="22"/>
  <c r="AP58" i="22"/>
  <c r="AQ58" i="22"/>
  <c r="AP59" i="22"/>
  <c r="AQ59" i="22"/>
  <c r="AP60" i="22"/>
  <c r="AQ60" i="22"/>
  <c r="AP61" i="22"/>
  <c r="AQ61" i="22"/>
  <c r="AP62" i="22"/>
  <c r="AQ62" i="22"/>
  <c r="AP63" i="22"/>
  <c r="AQ63" i="22"/>
  <c r="AP64" i="22"/>
  <c r="AQ64" i="22"/>
  <c r="AP65" i="22"/>
  <c r="AQ65" i="22"/>
  <c r="AP66" i="22"/>
  <c r="AQ66" i="22"/>
  <c r="AP67" i="22"/>
  <c r="AQ67" i="22"/>
  <c r="AP68" i="22"/>
  <c r="AQ68" i="22"/>
  <c r="AP69" i="22"/>
  <c r="AQ69" i="22"/>
  <c r="AP70" i="22"/>
  <c r="AQ70" i="22"/>
  <c r="AP71" i="22"/>
  <c r="AQ71" i="22"/>
  <c r="AP72" i="22"/>
  <c r="AQ72" i="22"/>
  <c r="AP73" i="22"/>
  <c r="AQ73" i="22"/>
  <c r="AP74" i="22"/>
  <c r="AQ74" i="22"/>
  <c r="AP75" i="22"/>
  <c r="AQ75" i="22"/>
  <c r="AP76" i="22"/>
  <c r="AQ76" i="22"/>
  <c r="AP77" i="22"/>
  <c r="AQ77" i="22"/>
  <c r="AP78" i="22"/>
  <c r="AQ78" i="22"/>
  <c r="AP79" i="22"/>
  <c r="AQ79" i="22"/>
  <c r="AP80" i="22"/>
  <c r="AQ80" i="22"/>
  <c r="AP81" i="22"/>
  <c r="AQ81" i="22"/>
  <c r="AP82" i="22"/>
  <c r="AQ82" i="22"/>
  <c r="AP83" i="22"/>
  <c r="AQ83" i="22"/>
  <c r="AP84" i="22"/>
  <c r="AQ84" i="22"/>
  <c r="AP85" i="22"/>
  <c r="AQ85" i="22"/>
  <c r="AP86" i="22"/>
  <c r="AQ86" i="22"/>
  <c r="AP87" i="22"/>
  <c r="AQ87" i="22"/>
  <c r="AP88" i="22"/>
  <c r="AQ88" i="22"/>
  <c r="AP89" i="22"/>
  <c r="AQ89" i="22"/>
  <c r="AP90" i="22"/>
  <c r="AQ90" i="22"/>
  <c r="AP91" i="22"/>
  <c r="AQ91" i="22"/>
  <c r="AP92" i="22"/>
  <c r="AQ92" i="22"/>
  <c r="AP93" i="22"/>
  <c r="AQ93" i="22"/>
  <c r="AP94" i="22"/>
  <c r="AQ94" i="22"/>
  <c r="AP95" i="22"/>
  <c r="AQ95" i="22"/>
  <c r="AP96" i="22"/>
  <c r="AQ96" i="22"/>
  <c r="AP97" i="22"/>
  <c r="AQ97" i="22"/>
  <c r="AP98" i="22"/>
  <c r="AQ98" i="22"/>
  <c r="AP99" i="22"/>
  <c r="AQ99" i="22"/>
  <c r="AP100" i="22"/>
  <c r="AQ100" i="22"/>
  <c r="AP101" i="22"/>
  <c r="AQ101" i="22"/>
  <c r="AP102" i="22"/>
  <c r="AQ102" i="22"/>
  <c r="AP103" i="22"/>
  <c r="AQ103" i="22"/>
  <c r="AP104" i="22"/>
  <c r="AQ104" i="22"/>
  <c r="AP105" i="22"/>
  <c r="AQ105" i="22"/>
  <c r="AP106" i="22"/>
  <c r="AQ106" i="22"/>
  <c r="AP107" i="22"/>
  <c r="AQ107" i="22"/>
  <c r="AP108" i="22"/>
  <c r="AQ108" i="22"/>
  <c r="AP109" i="22"/>
  <c r="AQ109" i="22"/>
  <c r="AP110" i="22"/>
  <c r="AQ110" i="22"/>
  <c r="AP111" i="22"/>
  <c r="AQ111" i="22"/>
  <c r="AP112" i="22"/>
  <c r="AQ112" i="22"/>
  <c r="AP113" i="22"/>
  <c r="AQ113" i="22"/>
  <c r="AP114" i="22"/>
  <c r="AQ114" i="22"/>
  <c r="AP115" i="22"/>
  <c r="AQ115" i="22"/>
  <c r="AP116" i="22"/>
  <c r="AQ116" i="22"/>
  <c r="AP117" i="22"/>
  <c r="AQ117" i="22"/>
  <c r="AP118" i="22"/>
  <c r="AQ118" i="22"/>
  <c r="AP119" i="22"/>
  <c r="AQ119" i="22"/>
  <c r="AP120" i="22"/>
  <c r="AQ120" i="22"/>
  <c r="AP121" i="22"/>
  <c r="AQ121" i="22"/>
  <c r="AP122" i="22"/>
  <c r="AQ122" i="22"/>
  <c r="AP123" i="22"/>
  <c r="AQ123" i="22"/>
  <c r="AP124" i="22"/>
  <c r="AQ124" i="22"/>
  <c r="AP125" i="22"/>
  <c r="AQ125" i="22"/>
  <c r="AP126" i="22"/>
  <c r="AQ126" i="22"/>
  <c r="AP127" i="22"/>
  <c r="AQ127" i="22"/>
  <c r="AP128" i="22"/>
  <c r="AQ128" i="22"/>
  <c r="AP129" i="22"/>
  <c r="AQ129" i="22"/>
  <c r="AP130" i="22"/>
  <c r="AQ130" i="22"/>
  <c r="AP131" i="22"/>
  <c r="AQ131" i="22"/>
  <c r="AP132" i="22"/>
  <c r="AQ132" i="22"/>
  <c r="AP133" i="22"/>
  <c r="AQ133" i="22"/>
  <c r="AP134" i="22"/>
  <c r="AQ134" i="22"/>
  <c r="AP135" i="22"/>
  <c r="AQ135" i="22"/>
  <c r="AP136" i="22"/>
  <c r="AQ136" i="22"/>
  <c r="AP137" i="22"/>
  <c r="AQ137" i="22"/>
  <c r="AP138" i="22"/>
  <c r="AQ138" i="22"/>
  <c r="AP139" i="22"/>
  <c r="AQ139" i="22"/>
  <c r="AP140" i="22"/>
  <c r="AQ140" i="22"/>
  <c r="AP141" i="22"/>
  <c r="AQ141" i="22"/>
  <c r="AQ2" i="22"/>
  <c r="AP2" i="22"/>
  <c r="T5" i="20" l="1"/>
  <c r="T25" i="20"/>
  <c r="T34" i="20"/>
  <c r="T28" i="20"/>
  <c r="T12" i="20"/>
  <c r="T36" i="20"/>
  <c r="T14" i="20"/>
  <c r="T16" i="20"/>
  <c r="T38" i="20"/>
  <c r="T27" i="20"/>
  <c r="T18" i="20"/>
  <c r="T7" i="20"/>
  <c r="T20" i="20"/>
  <c r="T9" i="20"/>
  <c r="T10" i="20"/>
  <c r="T33" i="20"/>
  <c r="T17" i="20"/>
  <c r="T6" i="20"/>
  <c r="T19" i="20"/>
  <c r="T22" i="20"/>
  <c r="T35" i="20"/>
  <c r="T37" i="20"/>
  <c r="T24" i="20"/>
  <c r="T4" i="20"/>
  <c r="T30" i="20"/>
  <c r="T26" i="20"/>
  <c r="T32" i="20"/>
  <c r="T11" i="20"/>
  <c r="T8" i="20"/>
  <c r="T13" i="20"/>
  <c r="T39" i="20"/>
  <c r="T23" i="20"/>
  <c r="T29" i="20"/>
  <c r="T31" i="20"/>
  <c r="T15" i="20"/>
  <c r="T21" i="20"/>
  <c r="T3" i="20"/>
  <c r="AN116" i="22"/>
  <c r="AN117" i="22"/>
  <c r="AN118" i="22"/>
  <c r="AN119" i="22"/>
  <c r="AN120" i="22"/>
  <c r="AN126" i="22"/>
  <c r="AN128" i="22"/>
  <c r="AN132" i="22"/>
  <c r="AN133" i="22"/>
  <c r="AN134" i="22"/>
  <c r="AN140" i="22"/>
  <c r="U2" i="22"/>
  <c r="R2" i="22" s="1"/>
  <c r="Y3" i="22"/>
  <c r="Y4" i="22"/>
  <c r="Y5" i="22"/>
  <c r="Y6" i="22"/>
  <c r="Y7" i="22"/>
  <c r="Y8" i="22"/>
  <c r="Y9" i="22"/>
  <c r="Y10" i="22"/>
  <c r="Y11" i="22"/>
  <c r="Y12" i="22"/>
  <c r="Y13" i="22"/>
  <c r="Y14" i="22"/>
  <c r="Y15" i="22"/>
  <c r="Y16" i="22"/>
  <c r="Y17" i="22"/>
  <c r="Y18" i="22"/>
  <c r="Y19" i="22"/>
  <c r="Y20" i="22"/>
  <c r="Y21" i="22"/>
  <c r="Y22" i="22"/>
  <c r="Y23" i="22"/>
  <c r="Y24" i="22"/>
  <c r="Y25" i="22"/>
  <c r="Y26" i="22"/>
  <c r="Y27" i="22"/>
  <c r="Y28" i="22"/>
  <c r="Y29" i="22"/>
  <c r="Y30" i="22"/>
  <c r="Y31" i="22"/>
  <c r="Y32" i="22"/>
  <c r="Y33" i="22"/>
  <c r="Y34" i="22"/>
  <c r="Y35" i="22"/>
  <c r="Y36" i="22"/>
  <c r="Y37" i="22"/>
  <c r="Y38" i="22"/>
  <c r="Y39" i="22"/>
  <c r="Y40" i="22"/>
  <c r="Y41" i="22"/>
  <c r="Y42" i="22"/>
  <c r="Y43" i="22"/>
  <c r="Y44" i="22"/>
  <c r="Y45" i="22"/>
  <c r="Y46" i="22"/>
  <c r="Y47" i="22"/>
  <c r="Y48" i="22"/>
  <c r="Y49" i="22"/>
  <c r="Y50" i="22"/>
  <c r="Y51" i="22"/>
  <c r="Y52" i="22"/>
  <c r="Y53" i="22"/>
  <c r="Y54" i="22"/>
  <c r="Y55" i="22"/>
  <c r="Y56" i="22"/>
  <c r="Y57" i="22"/>
  <c r="Y58" i="22"/>
  <c r="Y59" i="22"/>
  <c r="Y60" i="22"/>
  <c r="Y61" i="22"/>
  <c r="Y62" i="22"/>
  <c r="Y63" i="22"/>
  <c r="Y64" i="22"/>
  <c r="Y65" i="22"/>
  <c r="Y66" i="22"/>
  <c r="Y67" i="22"/>
  <c r="Y68" i="22"/>
  <c r="Y69" i="22"/>
  <c r="Y70" i="22"/>
  <c r="Y71" i="22"/>
  <c r="Y72" i="22"/>
  <c r="Y73" i="22"/>
  <c r="Y74" i="22"/>
  <c r="Y75" i="22"/>
  <c r="Y76" i="22"/>
  <c r="Y77" i="22"/>
  <c r="Y78" i="22"/>
  <c r="Y79" i="22"/>
  <c r="Y80" i="22"/>
  <c r="Y81" i="22"/>
  <c r="Y82" i="22"/>
  <c r="Y83" i="22"/>
  <c r="Y84" i="22"/>
  <c r="Y85" i="22"/>
  <c r="Y86" i="22"/>
  <c r="Y87" i="22"/>
  <c r="Y88" i="22"/>
  <c r="Y89" i="22"/>
  <c r="Y90" i="22"/>
  <c r="Y91" i="22"/>
  <c r="Y92" i="22"/>
  <c r="Y93" i="22"/>
  <c r="Y94" i="22"/>
  <c r="Y95" i="22"/>
  <c r="Y96" i="22"/>
  <c r="Y97" i="22"/>
  <c r="Y98" i="22"/>
  <c r="Y99" i="22"/>
  <c r="Y100" i="22"/>
  <c r="Y101" i="22"/>
  <c r="Y102" i="22"/>
  <c r="Y103" i="22"/>
  <c r="Y104" i="22"/>
  <c r="Y105" i="22"/>
  <c r="Y106" i="22"/>
  <c r="Y107" i="22"/>
  <c r="Y108" i="22"/>
  <c r="Y109" i="22"/>
  <c r="Y110" i="22"/>
  <c r="Y111" i="22"/>
  <c r="Y112" i="22"/>
  <c r="Y113" i="22"/>
  <c r="Y114" i="22"/>
  <c r="Y115" i="22"/>
  <c r="Y116" i="22"/>
  <c r="Y117" i="22"/>
  <c r="Y118" i="22"/>
  <c r="Y119" i="22"/>
  <c r="Y120" i="22"/>
  <c r="Y121" i="22"/>
  <c r="Y122" i="22"/>
  <c r="Y123" i="22"/>
  <c r="Y124" i="22"/>
  <c r="Y125" i="22"/>
  <c r="Y126" i="22"/>
  <c r="Y127" i="22"/>
  <c r="Y128" i="22"/>
  <c r="Y129" i="22"/>
  <c r="Y130" i="22"/>
  <c r="Y131" i="22"/>
  <c r="Y132" i="22"/>
  <c r="Y133" i="22"/>
  <c r="Y134" i="22"/>
  <c r="Y135" i="22"/>
  <c r="Y136" i="22"/>
  <c r="Y137" i="22"/>
  <c r="Y138" i="22"/>
  <c r="Y139" i="22"/>
  <c r="Y140" i="22"/>
  <c r="Y141" i="22"/>
  <c r="Y2" i="22"/>
  <c r="T3" i="22"/>
  <c r="U3" i="22" s="1"/>
  <c r="R3" i="22" s="1"/>
  <c r="V3" i="22"/>
  <c r="Z3" i="22"/>
  <c r="AA3" i="22" s="1"/>
  <c r="AB3" i="22"/>
  <c r="AC3" i="22"/>
  <c r="AD3" i="22"/>
  <c r="AE3" i="22" s="1"/>
  <c r="AF3" i="22"/>
  <c r="AG3" i="22" s="1"/>
  <c r="AH3" i="22"/>
  <c r="AI3" i="22" s="1"/>
  <c r="AJ3" i="22"/>
  <c r="AK3" i="22"/>
  <c r="AL3" i="22"/>
  <c r="AM3" i="22"/>
  <c r="AN3" i="22"/>
  <c r="AO3" i="22"/>
  <c r="AR3" i="22"/>
  <c r="AS3" i="22"/>
  <c r="T4" i="22"/>
  <c r="U4" i="22" s="1"/>
  <c r="R4" i="22" s="1"/>
  <c r="V4" i="22"/>
  <c r="Z4" i="22"/>
  <c r="AA4" i="22" s="1"/>
  <c r="AB4" i="22"/>
  <c r="AC4" i="22"/>
  <c r="AD4" i="22"/>
  <c r="AE4" i="22" s="1"/>
  <c r="AF4" i="22"/>
  <c r="AG4" i="22" s="1"/>
  <c r="AH4" i="22"/>
  <c r="AI4" i="22" s="1"/>
  <c r="AJ4" i="22"/>
  <c r="AK4" i="22"/>
  <c r="AL4" i="22"/>
  <c r="AM4" i="22"/>
  <c r="AN4" i="22"/>
  <c r="AO4" i="22"/>
  <c r="AR4" i="22"/>
  <c r="AS4" i="22"/>
  <c r="T5" i="22"/>
  <c r="U5" i="22" s="1"/>
  <c r="R5" i="22" s="1"/>
  <c r="V5" i="22"/>
  <c r="Z5" i="22"/>
  <c r="AA5" i="22" s="1"/>
  <c r="AB5" i="22"/>
  <c r="AC5" i="22"/>
  <c r="AD5" i="22"/>
  <c r="AE5" i="22" s="1"/>
  <c r="AF5" i="22"/>
  <c r="AG5" i="22" s="1"/>
  <c r="AH5" i="22"/>
  <c r="AI5" i="22"/>
  <c r="AJ5" i="22"/>
  <c r="AK5" i="22" s="1"/>
  <c r="AL5" i="22"/>
  <c r="AM5" i="22"/>
  <c r="AN5" i="22"/>
  <c r="AO5" i="22"/>
  <c r="AR5" i="22"/>
  <c r="AS5" i="22"/>
  <c r="T6" i="22"/>
  <c r="U6" i="22" s="1"/>
  <c r="R6" i="22" s="1"/>
  <c r="V6" i="22"/>
  <c r="Z6" i="22"/>
  <c r="AA6" i="22" s="1"/>
  <c r="AB6" i="22"/>
  <c r="AC6" i="22"/>
  <c r="AD6" i="22"/>
  <c r="AE6" i="22" s="1"/>
  <c r="AF6" i="22"/>
  <c r="AG6" i="22" s="1"/>
  <c r="AH6" i="22"/>
  <c r="AI6" i="22"/>
  <c r="AJ6" i="22"/>
  <c r="AK6" i="22" s="1"/>
  <c r="AL6" i="22"/>
  <c r="AM6" i="22"/>
  <c r="AN6" i="22"/>
  <c r="AO6" i="22"/>
  <c r="AR6" i="22"/>
  <c r="AS6" i="22"/>
  <c r="T7" i="22"/>
  <c r="U7" i="22" s="1"/>
  <c r="R7" i="22" s="1"/>
  <c r="V7" i="22"/>
  <c r="Z7" i="22"/>
  <c r="AA7" i="22" s="1"/>
  <c r="AB7" i="22"/>
  <c r="AC7" i="22"/>
  <c r="AD7" i="22"/>
  <c r="AE7" i="22" s="1"/>
  <c r="AF7" i="22"/>
  <c r="AG7" i="22"/>
  <c r="AH7" i="22"/>
  <c r="AI7" i="22" s="1"/>
  <c r="AJ7" i="22"/>
  <c r="AK7" i="22" s="1"/>
  <c r="AL7" i="22"/>
  <c r="AM7" i="22"/>
  <c r="AN7" i="22"/>
  <c r="AO7" i="22"/>
  <c r="AR7" i="22"/>
  <c r="AS7" i="22"/>
  <c r="T8" i="22"/>
  <c r="U8" i="22" s="1"/>
  <c r="R8" i="22" s="1"/>
  <c r="V8" i="22"/>
  <c r="Z8" i="22"/>
  <c r="AA8" i="22" s="1"/>
  <c r="AB8" i="22"/>
  <c r="AC8" i="22"/>
  <c r="AD8" i="22"/>
  <c r="AE8" i="22" s="1"/>
  <c r="AF8" i="22"/>
  <c r="AG8" i="22"/>
  <c r="AH8" i="22"/>
  <c r="AI8" i="22" s="1"/>
  <c r="AJ8" i="22"/>
  <c r="AK8" i="22" s="1"/>
  <c r="AL8" i="22"/>
  <c r="AM8" i="22"/>
  <c r="AN8" i="22"/>
  <c r="AO8" i="22"/>
  <c r="AR8" i="22"/>
  <c r="AS8" i="22"/>
  <c r="T9" i="22"/>
  <c r="U9" i="22" s="1"/>
  <c r="R9" i="22" s="1"/>
  <c r="V9" i="22"/>
  <c r="Z9" i="22"/>
  <c r="AA9" i="22" s="1"/>
  <c r="AB9" i="22"/>
  <c r="AC9" i="22"/>
  <c r="AD9" i="22"/>
  <c r="AE9" i="22"/>
  <c r="AF9" i="22"/>
  <c r="AG9" i="22" s="1"/>
  <c r="AH9" i="22"/>
  <c r="AI9" i="22" s="1"/>
  <c r="AJ9" i="22"/>
  <c r="AK9" i="22" s="1"/>
  <c r="AL9" i="22"/>
  <c r="AM9" i="22"/>
  <c r="AN9" i="22"/>
  <c r="AO9" i="22"/>
  <c r="AR9" i="22"/>
  <c r="AS9" i="22"/>
  <c r="T10" i="22"/>
  <c r="U10" i="22" s="1"/>
  <c r="R10" i="22" s="1"/>
  <c r="V10" i="22"/>
  <c r="Z10" i="22"/>
  <c r="AA10" i="22" s="1"/>
  <c r="AB10" i="22"/>
  <c r="AC10" i="22"/>
  <c r="AD10" i="22"/>
  <c r="AE10" i="22"/>
  <c r="AF10" i="22"/>
  <c r="AG10" i="22" s="1"/>
  <c r="AH10" i="22"/>
  <c r="AI10" i="22" s="1"/>
  <c r="AJ10" i="22"/>
  <c r="AK10" i="22" s="1"/>
  <c r="AL10" i="22"/>
  <c r="AM10" i="22"/>
  <c r="AN10" i="22"/>
  <c r="AO10" i="22"/>
  <c r="AR10" i="22"/>
  <c r="AS10" i="22"/>
  <c r="T11" i="22"/>
  <c r="U11" i="22" s="1"/>
  <c r="R11" i="22" s="1"/>
  <c r="V11" i="22"/>
  <c r="Z11" i="22"/>
  <c r="AA11" i="22"/>
  <c r="AB11" i="22"/>
  <c r="AC11" i="22"/>
  <c r="AD11" i="22"/>
  <c r="AE11" i="22" s="1"/>
  <c r="AF11" i="22"/>
  <c r="AG11" i="22" s="1"/>
  <c r="AH11" i="22"/>
  <c r="AI11" i="22"/>
  <c r="AJ11" i="22"/>
  <c r="AK11" i="22" s="1"/>
  <c r="AL11" i="22"/>
  <c r="AM11" i="22"/>
  <c r="AN11" i="22"/>
  <c r="AO11" i="22"/>
  <c r="AR11" i="22"/>
  <c r="AS11" i="22"/>
  <c r="T12" i="22"/>
  <c r="U12" i="22" s="1"/>
  <c r="R12" i="22" s="1"/>
  <c r="V12" i="22"/>
  <c r="Z12" i="22"/>
  <c r="AA12" i="22" s="1"/>
  <c r="AB12" i="22"/>
  <c r="AC12" i="22"/>
  <c r="AD12" i="22"/>
  <c r="AE12" i="22" s="1"/>
  <c r="AF12" i="22"/>
  <c r="AG12" i="22" s="1"/>
  <c r="AH12" i="22"/>
  <c r="AI12" i="22" s="1"/>
  <c r="AJ12" i="22"/>
  <c r="AK12" i="22"/>
  <c r="AL12" i="22"/>
  <c r="AM12" i="22"/>
  <c r="AN12" i="22"/>
  <c r="AO12" i="22"/>
  <c r="AR12" i="22"/>
  <c r="AS12" i="22"/>
  <c r="T13" i="22"/>
  <c r="U13" i="22" s="1"/>
  <c r="V13" i="22"/>
  <c r="Z13" i="22"/>
  <c r="AA13" i="22" s="1"/>
  <c r="AB13" i="22"/>
  <c r="AC13" i="22"/>
  <c r="AD13" i="22"/>
  <c r="AE13" i="22" s="1"/>
  <c r="AF13" i="22"/>
  <c r="AG13" i="22"/>
  <c r="AH13" i="22"/>
  <c r="AI13" i="22"/>
  <c r="AJ13" i="22"/>
  <c r="AK13" i="22" s="1"/>
  <c r="AL13" i="22"/>
  <c r="AM13" i="22"/>
  <c r="AN13" i="22"/>
  <c r="AO13" i="22"/>
  <c r="AR13" i="22"/>
  <c r="AS13" i="22"/>
  <c r="T14" i="22"/>
  <c r="U14" i="22" s="1"/>
  <c r="R14" i="22" s="1"/>
  <c r="V14" i="22"/>
  <c r="Z14" i="22"/>
  <c r="AA14" i="22" s="1"/>
  <c r="AB14" i="22"/>
  <c r="AC14" i="22"/>
  <c r="AD14" i="22"/>
  <c r="AE14" i="22"/>
  <c r="AF14" i="22"/>
  <c r="AG14" i="22" s="1"/>
  <c r="AH14" i="22"/>
  <c r="AI14" i="22" s="1"/>
  <c r="AJ14" i="22"/>
  <c r="AK14" i="22" s="1"/>
  <c r="AL14" i="22"/>
  <c r="AM14" i="22"/>
  <c r="AN14" i="22"/>
  <c r="AO14" i="22"/>
  <c r="AR14" i="22"/>
  <c r="AS14" i="22"/>
  <c r="T15" i="22"/>
  <c r="U15" i="22" s="1"/>
  <c r="R15" i="22" s="1"/>
  <c r="V15" i="22"/>
  <c r="Z15" i="22"/>
  <c r="AA15" i="22" s="1"/>
  <c r="AB15" i="22"/>
  <c r="AC15" i="22"/>
  <c r="AD15" i="22"/>
  <c r="AE15" i="22"/>
  <c r="AF15" i="22"/>
  <c r="AG15" i="22" s="1"/>
  <c r="AH15" i="22"/>
  <c r="AI15" i="22" s="1"/>
  <c r="AJ15" i="22"/>
  <c r="AK15" i="22" s="1"/>
  <c r="AL15" i="22"/>
  <c r="AM15" i="22"/>
  <c r="AN15" i="22"/>
  <c r="AO15" i="22"/>
  <c r="AR15" i="22"/>
  <c r="AS15" i="22"/>
  <c r="T16" i="22"/>
  <c r="U16" i="22" s="1"/>
  <c r="R16" i="22" s="1"/>
  <c r="V16" i="22"/>
  <c r="Z16" i="22"/>
  <c r="AA16" i="22" s="1"/>
  <c r="AB16" i="22"/>
  <c r="AC16" i="22"/>
  <c r="AD16" i="22"/>
  <c r="AE16" i="22" s="1"/>
  <c r="AF16" i="22"/>
  <c r="AG16" i="22" s="1"/>
  <c r="AH16" i="22"/>
  <c r="AI16" i="22"/>
  <c r="AJ16" i="22"/>
  <c r="AK16" i="22" s="1"/>
  <c r="AL16" i="22"/>
  <c r="AM16" i="22"/>
  <c r="AN16" i="22"/>
  <c r="AO16" i="22"/>
  <c r="AR16" i="22"/>
  <c r="AS16" i="22"/>
  <c r="T17" i="22"/>
  <c r="U17" i="22" s="1"/>
  <c r="R17" i="22" s="1"/>
  <c r="V17" i="22"/>
  <c r="Z17" i="22"/>
  <c r="AA17" i="22" s="1"/>
  <c r="AB17" i="22"/>
  <c r="AC17" i="22"/>
  <c r="AD17" i="22"/>
  <c r="AE17" i="22" s="1"/>
  <c r="AF17" i="22"/>
  <c r="AG17" i="22" s="1"/>
  <c r="AH17" i="22"/>
  <c r="AI17" i="22" s="1"/>
  <c r="AJ17" i="22"/>
  <c r="AK17" i="22" s="1"/>
  <c r="AL17" i="22"/>
  <c r="AM17" i="22"/>
  <c r="AN17" i="22"/>
  <c r="AO17" i="22"/>
  <c r="AR17" i="22"/>
  <c r="AS17" i="22"/>
  <c r="T18" i="22"/>
  <c r="U18" i="22" s="1"/>
  <c r="R18" i="22" s="1"/>
  <c r="V18" i="22"/>
  <c r="Z18" i="22"/>
  <c r="AA18" i="22" s="1"/>
  <c r="AB18" i="22"/>
  <c r="AC18" i="22"/>
  <c r="AD18" i="22"/>
  <c r="AE18" i="22"/>
  <c r="AF18" i="22"/>
  <c r="AG18" i="22"/>
  <c r="AH18" i="22"/>
  <c r="AI18" i="22" s="1"/>
  <c r="AJ18" i="22"/>
  <c r="AK18" i="22" s="1"/>
  <c r="AL18" i="22"/>
  <c r="AM18" i="22"/>
  <c r="AN18" i="22"/>
  <c r="AO18" i="22"/>
  <c r="AR18" i="22"/>
  <c r="AS18" i="22"/>
  <c r="T19" i="22"/>
  <c r="U19" i="22" s="1"/>
  <c r="V19" i="22"/>
  <c r="Z19" i="22"/>
  <c r="AA19" i="22" s="1"/>
  <c r="AB19" i="22"/>
  <c r="AC19" i="22"/>
  <c r="AD19" i="22"/>
  <c r="AE19" i="22" s="1"/>
  <c r="AF19" i="22"/>
  <c r="AG19" i="22" s="1"/>
  <c r="AH19" i="22"/>
  <c r="AI19" i="22"/>
  <c r="AJ19" i="22"/>
  <c r="AK19" i="22" s="1"/>
  <c r="AL19" i="22"/>
  <c r="AM19" i="22"/>
  <c r="AN19" i="22"/>
  <c r="AO19" i="22"/>
  <c r="AR19" i="22"/>
  <c r="AS19" i="22"/>
  <c r="T20" i="22"/>
  <c r="U20" i="22" s="1"/>
  <c r="R20" i="22" s="1"/>
  <c r="V20" i="22"/>
  <c r="Z20" i="22"/>
  <c r="AA20" i="22" s="1"/>
  <c r="AB20" i="22"/>
  <c r="AC20" i="22"/>
  <c r="AD20" i="22"/>
  <c r="AE20" i="22" s="1"/>
  <c r="AF20" i="22"/>
  <c r="AG20" i="22" s="1"/>
  <c r="AH20" i="22"/>
  <c r="AI20" i="22" s="1"/>
  <c r="AJ20" i="22"/>
  <c r="AK20" i="22" s="1"/>
  <c r="AL20" i="22"/>
  <c r="AM20" i="22"/>
  <c r="AN20" i="22"/>
  <c r="AO20" i="22"/>
  <c r="AR20" i="22"/>
  <c r="AS20" i="22"/>
  <c r="T21" i="22"/>
  <c r="U21" i="22" s="1"/>
  <c r="V21" i="22"/>
  <c r="Z21" i="22"/>
  <c r="AA21" i="22" s="1"/>
  <c r="AB21" i="22"/>
  <c r="AC21" i="22"/>
  <c r="AD21" i="22"/>
  <c r="AE21" i="22" s="1"/>
  <c r="AF21" i="22"/>
  <c r="AG21" i="22"/>
  <c r="AH21" i="22"/>
  <c r="AI21" i="22" s="1"/>
  <c r="AJ21" i="22"/>
  <c r="AK21" i="22" s="1"/>
  <c r="AL21" i="22"/>
  <c r="AM21" i="22"/>
  <c r="AN21" i="22"/>
  <c r="AO21" i="22"/>
  <c r="AR21" i="22"/>
  <c r="AS21" i="22"/>
  <c r="T22" i="22"/>
  <c r="U22" i="22" s="1"/>
  <c r="V22" i="22"/>
  <c r="Z22" i="22"/>
  <c r="AA22" i="22" s="1"/>
  <c r="AB22" i="22"/>
  <c r="AC22" i="22"/>
  <c r="AD22" i="22"/>
  <c r="AE22" i="22" s="1"/>
  <c r="AF22" i="22"/>
  <c r="AG22" i="22" s="1"/>
  <c r="AH22" i="22"/>
  <c r="AI22" i="22" s="1"/>
  <c r="AJ22" i="22"/>
  <c r="AK22" i="22" s="1"/>
  <c r="AL22" i="22"/>
  <c r="AM22" i="22"/>
  <c r="AN22" i="22"/>
  <c r="AO22" i="22"/>
  <c r="AR22" i="22"/>
  <c r="AS22" i="22"/>
  <c r="T23" i="22"/>
  <c r="U23" i="22" s="1"/>
  <c r="V23" i="22"/>
  <c r="Z23" i="22"/>
  <c r="AA23" i="22" s="1"/>
  <c r="AB23" i="22"/>
  <c r="AC23" i="22"/>
  <c r="AD23" i="22"/>
  <c r="AE23" i="22"/>
  <c r="AF23" i="22"/>
  <c r="AG23" i="22" s="1"/>
  <c r="AH23" i="22"/>
  <c r="AI23" i="22" s="1"/>
  <c r="AJ23" i="22"/>
  <c r="AK23" i="22" s="1"/>
  <c r="AL23" i="22"/>
  <c r="AM23" i="22"/>
  <c r="AN23" i="22"/>
  <c r="AO23" i="22"/>
  <c r="AR23" i="22"/>
  <c r="AS23" i="22"/>
  <c r="T24" i="22"/>
  <c r="U24" i="22" s="1"/>
  <c r="V24" i="22"/>
  <c r="Z24" i="22"/>
  <c r="AA24" i="22"/>
  <c r="AB24" i="22"/>
  <c r="AC24" i="22"/>
  <c r="AD24" i="22"/>
  <c r="AE24" i="22" s="1"/>
  <c r="AF24" i="22"/>
  <c r="AG24" i="22" s="1"/>
  <c r="AH24" i="22"/>
  <c r="AI24" i="22" s="1"/>
  <c r="AJ24" i="22"/>
  <c r="AK24" i="22" s="1"/>
  <c r="AL24" i="22"/>
  <c r="AM24" i="22"/>
  <c r="AN24" i="22"/>
  <c r="AO24" i="22"/>
  <c r="AR24" i="22"/>
  <c r="AS24" i="22"/>
  <c r="T25" i="22"/>
  <c r="U25" i="22" s="1"/>
  <c r="R25" i="22" s="1"/>
  <c r="V25" i="22"/>
  <c r="Z25" i="22"/>
  <c r="AA25" i="22" s="1"/>
  <c r="AB25" i="22"/>
  <c r="AC25" i="22"/>
  <c r="AD25" i="22"/>
  <c r="AE25" i="22" s="1"/>
  <c r="AF25" i="22"/>
  <c r="AG25" i="22" s="1"/>
  <c r="AH25" i="22"/>
  <c r="AI25" i="22" s="1"/>
  <c r="AJ25" i="22"/>
  <c r="AK25" i="22" s="1"/>
  <c r="AL25" i="22"/>
  <c r="AM25" i="22"/>
  <c r="AN25" i="22"/>
  <c r="AO25" i="22"/>
  <c r="AR25" i="22"/>
  <c r="AS25" i="22"/>
  <c r="T26" i="22"/>
  <c r="U26" i="22" s="1"/>
  <c r="R26" i="22" s="1"/>
  <c r="V26" i="22"/>
  <c r="Z26" i="22"/>
  <c r="AA26" i="22" s="1"/>
  <c r="AB26" i="22"/>
  <c r="AC26" i="22"/>
  <c r="AD26" i="22"/>
  <c r="AE26" i="22" s="1"/>
  <c r="AF26" i="22"/>
  <c r="AG26" i="22" s="1"/>
  <c r="AH26" i="22"/>
  <c r="AI26" i="22" s="1"/>
  <c r="AJ26" i="22"/>
  <c r="AK26" i="22" s="1"/>
  <c r="AL26" i="22"/>
  <c r="AM26" i="22"/>
  <c r="AN26" i="22"/>
  <c r="AO26" i="22"/>
  <c r="AR26" i="22"/>
  <c r="AS26" i="22"/>
  <c r="T27" i="22"/>
  <c r="U27" i="22" s="1"/>
  <c r="V27" i="22"/>
  <c r="Z27" i="22"/>
  <c r="AA27" i="22"/>
  <c r="AB27" i="22"/>
  <c r="AC27" i="22"/>
  <c r="AD27" i="22"/>
  <c r="AE27" i="22" s="1"/>
  <c r="AF27" i="22"/>
  <c r="AG27" i="22" s="1"/>
  <c r="AH27" i="22"/>
  <c r="AI27" i="22"/>
  <c r="AJ27" i="22"/>
  <c r="AK27" i="22" s="1"/>
  <c r="AL27" i="22"/>
  <c r="AM27" i="22"/>
  <c r="AN27" i="22"/>
  <c r="AO27" i="22"/>
  <c r="AR27" i="22"/>
  <c r="AS27" i="22"/>
  <c r="T28" i="22"/>
  <c r="U28" i="22" s="1"/>
  <c r="R28" i="22" s="1"/>
  <c r="V28" i="22"/>
  <c r="Z28" i="22"/>
  <c r="AA28" i="22" s="1"/>
  <c r="AB28" i="22"/>
  <c r="AC28" i="22"/>
  <c r="AD28" i="22"/>
  <c r="AE28" i="22" s="1"/>
  <c r="AF28" i="22"/>
  <c r="AG28" i="22" s="1"/>
  <c r="AH28" i="22"/>
  <c r="AI28" i="22" s="1"/>
  <c r="AJ28" i="22"/>
  <c r="AK28" i="22" s="1"/>
  <c r="AL28" i="22"/>
  <c r="AM28" i="22"/>
  <c r="AN28" i="22"/>
  <c r="AO28" i="22"/>
  <c r="AR28" i="22"/>
  <c r="AS28" i="22"/>
  <c r="T29" i="22"/>
  <c r="U29" i="22" s="1"/>
  <c r="R29" i="22" s="1"/>
  <c r="V29" i="22"/>
  <c r="Z29" i="22"/>
  <c r="AA29" i="22"/>
  <c r="AB29" i="22"/>
  <c r="AC29" i="22"/>
  <c r="AD29" i="22"/>
  <c r="AE29" i="22" s="1"/>
  <c r="AF29" i="22"/>
  <c r="AG29" i="22" s="1"/>
  <c r="AH29" i="22"/>
  <c r="AI29" i="22" s="1"/>
  <c r="AJ29" i="22"/>
  <c r="AK29" i="22" s="1"/>
  <c r="AL29" i="22"/>
  <c r="AM29" i="22"/>
  <c r="AN29" i="22"/>
  <c r="AO29" i="22"/>
  <c r="AR29" i="22"/>
  <c r="AS29" i="22"/>
  <c r="T30" i="22"/>
  <c r="U30" i="22" s="1"/>
  <c r="V30" i="22"/>
  <c r="Z30" i="22"/>
  <c r="AA30" i="22"/>
  <c r="AB30" i="22"/>
  <c r="AC30" i="22"/>
  <c r="AD30" i="22"/>
  <c r="AE30" i="22" s="1"/>
  <c r="AF30" i="22"/>
  <c r="AG30" i="22" s="1"/>
  <c r="AH30" i="22"/>
  <c r="AI30" i="22" s="1"/>
  <c r="AJ30" i="22"/>
  <c r="AK30" i="22"/>
  <c r="AL30" i="22"/>
  <c r="AM30" i="22"/>
  <c r="AN30" i="22"/>
  <c r="AO30" i="22"/>
  <c r="AR30" i="22"/>
  <c r="AS30" i="22"/>
  <c r="T31" i="22"/>
  <c r="U31" i="22" s="1"/>
  <c r="R31" i="22" s="1"/>
  <c r="V31" i="22"/>
  <c r="Z31" i="22"/>
  <c r="AA31" i="22" s="1"/>
  <c r="AB31" i="22"/>
  <c r="AC31" i="22"/>
  <c r="AD31" i="22"/>
  <c r="AE31" i="22" s="1"/>
  <c r="AF31" i="22"/>
  <c r="AG31" i="22" s="1"/>
  <c r="AH31" i="22"/>
  <c r="AI31" i="22" s="1"/>
  <c r="AJ31" i="22"/>
  <c r="AK31" i="22" s="1"/>
  <c r="AL31" i="22"/>
  <c r="AM31" i="22"/>
  <c r="AN31" i="22"/>
  <c r="AO31" i="22"/>
  <c r="AR31" i="22"/>
  <c r="AS31" i="22"/>
  <c r="T32" i="22"/>
  <c r="U32" i="22" s="1"/>
  <c r="R32" i="22" s="1"/>
  <c r="V32" i="22"/>
  <c r="Z32" i="22"/>
  <c r="AA32" i="22" s="1"/>
  <c r="AB32" i="22"/>
  <c r="AC32" i="22"/>
  <c r="AD32" i="22"/>
  <c r="AE32" i="22" s="1"/>
  <c r="AF32" i="22"/>
  <c r="AG32" i="22" s="1"/>
  <c r="AH32" i="22"/>
  <c r="AI32" i="22" s="1"/>
  <c r="AJ32" i="22"/>
  <c r="AK32" i="22"/>
  <c r="AL32" i="22"/>
  <c r="AM32" i="22"/>
  <c r="AN32" i="22"/>
  <c r="AO32" i="22"/>
  <c r="AR32" i="22"/>
  <c r="AS32" i="22"/>
  <c r="T33" i="22"/>
  <c r="U33" i="22" s="1"/>
  <c r="R33" i="22" s="1"/>
  <c r="V33" i="22"/>
  <c r="Z33" i="22"/>
  <c r="AA33" i="22" s="1"/>
  <c r="AB33" i="22"/>
  <c r="AC33" i="22"/>
  <c r="AD33" i="22"/>
  <c r="AE33" i="22" s="1"/>
  <c r="AF33" i="22"/>
  <c r="AG33" i="22" s="1"/>
  <c r="AH33" i="22"/>
  <c r="AI33" i="22" s="1"/>
  <c r="AJ33" i="22"/>
  <c r="AK33" i="22"/>
  <c r="AL33" i="22"/>
  <c r="AM33" i="22"/>
  <c r="AN33" i="22"/>
  <c r="AO33" i="22"/>
  <c r="AR33" i="22"/>
  <c r="AS33" i="22"/>
  <c r="T34" i="22"/>
  <c r="U34" i="22" s="1"/>
  <c r="V34" i="22"/>
  <c r="Z34" i="22"/>
  <c r="AA34" i="22"/>
  <c r="AB34" i="22"/>
  <c r="AC34" i="22"/>
  <c r="AD34" i="22"/>
  <c r="AE34" i="22" s="1"/>
  <c r="AF34" i="22"/>
  <c r="AG34" i="22"/>
  <c r="AH34" i="22"/>
  <c r="AI34" i="22"/>
  <c r="AJ34" i="22"/>
  <c r="AK34" i="22" s="1"/>
  <c r="AL34" i="22"/>
  <c r="AM34" i="22"/>
  <c r="AN34" i="22"/>
  <c r="AO34" i="22"/>
  <c r="AR34" i="22"/>
  <c r="AS34" i="22"/>
  <c r="T35" i="22"/>
  <c r="U35" i="22" s="1"/>
  <c r="R35" i="22" s="1"/>
  <c r="V35" i="22"/>
  <c r="Z35" i="22"/>
  <c r="AA35" i="22" s="1"/>
  <c r="AB35" i="22"/>
  <c r="AC35" i="22"/>
  <c r="AD35" i="22"/>
  <c r="AE35" i="22" s="1"/>
  <c r="AF35" i="22"/>
  <c r="AG35" i="22" s="1"/>
  <c r="AH35" i="22"/>
  <c r="AI35" i="22" s="1"/>
  <c r="AJ35" i="22"/>
  <c r="AK35" i="22" s="1"/>
  <c r="AL35" i="22"/>
  <c r="AM35" i="22"/>
  <c r="AN35" i="22"/>
  <c r="AO35" i="22"/>
  <c r="AR35" i="22"/>
  <c r="AS35" i="22"/>
  <c r="T36" i="22"/>
  <c r="U36" i="22" s="1"/>
  <c r="V36" i="22"/>
  <c r="Z36" i="22"/>
  <c r="AA36" i="22" s="1"/>
  <c r="AB36" i="22"/>
  <c r="AC36" i="22"/>
  <c r="AD36" i="22"/>
  <c r="AE36" i="22" s="1"/>
  <c r="AF36" i="22"/>
  <c r="AG36" i="22"/>
  <c r="AH36" i="22"/>
  <c r="AI36" i="22" s="1"/>
  <c r="AJ36" i="22"/>
  <c r="AK36" i="22" s="1"/>
  <c r="AL36" i="22"/>
  <c r="AM36" i="22"/>
  <c r="AN36" i="22"/>
  <c r="AO36" i="22"/>
  <c r="AR36" i="22"/>
  <c r="AS36" i="22"/>
  <c r="T37" i="22"/>
  <c r="U37" i="22" s="1"/>
  <c r="R37" i="22" s="1"/>
  <c r="V37" i="22"/>
  <c r="Z37" i="22"/>
  <c r="AA37" i="22" s="1"/>
  <c r="AB37" i="22"/>
  <c r="AC37" i="22"/>
  <c r="AD37" i="22"/>
  <c r="AE37" i="22" s="1"/>
  <c r="AF37" i="22"/>
  <c r="AG37" i="22" s="1"/>
  <c r="AH37" i="22"/>
  <c r="AI37" i="22" s="1"/>
  <c r="AJ37" i="22"/>
  <c r="AK37" i="22" s="1"/>
  <c r="AL37" i="22"/>
  <c r="AM37" i="22"/>
  <c r="AN37" i="22"/>
  <c r="AO37" i="22"/>
  <c r="AR37" i="22"/>
  <c r="AS37" i="22"/>
  <c r="T38" i="22"/>
  <c r="U38" i="22" s="1"/>
  <c r="V38" i="22"/>
  <c r="Z38" i="22"/>
  <c r="AA38" i="22" s="1"/>
  <c r="AB38" i="22"/>
  <c r="AC38" i="22"/>
  <c r="AD38" i="22"/>
  <c r="AE38" i="22"/>
  <c r="AF38" i="22"/>
  <c r="AG38" i="22" s="1"/>
  <c r="AH38" i="22"/>
  <c r="AI38" i="22" s="1"/>
  <c r="AJ38" i="22"/>
  <c r="AK38" i="22" s="1"/>
  <c r="AL38" i="22"/>
  <c r="AM38" i="22"/>
  <c r="AN38" i="22"/>
  <c r="AO38" i="22"/>
  <c r="AR38" i="22"/>
  <c r="AS38" i="22"/>
  <c r="T39" i="22"/>
  <c r="U39" i="22" s="1"/>
  <c r="V39" i="22"/>
  <c r="Z39" i="22"/>
  <c r="AA39" i="22" s="1"/>
  <c r="AB39" i="22"/>
  <c r="AC39" i="22"/>
  <c r="AD39" i="22"/>
  <c r="AE39" i="22" s="1"/>
  <c r="AF39" i="22"/>
  <c r="AG39" i="22"/>
  <c r="AH39" i="22"/>
  <c r="AI39" i="22" s="1"/>
  <c r="AJ39" i="22"/>
  <c r="AK39" i="22" s="1"/>
  <c r="AL39" i="22"/>
  <c r="AM39" i="22"/>
  <c r="AN39" i="22"/>
  <c r="AO39" i="22"/>
  <c r="AR39" i="22"/>
  <c r="AS39" i="22"/>
  <c r="T40" i="22"/>
  <c r="U40" i="22" s="1"/>
  <c r="V40" i="22"/>
  <c r="Z40" i="22"/>
  <c r="AA40" i="22" s="1"/>
  <c r="AB40" i="22"/>
  <c r="AC40" i="22"/>
  <c r="AD40" i="22"/>
  <c r="AE40" i="22" s="1"/>
  <c r="AF40" i="22"/>
  <c r="AG40" i="22" s="1"/>
  <c r="AH40" i="22"/>
  <c r="AI40" i="22"/>
  <c r="AJ40" i="22"/>
  <c r="AK40" i="22" s="1"/>
  <c r="AL40" i="22"/>
  <c r="AM40" i="22"/>
  <c r="AN40" i="22"/>
  <c r="AO40" i="22"/>
  <c r="AR40" i="22"/>
  <c r="AS40" i="22"/>
  <c r="T41" i="22"/>
  <c r="U41" i="22" s="1"/>
  <c r="R41" i="22" s="1"/>
  <c r="V41" i="22"/>
  <c r="Z41" i="22"/>
  <c r="AA41" i="22" s="1"/>
  <c r="AB41" i="22"/>
  <c r="AC41" i="22"/>
  <c r="AD41" i="22"/>
  <c r="AE41" i="22"/>
  <c r="AF41" i="22"/>
  <c r="AG41" i="22" s="1"/>
  <c r="AH41" i="22"/>
  <c r="AI41" i="22" s="1"/>
  <c r="AJ41" i="22"/>
  <c r="AK41" i="22"/>
  <c r="AL41" i="22"/>
  <c r="AM41" i="22"/>
  <c r="AN41" i="22"/>
  <c r="AO41" i="22"/>
  <c r="AR41" i="22"/>
  <c r="AS41" i="22"/>
  <c r="T42" i="22"/>
  <c r="U42" i="22" s="1"/>
  <c r="V42" i="22"/>
  <c r="Z42" i="22"/>
  <c r="AA42" i="22"/>
  <c r="AB42" i="22"/>
  <c r="AC42" i="22"/>
  <c r="AD42" i="22"/>
  <c r="AE42" i="22" s="1"/>
  <c r="AF42" i="22"/>
  <c r="AG42" i="22" s="1"/>
  <c r="AH42" i="22"/>
  <c r="AI42" i="22"/>
  <c r="AJ42" i="22"/>
  <c r="AK42" i="22" s="1"/>
  <c r="AL42" i="22"/>
  <c r="AM42" i="22"/>
  <c r="AN42" i="22"/>
  <c r="AO42" i="22"/>
  <c r="AR42" i="22"/>
  <c r="AS42" i="22"/>
  <c r="T43" i="22"/>
  <c r="U43" i="22" s="1"/>
  <c r="V43" i="22"/>
  <c r="Z43" i="22"/>
  <c r="AA43" i="22"/>
  <c r="AB43" i="22"/>
  <c r="AC43" i="22"/>
  <c r="AD43" i="22"/>
  <c r="AE43" i="22" s="1"/>
  <c r="AF43" i="22"/>
  <c r="AG43" i="22" s="1"/>
  <c r="AH43" i="22"/>
  <c r="AI43" i="22" s="1"/>
  <c r="AJ43" i="22"/>
  <c r="AK43" i="22" s="1"/>
  <c r="AL43" i="22"/>
  <c r="AM43" i="22"/>
  <c r="AN43" i="22"/>
  <c r="AO43" i="22"/>
  <c r="AR43" i="22"/>
  <c r="AS43" i="22"/>
  <c r="T44" i="22"/>
  <c r="U44" i="22" s="1"/>
  <c r="R44" i="22" s="1"/>
  <c r="V44" i="22"/>
  <c r="Z44" i="22"/>
  <c r="AA44" i="22" s="1"/>
  <c r="AB44" i="22"/>
  <c r="AC44" i="22"/>
  <c r="AD44" i="22"/>
  <c r="AE44" i="22"/>
  <c r="AF44" i="22"/>
  <c r="AG44" i="22" s="1"/>
  <c r="AH44" i="22"/>
  <c r="AI44" i="22" s="1"/>
  <c r="AJ44" i="22"/>
  <c r="AK44" i="22" s="1"/>
  <c r="AL44" i="22"/>
  <c r="AM44" i="22"/>
  <c r="AN44" i="22"/>
  <c r="AO44" i="22"/>
  <c r="AR44" i="22"/>
  <c r="AS44" i="22"/>
  <c r="T45" i="22"/>
  <c r="U45" i="22" s="1"/>
  <c r="V45" i="22"/>
  <c r="Z45" i="22"/>
  <c r="AA45" i="22" s="1"/>
  <c r="AB45" i="22"/>
  <c r="AC45" i="22"/>
  <c r="AD45" i="22"/>
  <c r="AE45" i="22" s="1"/>
  <c r="AF45" i="22"/>
  <c r="AG45" i="22" s="1"/>
  <c r="AH45" i="22"/>
  <c r="AI45" i="22" s="1"/>
  <c r="AJ45" i="22"/>
  <c r="AK45" i="22" s="1"/>
  <c r="AL45" i="22"/>
  <c r="AM45" i="22"/>
  <c r="AN45" i="22"/>
  <c r="AO45" i="22"/>
  <c r="AR45" i="22"/>
  <c r="AS45" i="22"/>
  <c r="T46" i="22"/>
  <c r="U46" i="22" s="1"/>
  <c r="V46" i="22"/>
  <c r="Z46" i="22"/>
  <c r="AA46" i="22" s="1"/>
  <c r="AB46" i="22"/>
  <c r="AC46" i="22"/>
  <c r="AD46" i="22"/>
  <c r="AE46" i="22" s="1"/>
  <c r="AF46" i="22"/>
  <c r="AG46" i="22" s="1"/>
  <c r="AH46" i="22"/>
  <c r="AI46" i="22" s="1"/>
  <c r="AJ46" i="22"/>
  <c r="AK46" i="22" s="1"/>
  <c r="AL46" i="22"/>
  <c r="AM46" i="22"/>
  <c r="AN46" i="22"/>
  <c r="AO46" i="22"/>
  <c r="AR46" i="22"/>
  <c r="AS46" i="22"/>
  <c r="T47" i="22"/>
  <c r="U47" i="22" s="1"/>
  <c r="V47" i="22"/>
  <c r="Z47" i="22"/>
  <c r="AA47" i="22" s="1"/>
  <c r="AB47" i="22"/>
  <c r="AC47" i="22"/>
  <c r="AD47" i="22"/>
  <c r="AE47" i="22" s="1"/>
  <c r="AF47" i="22"/>
  <c r="AG47" i="22" s="1"/>
  <c r="AH47" i="22"/>
  <c r="AI47" i="22" s="1"/>
  <c r="AJ47" i="22"/>
  <c r="AK47" i="22" s="1"/>
  <c r="AL47" i="22"/>
  <c r="AM47" i="22"/>
  <c r="AN47" i="22"/>
  <c r="AO47" i="22"/>
  <c r="AR47" i="22"/>
  <c r="AS47" i="22"/>
  <c r="T48" i="22"/>
  <c r="U48" i="22" s="1"/>
  <c r="R48" i="22" s="1"/>
  <c r="V48" i="22"/>
  <c r="Z48" i="22"/>
  <c r="AA48" i="22" s="1"/>
  <c r="AB48" i="22"/>
  <c r="AC48" i="22"/>
  <c r="AD48" i="22"/>
  <c r="AE48" i="22" s="1"/>
  <c r="AF48" i="22"/>
  <c r="AG48" i="22" s="1"/>
  <c r="AH48" i="22"/>
  <c r="AI48" i="22" s="1"/>
  <c r="AJ48" i="22"/>
  <c r="AK48" i="22"/>
  <c r="AL48" i="22"/>
  <c r="AM48" i="22"/>
  <c r="AN48" i="22"/>
  <c r="AO48" i="22"/>
  <c r="AR48" i="22"/>
  <c r="AS48" i="22"/>
  <c r="T49" i="22"/>
  <c r="U49" i="22" s="1"/>
  <c r="R49" i="22" s="1"/>
  <c r="V49" i="22"/>
  <c r="Z49" i="22"/>
  <c r="AA49" i="22" s="1"/>
  <c r="AB49" i="22"/>
  <c r="AC49" i="22"/>
  <c r="AD49" i="22"/>
  <c r="AE49" i="22"/>
  <c r="AF49" i="22"/>
  <c r="AG49" i="22" s="1"/>
  <c r="AH49" i="22"/>
  <c r="AI49" i="22" s="1"/>
  <c r="AJ49" i="22"/>
  <c r="AK49" i="22" s="1"/>
  <c r="AL49" i="22"/>
  <c r="AM49" i="22"/>
  <c r="AN49" i="22"/>
  <c r="AO49" i="22"/>
  <c r="AR49" i="22"/>
  <c r="AS49" i="22"/>
  <c r="T50" i="22"/>
  <c r="U50" i="22" s="1"/>
  <c r="R50" i="22" s="1"/>
  <c r="V50" i="22"/>
  <c r="Z50" i="22"/>
  <c r="AA50" i="22" s="1"/>
  <c r="AB50" i="22"/>
  <c r="AC50" i="22"/>
  <c r="AD50" i="22"/>
  <c r="AE50" i="22"/>
  <c r="AF50" i="22"/>
  <c r="AG50" i="22" s="1"/>
  <c r="AH50" i="22"/>
  <c r="AI50" i="22"/>
  <c r="AJ50" i="22"/>
  <c r="AK50" i="22" s="1"/>
  <c r="AL50" i="22"/>
  <c r="AM50" i="22"/>
  <c r="AN50" i="22"/>
  <c r="AO50" i="22"/>
  <c r="AR50" i="22"/>
  <c r="AS50" i="22"/>
  <c r="T51" i="22"/>
  <c r="U51" i="22" s="1"/>
  <c r="R51" i="22" s="1"/>
  <c r="V51" i="22"/>
  <c r="Z51" i="22"/>
  <c r="AA51" i="22" s="1"/>
  <c r="AB51" i="22"/>
  <c r="AC51" i="22"/>
  <c r="AD51" i="22"/>
  <c r="AE51" i="22" s="1"/>
  <c r="AF51" i="22"/>
  <c r="AG51" i="22" s="1"/>
  <c r="AH51" i="22"/>
  <c r="AI51" i="22" s="1"/>
  <c r="AJ51" i="22"/>
  <c r="AK51" i="22"/>
  <c r="AL51" i="22"/>
  <c r="AM51" i="22"/>
  <c r="AN51" i="22"/>
  <c r="AO51" i="22"/>
  <c r="AR51" i="22"/>
  <c r="AS51" i="22"/>
  <c r="T52" i="22"/>
  <c r="U52" i="22" s="1"/>
  <c r="V52" i="22"/>
  <c r="Z52" i="22"/>
  <c r="AA52" i="22" s="1"/>
  <c r="AB52" i="22"/>
  <c r="AC52" i="22"/>
  <c r="AD52" i="22"/>
  <c r="AE52" i="22"/>
  <c r="AF52" i="22"/>
  <c r="AG52" i="22"/>
  <c r="AH52" i="22"/>
  <c r="AI52" i="22" s="1"/>
  <c r="AJ52" i="22"/>
  <c r="AK52" i="22" s="1"/>
  <c r="AL52" i="22"/>
  <c r="AM52" i="22"/>
  <c r="AN52" i="22"/>
  <c r="AO52" i="22"/>
  <c r="AR52" i="22"/>
  <c r="AS52" i="22"/>
  <c r="T53" i="22"/>
  <c r="U53" i="22" s="1"/>
  <c r="V53" i="22"/>
  <c r="Z53" i="22"/>
  <c r="AA53" i="22" s="1"/>
  <c r="AB53" i="22"/>
  <c r="AC53" i="22"/>
  <c r="AD53" i="22"/>
  <c r="AE53" i="22" s="1"/>
  <c r="AF53" i="22"/>
  <c r="AG53" i="22"/>
  <c r="AH53" i="22"/>
  <c r="AI53" i="22"/>
  <c r="AJ53" i="22"/>
  <c r="AK53" i="22" s="1"/>
  <c r="AL53" i="22"/>
  <c r="AM53" i="22"/>
  <c r="AN53" i="22"/>
  <c r="AO53" i="22"/>
  <c r="AR53" i="22"/>
  <c r="AS53" i="22"/>
  <c r="T54" i="22"/>
  <c r="U54" i="22" s="1"/>
  <c r="R54" i="22" s="1"/>
  <c r="V54" i="22"/>
  <c r="Z54" i="22"/>
  <c r="AA54" i="22"/>
  <c r="AB54" i="22"/>
  <c r="AC54" i="22"/>
  <c r="AD54" i="22"/>
  <c r="AE54" i="22" s="1"/>
  <c r="AF54" i="22"/>
  <c r="AG54" i="22" s="1"/>
  <c r="AH54" i="22"/>
  <c r="AI54" i="22" s="1"/>
  <c r="AJ54" i="22"/>
  <c r="AK54" i="22" s="1"/>
  <c r="AL54" i="22"/>
  <c r="AM54" i="22"/>
  <c r="AN54" i="22"/>
  <c r="AO54" i="22"/>
  <c r="AR54" i="22"/>
  <c r="AS54" i="22"/>
  <c r="T55" i="22"/>
  <c r="U55" i="22" s="1"/>
  <c r="V55" i="22"/>
  <c r="Z55" i="22"/>
  <c r="AA55" i="22" s="1"/>
  <c r="AB55" i="22"/>
  <c r="AC55" i="22"/>
  <c r="AD55" i="22"/>
  <c r="AE55" i="22"/>
  <c r="AF55" i="22"/>
  <c r="AG55" i="22"/>
  <c r="AH55" i="22"/>
  <c r="AI55" i="22" s="1"/>
  <c r="AJ55" i="22"/>
  <c r="AK55" i="22" s="1"/>
  <c r="AL55" i="22"/>
  <c r="AM55" i="22"/>
  <c r="AN55" i="22"/>
  <c r="AO55" i="22"/>
  <c r="AR55" i="22"/>
  <c r="AS55" i="22"/>
  <c r="T56" i="22"/>
  <c r="U56" i="22" s="1"/>
  <c r="R56" i="22" s="1"/>
  <c r="V56" i="22"/>
  <c r="Z56" i="22"/>
  <c r="AA56" i="22"/>
  <c r="AB56" i="22"/>
  <c r="AC56" i="22"/>
  <c r="AD56" i="22"/>
  <c r="AE56" i="22" s="1"/>
  <c r="AF56" i="22"/>
  <c r="AG56" i="22" s="1"/>
  <c r="AH56" i="22"/>
  <c r="AI56" i="22" s="1"/>
  <c r="AJ56" i="22"/>
  <c r="AK56" i="22" s="1"/>
  <c r="AL56" i="22"/>
  <c r="AM56" i="22"/>
  <c r="AN56" i="22"/>
  <c r="AO56" i="22"/>
  <c r="AR56" i="22"/>
  <c r="AS56" i="22"/>
  <c r="T57" i="22"/>
  <c r="U57" i="22" s="1"/>
  <c r="R57" i="22" s="1"/>
  <c r="V57" i="22"/>
  <c r="Z57" i="22"/>
  <c r="AA57" i="22" s="1"/>
  <c r="AB57" i="22"/>
  <c r="AC57" i="22"/>
  <c r="AD57" i="22"/>
  <c r="AE57" i="22" s="1"/>
  <c r="AF57" i="22"/>
  <c r="AG57" i="22" s="1"/>
  <c r="AH57" i="22"/>
  <c r="AI57" i="22" s="1"/>
  <c r="AJ57" i="22"/>
  <c r="AK57" i="22" s="1"/>
  <c r="AL57" i="22"/>
  <c r="AM57" i="22"/>
  <c r="AN57" i="22"/>
  <c r="AO57" i="22"/>
  <c r="AR57" i="22"/>
  <c r="AS57" i="22"/>
  <c r="T58" i="22"/>
  <c r="U58" i="22" s="1"/>
  <c r="R58" i="22" s="1"/>
  <c r="V58" i="22"/>
  <c r="Z58" i="22"/>
  <c r="AA58" i="22" s="1"/>
  <c r="AB58" i="22"/>
  <c r="AC58" i="22"/>
  <c r="AD58" i="22"/>
  <c r="AE58" i="22" s="1"/>
  <c r="AF58" i="22"/>
  <c r="AG58" i="22" s="1"/>
  <c r="AH58" i="22"/>
  <c r="AI58" i="22" s="1"/>
  <c r="AJ58" i="22"/>
  <c r="AK58" i="22" s="1"/>
  <c r="AL58" i="22"/>
  <c r="AM58" i="22"/>
  <c r="AN58" i="22"/>
  <c r="AO58" i="22"/>
  <c r="AR58" i="22"/>
  <c r="AS58" i="22"/>
  <c r="T59" i="22"/>
  <c r="U59" i="22" s="1"/>
  <c r="V59" i="22"/>
  <c r="Z59" i="22"/>
  <c r="AA59" i="22" s="1"/>
  <c r="AB59" i="22"/>
  <c r="AC59" i="22"/>
  <c r="AD59" i="22"/>
  <c r="AE59" i="22" s="1"/>
  <c r="AF59" i="22"/>
  <c r="AG59" i="22" s="1"/>
  <c r="AH59" i="22"/>
  <c r="AI59" i="22" s="1"/>
  <c r="AJ59" i="22"/>
  <c r="AK59" i="22"/>
  <c r="AL59" i="22"/>
  <c r="AM59" i="22"/>
  <c r="AN59" i="22"/>
  <c r="AO59" i="22"/>
  <c r="AR59" i="22"/>
  <c r="AS59" i="22"/>
  <c r="T60" i="22"/>
  <c r="U60" i="22" s="1"/>
  <c r="V60" i="22"/>
  <c r="Z60" i="22"/>
  <c r="AA60" i="22" s="1"/>
  <c r="AB60" i="22"/>
  <c r="AC60" i="22"/>
  <c r="AD60" i="22"/>
  <c r="AE60" i="22" s="1"/>
  <c r="AF60" i="22"/>
  <c r="AG60" i="22" s="1"/>
  <c r="AH60" i="22"/>
  <c r="AI60" i="22" s="1"/>
  <c r="AJ60" i="22"/>
  <c r="AK60" i="22" s="1"/>
  <c r="AL60" i="22"/>
  <c r="AM60" i="22"/>
  <c r="AN60" i="22"/>
  <c r="AO60" i="22"/>
  <c r="AR60" i="22"/>
  <c r="AS60" i="22"/>
  <c r="T61" i="22"/>
  <c r="U61" i="22" s="1"/>
  <c r="R61" i="22" s="1"/>
  <c r="V61" i="22"/>
  <c r="Z61" i="22"/>
  <c r="AA61" i="22"/>
  <c r="AB61" i="22"/>
  <c r="AC61" i="22"/>
  <c r="AD61" i="22"/>
  <c r="AE61" i="22" s="1"/>
  <c r="AF61" i="22"/>
  <c r="AG61" i="22"/>
  <c r="AH61" i="22"/>
  <c r="AI61" i="22"/>
  <c r="AJ61" i="22"/>
  <c r="AK61" i="22" s="1"/>
  <c r="AL61" i="22"/>
  <c r="AM61" i="22"/>
  <c r="AN61" i="22"/>
  <c r="AO61" i="22"/>
  <c r="AR61" i="22"/>
  <c r="AS61" i="22"/>
  <c r="T62" i="22"/>
  <c r="U62" i="22" s="1"/>
  <c r="R62" i="22" s="1"/>
  <c r="V62" i="22"/>
  <c r="Z62" i="22"/>
  <c r="AA62" i="22" s="1"/>
  <c r="AB62" i="22"/>
  <c r="AC62" i="22"/>
  <c r="AD62" i="22"/>
  <c r="AE62" i="22"/>
  <c r="AF62" i="22"/>
  <c r="AG62" i="22" s="1"/>
  <c r="AH62" i="22"/>
  <c r="AI62" i="22" s="1"/>
  <c r="AJ62" i="22"/>
  <c r="AK62" i="22" s="1"/>
  <c r="AL62" i="22"/>
  <c r="AM62" i="22"/>
  <c r="AN62" i="22"/>
  <c r="AO62" i="22"/>
  <c r="AR62" i="22"/>
  <c r="AS62" i="22"/>
  <c r="T63" i="22"/>
  <c r="U63" i="22" s="1"/>
  <c r="V63" i="22"/>
  <c r="Z63" i="22"/>
  <c r="AA63" i="22" s="1"/>
  <c r="AB63" i="22"/>
  <c r="AC63" i="22"/>
  <c r="AD63" i="22"/>
  <c r="AE63" i="22"/>
  <c r="AF63" i="22"/>
  <c r="AG63" i="22"/>
  <c r="AH63" i="22"/>
  <c r="AI63" i="22" s="1"/>
  <c r="AJ63" i="22"/>
  <c r="AK63" i="22" s="1"/>
  <c r="AL63" i="22"/>
  <c r="AM63" i="22"/>
  <c r="AN63" i="22"/>
  <c r="AO63" i="22"/>
  <c r="AR63" i="22"/>
  <c r="AS63" i="22"/>
  <c r="T64" i="22"/>
  <c r="U64" i="22" s="1"/>
  <c r="R64" i="22" s="1"/>
  <c r="V64" i="22"/>
  <c r="Z64" i="22"/>
  <c r="AA64" i="22"/>
  <c r="AB64" i="22"/>
  <c r="AC64" i="22"/>
  <c r="AD64" i="22"/>
  <c r="AE64" i="22" s="1"/>
  <c r="AF64" i="22"/>
  <c r="AG64" i="22" s="1"/>
  <c r="AH64" i="22"/>
  <c r="AI64" i="22" s="1"/>
  <c r="AJ64" i="22"/>
  <c r="AK64" i="22"/>
  <c r="AL64" i="22"/>
  <c r="AM64" i="22"/>
  <c r="AN64" i="22"/>
  <c r="AO64" i="22"/>
  <c r="AR64" i="22"/>
  <c r="AS64" i="22"/>
  <c r="T65" i="22"/>
  <c r="U65" i="22" s="1"/>
  <c r="R65" i="22" s="1"/>
  <c r="V65" i="22"/>
  <c r="Z65" i="22"/>
  <c r="AA65" i="22" s="1"/>
  <c r="AB65" i="22"/>
  <c r="AC65" i="22"/>
  <c r="AD65" i="22"/>
  <c r="AE65" i="22"/>
  <c r="AF65" i="22"/>
  <c r="AG65" i="22" s="1"/>
  <c r="AH65" i="22"/>
  <c r="AI65" i="22" s="1"/>
  <c r="AJ65" i="22"/>
  <c r="AK65" i="22" s="1"/>
  <c r="AL65" i="22"/>
  <c r="AM65" i="22"/>
  <c r="AN65" i="22"/>
  <c r="AO65" i="22"/>
  <c r="AR65" i="22"/>
  <c r="AS65" i="22"/>
  <c r="T66" i="22"/>
  <c r="U66" i="22" s="1"/>
  <c r="R66" i="22" s="1"/>
  <c r="V66" i="22"/>
  <c r="Z66" i="22"/>
  <c r="AA66" i="22"/>
  <c r="AB66" i="22"/>
  <c r="AC66" i="22"/>
  <c r="AD66" i="22"/>
  <c r="AE66" i="22"/>
  <c r="AF66" i="22"/>
  <c r="AG66" i="22" s="1"/>
  <c r="AH66" i="22"/>
  <c r="AI66" i="22"/>
  <c r="AJ66" i="22"/>
  <c r="AK66" i="22" s="1"/>
  <c r="AL66" i="22"/>
  <c r="AM66" i="22"/>
  <c r="AN66" i="22"/>
  <c r="AO66" i="22"/>
  <c r="AR66" i="22"/>
  <c r="AS66" i="22"/>
  <c r="T67" i="22"/>
  <c r="U67" i="22" s="1"/>
  <c r="V67" i="22"/>
  <c r="Z67" i="22"/>
  <c r="AA67" i="22" s="1"/>
  <c r="AB67" i="22"/>
  <c r="AC67" i="22"/>
  <c r="AD67" i="22"/>
  <c r="AE67" i="22" s="1"/>
  <c r="AF67" i="22"/>
  <c r="AG67" i="22" s="1"/>
  <c r="AH67" i="22"/>
  <c r="AI67" i="22" s="1"/>
  <c r="AJ67" i="22"/>
  <c r="AK67" i="22" s="1"/>
  <c r="AL67" i="22"/>
  <c r="AM67" i="22"/>
  <c r="AN67" i="22"/>
  <c r="AO67" i="22"/>
  <c r="AR67" i="22"/>
  <c r="AS67" i="22"/>
  <c r="T68" i="22"/>
  <c r="U68" i="22" s="1"/>
  <c r="V68" i="22"/>
  <c r="Z68" i="22"/>
  <c r="AA68" i="22" s="1"/>
  <c r="AB68" i="22"/>
  <c r="AC68" i="22"/>
  <c r="AD68" i="22"/>
  <c r="AE68" i="22"/>
  <c r="AF68" i="22"/>
  <c r="AG68" i="22" s="1"/>
  <c r="AH68" i="22"/>
  <c r="AI68" i="22" s="1"/>
  <c r="AJ68" i="22"/>
  <c r="AK68" i="22" s="1"/>
  <c r="AL68" i="22"/>
  <c r="AM68" i="22"/>
  <c r="AN68" i="22"/>
  <c r="AO68" i="22"/>
  <c r="AR68" i="22"/>
  <c r="AS68" i="22"/>
  <c r="T69" i="22"/>
  <c r="U69" i="22" s="1"/>
  <c r="V69" i="22"/>
  <c r="Z69" i="22"/>
  <c r="AA69" i="22"/>
  <c r="AB69" i="22"/>
  <c r="AC69" i="22"/>
  <c r="AD69" i="22"/>
  <c r="AE69" i="22" s="1"/>
  <c r="AF69" i="22"/>
  <c r="AG69" i="22" s="1"/>
  <c r="AH69" i="22"/>
  <c r="AI69" i="22" s="1"/>
  <c r="AJ69" i="22"/>
  <c r="AK69" i="22" s="1"/>
  <c r="AL69" i="22"/>
  <c r="AM69" i="22"/>
  <c r="AN69" i="22"/>
  <c r="AO69" i="22"/>
  <c r="AR69" i="22"/>
  <c r="AS69" i="22"/>
  <c r="T70" i="22"/>
  <c r="U70" i="22" s="1"/>
  <c r="R70" i="22" s="1"/>
  <c r="V70" i="22"/>
  <c r="Z70" i="22"/>
  <c r="AA70" i="22"/>
  <c r="AB70" i="22"/>
  <c r="AC70" i="22"/>
  <c r="AD70" i="22"/>
  <c r="AE70" i="22"/>
  <c r="AF70" i="22"/>
  <c r="AG70" i="22" s="1"/>
  <c r="AH70" i="22"/>
  <c r="AI70" i="22" s="1"/>
  <c r="AJ70" i="22"/>
  <c r="AK70" i="22" s="1"/>
  <c r="AL70" i="22"/>
  <c r="AM70" i="22"/>
  <c r="AN70" i="22"/>
  <c r="AO70" i="22"/>
  <c r="AR70" i="22"/>
  <c r="AS70" i="22"/>
  <c r="T71" i="22"/>
  <c r="U71" i="22" s="1"/>
  <c r="R71" i="22" s="1"/>
  <c r="V71" i="22"/>
  <c r="Z71" i="22"/>
  <c r="AA71" i="22" s="1"/>
  <c r="AB71" i="22"/>
  <c r="AC71" i="22"/>
  <c r="AD71" i="22"/>
  <c r="AE71" i="22"/>
  <c r="AF71" i="22"/>
  <c r="AG71" i="22" s="1"/>
  <c r="AH71" i="22"/>
  <c r="AI71" i="22" s="1"/>
  <c r="AJ71" i="22"/>
  <c r="AK71" i="22" s="1"/>
  <c r="AL71" i="22"/>
  <c r="AM71" i="22"/>
  <c r="AN71" i="22"/>
  <c r="AO71" i="22"/>
  <c r="AR71" i="22"/>
  <c r="AS71" i="22"/>
  <c r="T72" i="22"/>
  <c r="U72" i="22" s="1"/>
  <c r="R72" i="22" s="1"/>
  <c r="V72" i="22"/>
  <c r="Z72" i="22"/>
  <c r="AA72" i="22"/>
  <c r="AB72" i="22"/>
  <c r="AC72" i="22"/>
  <c r="AD72" i="22"/>
  <c r="AE72" i="22" s="1"/>
  <c r="AF72" i="22"/>
  <c r="AG72" i="22" s="1"/>
  <c r="AH72" i="22"/>
  <c r="AI72" i="22" s="1"/>
  <c r="AJ72" i="22"/>
  <c r="AK72" i="22" s="1"/>
  <c r="AL72" i="22"/>
  <c r="AM72" i="22"/>
  <c r="AN72" i="22"/>
  <c r="AO72" i="22"/>
  <c r="AR72" i="22"/>
  <c r="AS72" i="22"/>
  <c r="T73" i="22"/>
  <c r="U73" i="22" s="1"/>
  <c r="R73" i="22" s="1"/>
  <c r="V73" i="22"/>
  <c r="Z73" i="22"/>
  <c r="AA73" i="22" s="1"/>
  <c r="AB73" i="22"/>
  <c r="AC73" i="22"/>
  <c r="AD73" i="22"/>
  <c r="AE73" i="22"/>
  <c r="AF73" i="22"/>
  <c r="AG73" i="22" s="1"/>
  <c r="AH73" i="22"/>
  <c r="AI73" i="22" s="1"/>
  <c r="AJ73" i="22"/>
  <c r="AK73" i="22" s="1"/>
  <c r="AL73" i="22"/>
  <c r="AM73" i="22"/>
  <c r="AN73" i="22"/>
  <c r="AO73" i="22"/>
  <c r="AR73" i="22"/>
  <c r="AS73" i="22"/>
  <c r="T74" i="22"/>
  <c r="U74" i="22" s="1"/>
  <c r="R74" i="22" s="1"/>
  <c r="V74" i="22"/>
  <c r="Z74" i="22"/>
  <c r="AA74" i="22"/>
  <c r="AB74" i="22"/>
  <c r="AC74" i="22"/>
  <c r="AD74" i="22"/>
  <c r="AE74" i="22" s="1"/>
  <c r="AF74" i="22"/>
  <c r="AG74" i="22" s="1"/>
  <c r="AH74" i="22"/>
  <c r="AI74" i="22" s="1"/>
  <c r="AJ74" i="22"/>
  <c r="AK74" i="22" s="1"/>
  <c r="AL74" i="22"/>
  <c r="AM74" i="22"/>
  <c r="AN74" i="22"/>
  <c r="AO74" i="22"/>
  <c r="AR74" i="22"/>
  <c r="AS74" i="22"/>
  <c r="T75" i="22"/>
  <c r="U75" i="22" s="1"/>
  <c r="V75" i="22"/>
  <c r="Z75" i="22"/>
  <c r="AA75" i="22"/>
  <c r="AB75" i="22"/>
  <c r="AC75" i="22"/>
  <c r="AD75" i="22"/>
  <c r="AE75" i="22" s="1"/>
  <c r="AF75" i="22"/>
  <c r="AG75" i="22" s="1"/>
  <c r="AH75" i="22"/>
  <c r="AI75" i="22" s="1"/>
  <c r="AJ75" i="22"/>
  <c r="AK75" i="22"/>
  <c r="AL75" i="22"/>
  <c r="AM75" i="22"/>
  <c r="AN75" i="22"/>
  <c r="AO75" i="22"/>
  <c r="AR75" i="22"/>
  <c r="AS75" i="22"/>
  <c r="T76" i="22"/>
  <c r="U76" i="22" s="1"/>
  <c r="R76" i="22" s="1"/>
  <c r="V76" i="22"/>
  <c r="Z76" i="22"/>
  <c r="AA76" i="22" s="1"/>
  <c r="AB76" i="22"/>
  <c r="AC76" i="22"/>
  <c r="AD76" i="22"/>
  <c r="AE76" i="22" s="1"/>
  <c r="AF76" i="22"/>
  <c r="AG76" i="22"/>
  <c r="AH76" i="22"/>
  <c r="AI76" i="22" s="1"/>
  <c r="AJ76" i="22"/>
  <c r="AK76" i="22" s="1"/>
  <c r="AL76" i="22"/>
  <c r="AM76" i="22"/>
  <c r="AN76" i="22"/>
  <c r="AO76" i="22"/>
  <c r="AR76" i="22"/>
  <c r="AS76" i="22"/>
  <c r="T77" i="22"/>
  <c r="U77" i="22" s="1"/>
  <c r="R77" i="22" s="1"/>
  <c r="V77" i="22"/>
  <c r="Z77" i="22"/>
  <c r="AA77" i="22" s="1"/>
  <c r="AB77" i="22"/>
  <c r="AC77" i="22"/>
  <c r="AD77" i="22"/>
  <c r="AE77" i="22" s="1"/>
  <c r="AF77" i="22"/>
  <c r="AG77" i="22"/>
  <c r="AH77" i="22"/>
  <c r="AI77" i="22"/>
  <c r="AJ77" i="22"/>
  <c r="AK77" i="22" s="1"/>
  <c r="AL77" i="22"/>
  <c r="AM77" i="22"/>
  <c r="AN77" i="22"/>
  <c r="AO77" i="22"/>
  <c r="AR77" i="22"/>
  <c r="AS77" i="22"/>
  <c r="T78" i="22"/>
  <c r="U78" i="22" s="1"/>
  <c r="R78" i="22" s="1"/>
  <c r="V78" i="22"/>
  <c r="Z78" i="22"/>
  <c r="AA78" i="22" s="1"/>
  <c r="AB78" i="22"/>
  <c r="AC78" i="22"/>
  <c r="AD78" i="22"/>
  <c r="AE78" i="22"/>
  <c r="AF78" i="22"/>
  <c r="AG78" i="22" s="1"/>
  <c r="AH78" i="22"/>
  <c r="AI78" i="22" s="1"/>
  <c r="AJ78" i="22"/>
  <c r="AK78" i="22" s="1"/>
  <c r="AL78" i="22"/>
  <c r="AM78" i="22"/>
  <c r="AN78" i="22"/>
  <c r="AO78" i="22"/>
  <c r="AR78" i="22"/>
  <c r="AS78" i="22"/>
  <c r="T79" i="22"/>
  <c r="U79" i="22" s="1"/>
  <c r="R79" i="22" s="1"/>
  <c r="V79" i="22"/>
  <c r="Z79" i="22"/>
  <c r="AA79" i="22" s="1"/>
  <c r="AB79" i="22"/>
  <c r="AC79" i="22"/>
  <c r="AD79" i="22"/>
  <c r="AE79" i="22"/>
  <c r="AF79" i="22"/>
  <c r="AG79" i="22"/>
  <c r="AH79" i="22"/>
  <c r="AI79" i="22" s="1"/>
  <c r="AJ79" i="22"/>
  <c r="AK79" i="22" s="1"/>
  <c r="AL79" i="22"/>
  <c r="AM79" i="22"/>
  <c r="AN79" i="22"/>
  <c r="AO79" i="22"/>
  <c r="AR79" i="22"/>
  <c r="AS79" i="22"/>
  <c r="T80" i="22"/>
  <c r="U80" i="22" s="1"/>
  <c r="R80" i="22" s="1"/>
  <c r="V80" i="22"/>
  <c r="Z80" i="22"/>
  <c r="AA80" i="22" s="1"/>
  <c r="AB80" i="22"/>
  <c r="AC80" i="22"/>
  <c r="AD80" i="22"/>
  <c r="AE80" i="22" s="1"/>
  <c r="AF80" i="22"/>
  <c r="AG80" i="22" s="1"/>
  <c r="AH80" i="22"/>
  <c r="AI80" i="22" s="1"/>
  <c r="AJ80" i="22"/>
  <c r="AK80" i="22"/>
  <c r="AL80" i="22"/>
  <c r="AM80" i="22"/>
  <c r="AN80" i="22"/>
  <c r="AO80" i="22"/>
  <c r="AR80" i="22"/>
  <c r="AS80" i="22"/>
  <c r="T81" i="22"/>
  <c r="U81" i="22" s="1"/>
  <c r="R81" i="22" s="1"/>
  <c r="V81" i="22"/>
  <c r="Z81" i="22"/>
  <c r="AA81" i="22" s="1"/>
  <c r="AB81" i="22"/>
  <c r="AC81" i="22"/>
  <c r="AD81" i="22"/>
  <c r="AE81" i="22" s="1"/>
  <c r="AF81" i="22"/>
  <c r="AG81" i="22" s="1"/>
  <c r="AH81" i="22"/>
  <c r="AI81" i="22" s="1"/>
  <c r="AJ81" i="22"/>
  <c r="AK81" i="22"/>
  <c r="AL81" i="22"/>
  <c r="AM81" i="22"/>
  <c r="AN81" i="22"/>
  <c r="AO81" i="22"/>
  <c r="AR81" i="22"/>
  <c r="AS81" i="22"/>
  <c r="T82" i="22"/>
  <c r="U82" i="22" s="1"/>
  <c r="R82" i="22" s="1"/>
  <c r="V82" i="22"/>
  <c r="Z82" i="22"/>
  <c r="AA82" i="22" s="1"/>
  <c r="AB82" i="22"/>
  <c r="AC82" i="22"/>
  <c r="AD82" i="22"/>
  <c r="AE82" i="22"/>
  <c r="AF82" i="22"/>
  <c r="AG82" i="22"/>
  <c r="AH82" i="22"/>
  <c r="AI82" i="22" s="1"/>
  <c r="AJ82" i="22"/>
  <c r="AK82" i="22" s="1"/>
  <c r="AL82" i="22"/>
  <c r="AM82" i="22"/>
  <c r="AN82" i="22"/>
  <c r="AO82" i="22"/>
  <c r="AR82" i="22"/>
  <c r="AS82" i="22"/>
  <c r="T83" i="22"/>
  <c r="U83" i="22" s="1"/>
  <c r="V83" i="22"/>
  <c r="Z83" i="22"/>
  <c r="AA83" i="22" s="1"/>
  <c r="AB83" i="22"/>
  <c r="AC83" i="22"/>
  <c r="AD83" i="22"/>
  <c r="AE83" i="22" s="1"/>
  <c r="AF83" i="22"/>
  <c r="AG83" i="22" s="1"/>
  <c r="AH83" i="22"/>
  <c r="AI83" i="22" s="1"/>
  <c r="AJ83" i="22"/>
  <c r="AK83" i="22"/>
  <c r="AL83" i="22"/>
  <c r="AM83" i="22"/>
  <c r="AN83" i="22"/>
  <c r="AO83" i="22"/>
  <c r="AR83" i="22"/>
  <c r="AS83" i="22"/>
  <c r="T84" i="22"/>
  <c r="U84" i="22" s="1"/>
  <c r="V84" i="22"/>
  <c r="Z84" i="22"/>
  <c r="AA84" i="22" s="1"/>
  <c r="AB84" i="22"/>
  <c r="AC84" i="22"/>
  <c r="AD84" i="22"/>
  <c r="AE84" i="22"/>
  <c r="AF84" i="22"/>
  <c r="AG84" i="22"/>
  <c r="AH84" i="22"/>
  <c r="AI84" i="22" s="1"/>
  <c r="AJ84" i="22"/>
  <c r="AK84" i="22" s="1"/>
  <c r="AL84" i="22"/>
  <c r="AM84" i="22"/>
  <c r="AN84" i="22"/>
  <c r="AO84" i="22"/>
  <c r="AR84" i="22"/>
  <c r="AS84" i="22"/>
  <c r="T85" i="22"/>
  <c r="U85" i="22" s="1"/>
  <c r="V85" i="22"/>
  <c r="Z85" i="22"/>
  <c r="AA85" i="22"/>
  <c r="AB85" i="22"/>
  <c r="AC85" i="22"/>
  <c r="AD85" i="22"/>
  <c r="AE85" i="22" s="1"/>
  <c r="AF85" i="22"/>
  <c r="AG85" i="22"/>
  <c r="AH85" i="22"/>
  <c r="AI85" i="22" s="1"/>
  <c r="AJ85" i="22"/>
  <c r="AK85" i="22" s="1"/>
  <c r="AL85" i="22"/>
  <c r="AM85" i="22"/>
  <c r="AN85" i="22"/>
  <c r="AO85" i="22"/>
  <c r="AR85" i="22"/>
  <c r="AS85" i="22"/>
  <c r="T86" i="22"/>
  <c r="U86" i="22" s="1"/>
  <c r="V86" i="22"/>
  <c r="Z86" i="22"/>
  <c r="AA86" i="22"/>
  <c r="AB86" i="22"/>
  <c r="AC86" i="22"/>
  <c r="AD86" i="22"/>
  <c r="AE86" i="22"/>
  <c r="AF86" i="22"/>
  <c r="AG86" i="22" s="1"/>
  <c r="AH86" i="22"/>
  <c r="AI86" i="22" s="1"/>
  <c r="AJ86" i="22"/>
  <c r="AK86" i="22"/>
  <c r="AL86" i="22"/>
  <c r="AM86" i="22"/>
  <c r="AN86" i="22"/>
  <c r="AO86" i="22"/>
  <c r="AR86" i="22"/>
  <c r="AS86" i="22"/>
  <c r="T87" i="22"/>
  <c r="U87" i="22" s="1"/>
  <c r="V87" i="22"/>
  <c r="Z87" i="22"/>
  <c r="AA87" i="22" s="1"/>
  <c r="AB87" i="22"/>
  <c r="AC87" i="22"/>
  <c r="AD87" i="22"/>
  <c r="AE87" i="22"/>
  <c r="AF87" i="22"/>
  <c r="AG87" i="22"/>
  <c r="AH87" i="22"/>
  <c r="AI87" i="22" s="1"/>
  <c r="AJ87" i="22"/>
  <c r="AK87" i="22" s="1"/>
  <c r="AL87" i="22"/>
  <c r="AM87" i="22"/>
  <c r="AN87" i="22"/>
  <c r="AO87" i="22"/>
  <c r="AR87" i="22"/>
  <c r="AS87" i="22"/>
  <c r="T88" i="22"/>
  <c r="U88" i="22" s="1"/>
  <c r="V88" i="22"/>
  <c r="Z88" i="22"/>
  <c r="AA88" i="22"/>
  <c r="AB88" i="22"/>
  <c r="AC88" i="22"/>
  <c r="AD88" i="22"/>
  <c r="AE88" i="22" s="1"/>
  <c r="AF88" i="22"/>
  <c r="AG88" i="22" s="1"/>
  <c r="AH88" i="22"/>
  <c r="AI88" i="22" s="1"/>
  <c r="AJ88" i="22"/>
  <c r="AK88" i="22" s="1"/>
  <c r="AL88" i="22"/>
  <c r="AM88" i="22"/>
  <c r="AN88" i="22"/>
  <c r="AO88" i="22"/>
  <c r="AR88" i="22"/>
  <c r="AS88" i="22"/>
  <c r="T89" i="22"/>
  <c r="U89" i="22" s="1"/>
  <c r="R89" i="22" s="1"/>
  <c r="V89" i="22"/>
  <c r="Z89" i="22"/>
  <c r="AA89" i="22" s="1"/>
  <c r="AB89" i="22"/>
  <c r="AC89" i="22"/>
  <c r="AD89" i="22"/>
  <c r="AE89" i="22"/>
  <c r="AF89" i="22"/>
  <c r="AG89" i="22" s="1"/>
  <c r="AH89" i="22"/>
  <c r="AI89" i="22" s="1"/>
  <c r="AJ89" i="22"/>
  <c r="AK89" i="22" s="1"/>
  <c r="AL89" i="22"/>
  <c r="AM89" i="22"/>
  <c r="AN89" i="22"/>
  <c r="AO89" i="22"/>
  <c r="AR89" i="22"/>
  <c r="AS89" i="22"/>
  <c r="T90" i="22"/>
  <c r="U90" i="22" s="1"/>
  <c r="R90" i="22" s="1"/>
  <c r="V90" i="22"/>
  <c r="Z90" i="22"/>
  <c r="AA90" i="22"/>
  <c r="AB90" i="22"/>
  <c r="AC90" i="22"/>
  <c r="AD90" i="22"/>
  <c r="AE90" i="22" s="1"/>
  <c r="AF90" i="22"/>
  <c r="AG90" i="22" s="1"/>
  <c r="AH90" i="22"/>
  <c r="AI90" i="22" s="1"/>
  <c r="AJ90" i="22"/>
  <c r="AK90" i="22" s="1"/>
  <c r="AL90" i="22"/>
  <c r="AM90" i="22"/>
  <c r="AN90" i="22"/>
  <c r="AO90" i="22"/>
  <c r="AR90" i="22"/>
  <c r="AS90" i="22"/>
  <c r="T91" i="22"/>
  <c r="U91" i="22" s="1"/>
  <c r="R91" i="22" s="1"/>
  <c r="V91" i="22"/>
  <c r="Z91" i="22"/>
  <c r="AA91" i="22"/>
  <c r="AB91" i="22"/>
  <c r="AC91" i="22"/>
  <c r="AD91" i="22"/>
  <c r="AE91" i="22" s="1"/>
  <c r="AF91" i="22"/>
  <c r="AG91" i="22" s="1"/>
  <c r="AH91" i="22"/>
  <c r="AI91" i="22" s="1"/>
  <c r="AJ91" i="22"/>
  <c r="AK91" i="22" s="1"/>
  <c r="AL91" i="22"/>
  <c r="AM91" i="22"/>
  <c r="AN91" i="22"/>
  <c r="AO91" i="22"/>
  <c r="AR91" i="22"/>
  <c r="AS91" i="22"/>
  <c r="T92" i="22"/>
  <c r="U92" i="22" s="1"/>
  <c r="R92" i="22" s="1"/>
  <c r="V92" i="22"/>
  <c r="Z92" i="22"/>
  <c r="AA92" i="22" s="1"/>
  <c r="AB92" i="22"/>
  <c r="AC92" i="22"/>
  <c r="AD92" i="22"/>
  <c r="AE92" i="22" s="1"/>
  <c r="AF92" i="22"/>
  <c r="AG92" i="22" s="1"/>
  <c r="AH92" i="22"/>
  <c r="AI92" i="22" s="1"/>
  <c r="AJ92" i="22"/>
  <c r="AK92" i="22" s="1"/>
  <c r="AL92" i="22"/>
  <c r="AM92" i="22"/>
  <c r="AN92" i="22"/>
  <c r="AO92" i="22"/>
  <c r="AR92" i="22"/>
  <c r="AS92" i="22"/>
  <c r="T93" i="22"/>
  <c r="U93" i="22" s="1"/>
  <c r="R93" i="22" s="1"/>
  <c r="V93" i="22"/>
  <c r="Z93" i="22"/>
  <c r="AA93" i="22"/>
  <c r="AB93" i="22"/>
  <c r="AC93" i="22"/>
  <c r="AD93" i="22"/>
  <c r="AE93" i="22" s="1"/>
  <c r="AF93" i="22"/>
  <c r="AG93" i="22" s="1"/>
  <c r="AH93" i="22"/>
  <c r="AI93" i="22" s="1"/>
  <c r="AJ93" i="22"/>
  <c r="AK93" i="22" s="1"/>
  <c r="AL93" i="22"/>
  <c r="AM93" i="22"/>
  <c r="AN93" i="22"/>
  <c r="AO93" i="22"/>
  <c r="AR93" i="22"/>
  <c r="AS93" i="22"/>
  <c r="T94" i="22"/>
  <c r="U94" i="22" s="1"/>
  <c r="R94" i="22" s="1"/>
  <c r="V94" i="22"/>
  <c r="Z94" i="22"/>
  <c r="AA94" i="22" s="1"/>
  <c r="AB94" i="22"/>
  <c r="AC94" i="22"/>
  <c r="AD94" i="22"/>
  <c r="AE94" i="22" s="1"/>
  <c r="AF94" i="22"/>
  <c r="AG94" i="22" s="1"/>
  <c r="AH94" i="22"/>
  <c r="AI94" i="22" s="1"/>
  <c r="AJ94" i="22"/>
  <c r="AK94" i="22" s="1"/>
  <c r="AL94" i="22"/>
  <c r="AM94" i="22"/>
  <c r="AN94" i="22"/>
  <c r="AO94" i="22"/>
  <c r="AR94" i="22"/>
  <c r="AS94" i="22"/>
  <c r="T95" i="22"/>
  <c r="U95" i="22" s="1"/>
  <c r="R95" i="22" s="1"/>
  <c r="V95" i="22"/>
  <c r="Z95" i="22"/>
  <c r="AA95" i="22" s="1"/>
  <c r="AB95" i="22"/>
  <c r="AC95" i="22"/>
  <c r="AD95" i="22"/>
  <c r="AE95" i="22" s="1"/>
  <c r="AF95" i="22"/>
  <c r="AG95" i="22" s="1"/>
  <c r="AH95" i="22"/>
  <c r="AI95" i="22" s="1"/>
  <c r="AJ95" i="22"/>
  <c r="AK95" i="22" s="1"/>
  <c r="AL95" i="22"/>
  <c r="AM95" i="22"/>
  <c r="AN95" i="22"/>
  <c r="AO95" i="22"/>
  <c r="AR95" i="22"/>
  <c r="AS95" i="22"/>
  <c r="T96" i="22"/>
  <c r="U96" i="22" s="1"/>
  <c r="V96" i="22"/>
  <c r="Z96" i="22"/>
  <c r="AA96" i="22"/>
  <c r="AB96" i="22"/>
  <c r="AC96" i="22"/>
  <c r="AD96" i="22"/>
  <c r="AE96" i="22" s="1"/>
  <c r="AF96" i="22"/>
  <c r="AG96" i="22" s="1"/>
  <c r="AH96" i="22"/>
  <c r="AI96" i="22"/>
  <c r="AJ96" i="22"/>
  <c r="AK96" i="22" s="1"/>
  <c r="AL96" i="22"/>
  <c r="AM96" i="22"/>
  <c r="AN96" i="22"/>
  <c r="AO96" i="22"/>
  <c r="AR96" i="22"/>
  <c r="AS96" i="22"/>
  <c r="T97" i="22"/>
  <c r="U97" i="22" s="1"/>
  <c r="R97" i="22" s="1"/>
  <c r="V97" i="22"/>
  <c r="Z97" i="22"/>
  <c r="AA97" i="22" s="1"/>
  <c r="AB97" i="22"/>
  <c r="AC97" i="22"/>
  <c r="AD97" i="22"/>
  <c r="AE97" i="22" s="1"/>
  <c r="AF97" i="22"/>
  <c r="AG97" i="22" s="1"/>
  <c r="AH97" i="22"/>
  <c r="AI97" i="22" s="1"/>
  <c r="AJ97" i="22"/>
  <c r="AK97" i="22" s="1"/>
  <c r="AL97" i="22"/>
  <c r="AM97" i="22"/>
  <c r="AN97" i="22"/>
  <c r="AO97" i="22"/>
  <c r="AR97" i="22"/>
  <c r="AS97" i="22"/>
  <c r="T98" i="22"/>
  <c r="U98" i="22" s="1"/>
  <c r="R98" i="22" s="1"/>
  <c r="V98" i="22"/>
  <c r="Z98" i="22"/>
  <c r="AA98" i="22" s="1"/>
  <c r="AB98" i="22"/>
  <c r="AC98" i="22"/>
  <c r="AD98" i="22"/>
  <c r="AE98" i="22" s="1"/>
  <c r="AF98" i="22"/>
  <c r="AG98" i="22"/>
  <c r="AH98" i="22"/>
  <c r="AI98" i="22" s="1"/>
  <c r="AJ98" i="22"/>
  <c r="AK98" i="22" s="1"/>
  <c r="AL98" i="22"/>
  <c r="AM98" i="22"/>
  <c r="AN98" i="22"/>
  <c r="AO98" i="22"/>
  <c r="AR98" i="22"/>
  <c r="AS98" i="22"/>
  <c r="T99" i="22"/>
  <c r="U99" i="22" s="1"/>
  <c r="R99" i="22" s="1"/>
  <c r="V99" i="22"/>
  <c r="Z99" i="22"/>
  <c r="AA99" i="22" s="1"/>
  <c r="AB99" i="22"/>
  <c r="AC99" i="22"/>
  <c r="AD99" i="22"/>
  <c r="AE99" i="22" s="1"/>
  <c r="AF99" i="22"/>
  <c r="AG99" i="22" s="1"/>
  <c r="AH99" i="22"/>
  <c r="AI99" i="22" s="1"/>
  <c r="AJ99" i="22"/>
  <c r="AK99" i="22"/>
  <c r="AL99" i="22"/>
  <c r="AM99" i="22"/>
  <c r="AN99" i="22"/>
  <c r="AO99" i="22"/>
  <c r="AR99" i="22"/>
  <c r="AS99" i="22"/>
  <c r="T100" i="22"/>
  <c r="U100" i="22" s="1"/>
  <c r="R100" i="22" s="1"/>
  <c r="V100" i="22"/>
  <c r="Z100" i="22"/>
  <c r="AA100" i="22" s="1"/>
  <c r="AB100" i="22"/>
  <c r="AC100" i="22"/>
  <c r="AD100" i="22"/>
  <c r="AE100" i="22"/>
  <c r="AF100" i="22"/>
  <c r="AG100" i="22" s="1"/>
  <c r="AH100" i="22"/>
  <c r="AI100" i="22" s="1"/>
  <c r="AJ100" i="22"/>
  <c r="AK100" i="22" s="1"/>
  <c r="AL100" i="22"/>
  <c r="AM100" i="22"/>
  <c r="AN100" i="22"/>
  <c r="AO100" i="22"/>
  <c r="AR100" i="22"/>
  <c r="AS100" i="22"/>
  <c r="T101" i="22"/>
  <c r="U101" i="22" s="1"/>
  <c r="V101" i="22"/>
  <c r="Z101" i="22"/>
  <c r="AA101" i="22"/>
  <c r="AB101" i="22"/>
  <c r="AC101" i="22"/>
  <c r="AD101" i="22"/>
  <c r="AE101" i="22" s="1"/>
  <c r="AF101" i="22"/>
  <c r="AG101" i="22"/>
  <c r="AH101" i="22"/>
  <c r="AI101" i="22" s="1"/>
  <c r="AJ101" i="22"/>
  <c r="AK101" i="22" s="1"/>
  <c r="AL101" i="22"/>
  <c r="AM101" i="22"/>
  <c r="AN101" i="22"/>
  <c r="AO101" i="22"/>
  <c r="AR101" i="22"/>
  <c r="AS101" i="22"/>
  <c r="T102" i="22"/>
  <c r="U102" i="22" s="1"/>
  <c r="V102" i="22"/>
  <c r="Z102" i="22"/>
  <c r="AA102" i="22" s="1"/>
  <c r="AB102" i="22"/>
  <c r="AC102" i="22"/>
  <c r="AD102" i="22"/>
  <c r="AE102" i="22" s="1"/>
  <c r="AF102" i="22"/>
  <c r="AG102" i="22" s="1"/>
  <c r="AH102" i="22"/>
  <c r="AI102" i="22" s="1"/>
  <c r="AJ102" i="22"/>
  <c r="AK102" i="22"/>
  <c r="AL102" i="22"/>
  <c r="AM102" i="22"/>
  <c r="AN102" i="22"/>
  <c r="AO102" i="22"/>
  <c r="AR102" i="22"/>
  <c r="AS102" i="22"/>
  <c r="T103" i="22"/>
  <c r="U103" i="22" s="1"/>
  <c r="R103" i="22" s="1"/>
  <c r="V103" i="22"/>
  <c r="Z103" i="22"/>
  <c r="AA103" i="22" s="1"/>
  <c r="AB103" i="22"/>
  <c r="AC103" i="22"/>
  <c r="AD103" i="22"/>
  <c r="AE103" i="22"/>
  <c r="AF103" i="22"/>
  <c r="AG103" i="22" s="1"/>
  <c r="AH103" i="22"/>
  <c r="AI103" i="22" s="1"/>
  <c r="AJ103" i="22"/>
  <c r="AK103" i="22" s="1"/>
  <c r="AL103" i="22"/>
  <c r="AM103" i="22"/>
  <c r="AN103" i="22"/>
  <c r="AO103" i="22"/>
  <c r="AR103" i="22"/>
  <c r="AS103" i="22"/>
  <c r="T104" i="22"/>
  <c r="U104" i="22" s="1"/>
  <c r="R104" i="22" s="1"/>
  <c r="V104" i="22"/>
  <c r="Z104" i="22"/>
  <c r="AA104" i="22"/>
  <c r="AB104" i="22"/>
  <c r="AC104" i="22"/>
  <c r="AD104" i="22"/>
  <c r="AE104" i="22" s="1"/>
  <c r="AF104" i="22"/>
  <c r="AG104" i="22" s="1"/>
  <c r="AH104" i="22"/>
  <c r="AI104" i="22"/>
  <c r="AJ104" i="22"/>
  <c r="AK104" i="22" s="1"/>
  <c r="AL104" i="22"/>
  <c r="AM104" i="22"/>
  <c r="AN104" i="22"/>
  <c r="AO104" i="22"/>
  <c r="AR104" i="22"/>
  <c r="AS104" i="22"/>
  <c r="T105" i="22"/>
  <c r="U105" i="22" s="1"/>
  <c r="R105" i="22" s="1"/>
  <c r="V105" i="22"/>
  <c r="Z105" i="22"/>
  <c r="AA105" i="22" s="1"/>
  <c r="AB105" i="22"/>
  <c r="AC105" i="22"/>
  <c r="AD105" i="22"/>
  <c r="AE105" i="22" s="1"/>
  <c r="AF105" i="22"/>
  <c r="AG105" i="22" s="1"/>
  <c r="AH105" i="22"/>
  <c r="AI105" i="22" s="1"/>
  <c r="AJ105" i="22"/>
  <c r="AK105" i="22" s="1"/>
  <c r="AL105" i="22"/>
  <c r="AM105" i="22"/>
  <c r="AN105" i="22"/>
  <c r="AO105" i="22"/>
  <c r="AR105" i="22"/>
  <c r="AS105" i="22"/>
  <c r="T106" i="22"/>
  <c r="U106" i="22" s="1"/>
  <c r="R106" i="22" s="1"/>
  <c r="V106" i="22"/>
  <c r="Z106" i="22"/>
  <c r="AA106" i="22" s="1"/>
  <c r="AB106" i="22"/>
  <c r="AC106" i="22"/>
  <c r="AD106" i="22"/>
  <c r="AE106" i="22" s="1"/>
  <c r="AF106" i="22"/>
  <c r="AG106" i="22"/>
  <c r="AH106" i="22"/>
  <c r="AI106" i="22" s="1"/>
  <c r="AJ106" i="22"/>
  <c r="AK106" i="22" s="1"/>
  <c r="AL106" i="22"/>
  <c r="AM106" i="22"/>
  <c r="AN106" i="22"/>
  <c r="AO106" i="22"/>
  <c r="AR106" i="22"/>
  <c r="AS106" i="22"/>
  <c r="T107" i="22"/>
  <c r="U107" i="22" s="1"/>
  <c r="R107" i="22" s="1"/>
  <c r="V107" i="22"/>
  <c r="Z107" i="22"/>
  <c r="AA107" i="22" s="1"/>
  <c r="AB107" i="22"/>
  <c r="AC107" i="22"/>
  <c r="AD107" i="22"/>
  <c r="AE107" i="22" s="1"/>
  <c r="AF107" i="22"/>
  <c r="AG107" i="22" s="1"/>
  <c r="AH107" i="22"/>
  <c r="AI107" i="22" s="1"/>
  <c r="AJ107" i="22"/>
  <c r="AK107" i="22"/>
  <c r="AL107" i="22"/>
  <c r="AM107" i="22"/>
  <c r="AN107" i="22"/>
  <c r="AO107" i="22"/>
  <c r="AR107" i="22"/>
  <c r="AS107" i="22"/>
  <c r="T108" i="22"/>
  <c r="U108" i="22" s="1"/>
  <c r="V108" i="22"/>
  <c r="Z108" i="22"/>
  <c r="AA108" i="22" s="1"/>
  <c r="AB108" i="22"/>
  <c r="AC108" i="22"/>
  <c r="AD108" i="22"/>
  <c r="AE108" i="22"/>
  <c r="AF108" i="22"/>
  <c r="AG108" i="22" s="1"/>
  <c r="AH108" i="22"/>
  <c r="AI108" i="22" s="1"/>
  <c r="AJ108" i="22"/>
  <c r="AK108" i="22"/>
  <c r="AL108" i="22"/>
  <c r="AM108" i="22"/>
  <c r="AN108" i="22"/>
  <c r="AO108" i="22"/>
  <c r="AR108" i="22"/>
  <c r="AS108" i="22"/>
  <c r="T109" i="22"/>
  <c r="U109" i="22" s="1"/>
  <c r="R109" i="22" s="1"/>
  <c r="V109" i="22"/>
  <c r="Z109" i="22"/>
  <c r="AA109" i="22"/>
  <c r="AB109" i="22"/>
  <c r="AC109" i="22"/>
  <c r="AD109" i="22"/>
  <c r="AE109" i="22" s="1"/>
  <c r="AF109" i="22"/>
  <c r="AG109" i="22"/>
  <c r="AH109" i="22"/>
  <c r="AI109" i="22" s="1"/>
  <c r="AJ109" i="22"/>
  <c r="AK109" i="22" s="1"/>
  <c r="AL109" i="22"/>
  <c r="AM109" i="22"/>
  <c r="AN109" i="22"/>
  <c r="AO109" i="22"/>
  <c r="AR109" i="22"/>
  <c r="AS109" i="22"/>
  <c r="T110" i="22"/>
  <c r="U110" i="22" s="1"/>
  <c r="V110" i="22"/>
  <c r="Z110" i="22"/>
  <c r="AA110" i="22" s="1"/>
  <c r="AB110" i="22"/>
  <c r="AC110" i="22"/>
  <c r="AD110" i="22"/>
  <c r="AE110" i="22"/>
  <c r="AF110" i="22"/>
  <c r="AG110" i="22" s="1"/>
  <c r="AH110" i="22"/>
  <c r="AI110" i="22" s="1"/>
  <c r="AJ110" i="22"/>
  <c r="AK110" i="22" s="1"/>
  <c r="AL110" i="22"/>
  <c r="AM110" i="22"/>
  <c r="AN110" i="22"/>
  <c r="AO110" i="22"/>
  <c r="AR110" i="22"/>
  <c r="AS110" i="22"/>
  <c r="T111" i="22"/>
  <c r="U111" i="22" s="1"/>
  <c r="V111" i="22"/>
  <c r="Z111" i="22"/>
  <c r="AA111" i="22" s="1"/>
  <c r="AB111" i="22"/>
  <c r="AC111" i="22"/>
  <c r="AD111" i="22"/>
  <c r="AE111" i="22"/>
  <c r="AF111" i="22"/>
  <c r="AG111" i="22" s="1"/>
  <c r="AH111" i="22"/>
  <c r="AI111" i="22" s="1"/>
  <c r="AJ111" i="22"/>
  <c r="AK111" i="22" s="1"/>
  <c r="AL111" i="22"/>
  <c r="AM111" i="22"/>
  <c r="AN111" i="22"/>
  <c r="AO111" i="22"/>
  <c r="AR111" i="22"/>
  <c r="AS111" i="22"/>
  <c r="T112" i="22"/>
  <c r="U112" i="22" s="1"/>
  <c r="V112" i="22"/>
  <c r="Z112" i="22"/>
  <c r="AA112" i="22" s="1"/>
  <c r="AB112" i="22"/>
  <c r="AC112" i="22"/>
  <c r="AD112" i="22"/>
  <c r="AE112" i="22" s="1"/>
  <c r="AF112" i="22"/>
  <c r="AG112" i="22" s="1"/>
  <c r="AH112" i="22"/>
  <c r="AI112" i="22" s="1"/>
  <c r="AJ112" i="22"/>
  <c r="AK112" i="22"/>
  <c r="AL112" i="22"/>
  <c r="AM112" i="22"/>
  <c r="AN112" i="22"/>
  <c r="AO112" i="22"/>
  <c r="AR112" i="22"/>
  <c r="AS112" i="22"/>
  <c r="T113" i="22"/>
  <c r="U113" i="22" s="1"/>
  <c r="V113" i="22"/>
  <c r="Z113" i="22"/>
  <c r="AA113" i="22" s="1"/>
  <c r="AB113" i="22"/>
  <c r="AC113" i="22"/>
  <c r="AD113" i="22"/>
  <c r="AE113" i="22" s="1"/>
  <c r="AF113" i="22"/>
  <c r="AG113" i="22" s="1"/>
  <c r="AH113" i="22"/>
  <c r="AI113" i="22" s="1"/>
  <c r="AJ113" i="22"/>
  <c r="AK113" i="22" s="1"/>
  <c r="AL113" i="22"/>
  <c r="AM113" i="22"/>
  <c r="AN113" i="22"/>
  <c r="AO113" i="22"/>
  <c r="AR113" i="22"/>
  <c r="AS113" i="22"/>
  <c r="T114" i="22"/>
  <c r="U114" i="22" s="1"/>
  <c r="V114" i="22"/>
  <c r="Z114" i="22"/>
  <c r="AA114" i="22" s="1"/>
  <c r="AB114" i="22"/>
  <c r="AC114" i="22"/>
  <c r="AD114" i="22"/>
  <c r="AE114" i="22" s="1"/>
  <c r="AF114" i="22"/>
  <c r="AG114" i="22"/>
  <c r="AH114" i="22"/>
  <c r="AI114" i="22" s="1"/>
  <c r="AJ114" i="22"/>
  <c r="AK114" i="22" s="1"/>
  <c r="AL114" i="22"/>
  <c r="AM114" i="22"/>
  <c r="AN114" i="22"/>
  <c r="AO114" i="22"/>
  <c r="AR114" i="22"/>
  <c r="AS114" i="22"/>
  <c r="T115" i="22"/>
  <c r="U115" i="22" s="1"/>
  <c r="V115" i="22"/>
  <c r="Z115" i="22"/>
  <c r="AA115" i="22" s="1"/>
  <c r="AB115" i="22"/>
  <c r="AC115" i="22"/>
  <c r="AD115" i="22"/>
  <c r="AE115" i="22" s="1"/>
  <c r="AF115" i="22"/>
  <c r="AG115" i="22" s="1"/>
  <c r="AH115" i="22"/>
  <c r="AI115" i="22" s="1"/>
  <c r="AJ115" i="22"/>
  <c r="AK115" i="22"/>
  <c r="AL115" i="22"/>
  <c r="AM115" i="22"/>
  <c r="AN115" i="22"/>
  <c r="AO115" i="22"/>
  <c r="AR115" i="22"/>
  <c r="AS115" i="22"/>
  <c r="T116" i="22"/>
  <c r="U116" i="22" s="1"/>
  <c r="R116" i="22" s="1"/>
  <c r="V116" i="22"/>
  <c r="Z116" i="22"/>
  <c r="AA116" i="22" s="1"/>
  <c r="AB116" i="22"/>
  <c r="AC116" i="22"/>
  <c r="AD116" i="22"/>
  <c r="AE116" i="22"/>
  <c r="AF116" i="22"/>
  <c r="AG116" i="22" s="1"/>
  <c r="AH116" i="22"/>
  <c r="AI116" i="22" s="1"/>
  <c r="AJ116" i="22"/>
  <c r="AK116" i="22" s="1"/>
  <c r="AL116" i="22"/>
  <c r="AM116" i="22"/>
  <c r="AO116" i="22"/>
  <c r="AR116" i="22"/>
  <c r="AS116" i="22"/>
  <c r="T117" i="22"/>
  <c r="U117" i="22" s="1"/>
  <c r="V117" i="22"/>
  <c r="Z117" i="22"/>
  <c r="AA117" i="22" s="1"/>
  <c r="AB117" i="22"/>
  <c r="AC117" i="22"/>
  <c r="AD117" i="22"/>
  <c r="AE117" i="22" s="1"/>
  <c r="AF117" i="22"/>
  <c r="AG117" i="22" s="1"/>
  <c r="AH117" i="22"/>
  <c r="AI117" i="22" s="1"/>
  <c r="AJ117" i="22"/>
  <c r="AK117" i="22" s="1"/>
  <c r="AL117" i="22"/>
  <c r="AM117" i="22"/>
  <c r="AO117" i="22"/>
  <c r="AR117" i="22"/>
  <c r="AS117" i="22"/>
  <c r="T118" i="22"/>
  <c r="U118" i="22" s="1"/>
  <c r="V118" i="22"/>
  <c r="Z118" i="22"/>
  <c r="AA118" i="22" s="1"/>
  <c r="AB118" i="22"/>
  <c r="AC118" i="22"/>
  <c r="AD118" i="22"/>
  <c r="AE118" i="22" s="1"/>
  <c r="AF118" i="22"/>
  <c r="AG118" i="22" s="1"/>
  <c r="AH118" i="22"/>
  <c r="AI118" i="22" s="1"/>
  <c r="AJ118" i="22"/>
  <c r="AK118" i="22" s="1"/>
  <c r="AL118" i="22"/>
  <c r="AM118" i="22"/>
  <c r="AO118" i="22"/>
  <c r="AR118" i="22"/>
  <c r="AS118" i="22"/>
  <c r="T119" i="22"/>
  <c r="U119" i="22" s="1"/>
  <c r="R119" i="22" s="1"/>
  <c r="V119" i="22"/>
  <c r="Z119" i="22"/>
  <c r="AA119" i="22" s="1"/>
  <c r="AB119" i="22"/>
  <c r="AC119" i="22"/>
  <c r="AD119" i="22"/>
  <c r="AE119" i="22" s="1"/>
  <c r="AF119" i="22"/>
  <c r="AG119" i="22"/>
  <c r="AH119" i="22"/>
  <c r="AI119" i="22" s="1"/>
  <c r="AJ119" i="22"/>
  <c r="AK119" i="22" s="1"/>
  <c r="AL119" i="22"/>
  <c r="AM119" i="22"/>
  <c r="AO119" i="22"/>
  <c r="AR119" i="22"/>
  <c r="AS119" i="22"/>
  <c r="T120" i="22"/>
  <c r="U120" i="22" s="1"/>
  <c r="R120" i="22" s="1"/>
  <c r="V120" i="22"/>
  <c r="Z120" i="22"/>
  <c r="AA120" i="22" s="1"/>
  <c r="AB120" i="22"/>
  <c r="AC120" i="22"/>
  <c r="AD120" i="22"/>
  <c r="AE120" i="22" s="1"/>
  <c r="AF120" i="22"/>
  <c r="AG120" i="22" s="1"/>
  <c r="AH120" i="22"/>
  <c r="AI120" i="22"/>
  <c r="AJ120" i="22"/>
  <c r="AK120" i="22"/>
  <c r="AL120" i="22"/>
  <c r="AM120" i="22"/>
  <c r="AO120" i="22"/>
  <c r="AR120" i="22"/>
  <c r="AS120" i="22"/>
  <c r="T121" i="22"/>
  <c r="U121" i="22" s="1"/>
  <c r="R121" i="22" s="1"/>
  <c r="V121" i="22"/>
  <c r="Z121" i="22"/>
  <c r="AA121" i="22" s="1"/>
  <c r="AB121" i="22"/>
  <c r="AC121" i="22"/>
  <c r="AD121" i="22"/>
  <c r="AE121" i="22"/>
  <c r="AF121" i="22"/>
  <c r="AG121" i="22" s="1"/>
  <c r="AH121" i="22"/>
  <c r="AI121" i="22" s="1"/>
  <c r="AJ121" i="22"/>
  <c r="AK121" i="22"/>
  <c r="AL121" i="22"/>
  <c r="AM121" i="22"/>
  <c r="AN121" i="22"/>
  <c r="AO121" i="22"/>
  <c r="AR121" i="22"/>
  <c r="AS121" i="22"/>
  <c r="T122" i="22"/>
  <c r="U122" i="22" s="1"/>
  <c r="R122" i="22" s="1"/>
  <c r="V122" i="22"/>
  <c r="Z122" i="22"/>
  <c r="AA122" i="22" s="1"/>
  <c r="AB122" i="22"/>
  <c r="AC122" i="22"/>
  <c r="AD122" i="22"/>
  <c r="AE122" i="22" s="1"/>
  <c r="AF122" i="22"/>
  <c r="AG122" i="22"/>
  <c r="AH122" i="22"/>
  <c r="AI122" i="22" s="1"/>
  <c r="AJ122" i="22"/>
  <c r="AK122" i="22" s="1"/>
  <c r="AL122" i="22"/>
  <c r="AM122" i="22"/>
  <c r="AN122" i="22"/>
  <c r="AO122" i="22"/>
  <c r="AR122" i="22"/>
  <c r="AS122" i="22"/>
  <c r="T123" i="22"/>
  <c r="U123" i="22" s="1"/>
  <c r="R123" i="22" s="1"/>
  <c r="V123" i="22"/>
  <c r="Z123" i="22"/>
  <c r="AA123" i="22"/>
  <c r="AB123" i="22"/>
  <c r="AC123" i="22"/>
  <c r="AD123" i="22"/>
  <c r="AE123" i="22" s="1"/>
  <c r="AF123" i="22"/>
  <c r="AG123" i="22" s="1"/>
  <c r="AH123" i="22"/>
  <c r="AI123" i="22"/>
  <c r="AJ123" i="22"/>
  <c r="AK123" i="22" s="1"/>
  <c r="AL123" i="22"/>
  <c r="AM123" i="22"/>
  <c r="AN123" i="22"/>
  <c r="AO123" i="22"/>
  <c r="AR123" i="22"/>
  <c r="AS123" i="22"/>
  <c r="T124" i="22"/>
  <c r="U124" i="22" s="1"/>
  <c r="V124" i="22"/>
  <c r="Z124" i="22"/>
  <c r="AA124" i="22" s="1"/>
  <c r="AB124" i="22"/>
  <c r="AC124" i="22"/>
  <c r="AD124" i="22"/>
  <c r="AE124" i="22" s="1"/>
  <c r="AF124" i="22"/>
  <c r="AG124" i="22"/>
  <c r="AH124" i="22"/>
  <c r="AI124" i="22" s="1"/>
  <c r="AJ124" i="22"/>
  <c r="AK124" i="22" s="1"/>
  <c r="AL124" i="22"/>
  <c r="AM124" i="22"/>
  <c r="AN124" i="22"/>
  <c r="AO124" i="22"/>
  <c r="AR124" i="22"/>
  <c r="AS124" i="22"/>
  <c r="T125" i="22"/>
  <c r="U125" i="22" s="1"/>
  <c r="V125" i="22"/>
  <c r="Z125" i="22"/>
  <c r="AA125" i="22" s="1"/>
  <c r="AB125" i="22"/>
  <c r="AC125" i="22"/>
  <c r="AD125" i="22"/>
  <c r="AE125" i="22" s="1"/>
  <c r="AF125" i="22"/>
  <c r="AG125" i="22" s="1"/>
  <c r="AH125" i="22"/>
  <c r="AI125" i="22" s="1"/>
  <c r="AJ125" i="22"/>
  <c r="AK125" i="22" s="1"/>
  <c r="AL125" i="22"/>
  <c r="AM125" i="22"/>
  <c r="AN125" i="22"/>
  <c r="AO125" i="22"/>
  <c r="AR125" i="22"/>
  <c r="AS125" i="22"/>
  <c r="T126" i="22"/>
  <c r="U126" i="22" s="1"/>
  <c r="V126" i="22"/>
  <c r="Z126" i="22"/>
  <c r="AA126" i="22" s="1"/>
  <c r="AB126" i="22"/>
  <c r="AC126" i="22"/>
  <c r="AD126" i="22"/>
  <c r="AE126" i="22" s="1"/>
  <c r="AF126" i="22"/>
  <c r="AG126" i="22" s="1"/>
  <c r="AH126" i="22"/>
  <c r="AI126" i="22" s="1"/>
  <c r="AJ126" i="22"/>
  <c r="AK126" i="22" s="1"/>
  <c r="AL126" i="22"/>
  <c r="AM126" i="22"/>
  <c r="AO126" i="22"/>
  <c r="AR126" i="22"/>
  <c r="AS126" i="22"/>
  <c r="T127" i="22"/>
  <c r="U127" i="22" s="1"/>
  <c r="R127" i="22" s="1"/>
  <c r="V127" i="22"/>
  <c r="Z127" i="22"/>
  <c r="AA127" i="22" s="1"/>
  <c r="AB127" i="22"/>
  <c r="AC127" i="22"/>
  <c r="AD127" i="22"/>
  <c r="AE127" i="22"/>
  <c r="AF127" i="22"/>
  <c r="AG127" i="22" s="1"/>
  <c r="AH127" i="22"/>
  <c r="AI127" i="22" s="1"/>
  <c r="AJ127" i="22"/>
  <c r="AK127" i="22" s="1"/>
  <c r="AL127" i="22"/>
  <c r="AM127" i="22"/>
  <c r="AN127" i="22"/>
  <c r="AO127" i="22"/>
  <c r="AR127" i="22"/>
  <c r="AS127" i="22"/>
  <c r="T128" i="22"/>
  <c r="U128" i="22" s="1"/>
  <c r="V128" i="22"/>
  <c r="Z128" i="22"/>
  <c r="AA128" i="22"/>
  <c r="AB128" i="22"/>
  <c r="AC128" i="22"/>
  <c r="AD128" i="22"/>
  <c r="AE128" i="22" s="1"/>
  <c r="AF128" i="22"/>
  <c r="AG128" i="22"/>
  <c r="AH128" i="22"/>
  <c r="AI128" i="22" s="1"/>
  <c r="AJ128" i="22"/>
  <c r="AK128" i="22"/>
  <c r="AL128" i="22"/>
  <c r="AM128" i="22"/>
  <c r="AO128" i="22"/>
  <c r="AR128" i="22"/>
  <c r="AS128" i="22"/>
  <c r="T129" i="22"/>
  <c r="U129" i="22" s="1"/>
  <c r="V129" i="22"/>
  <c r="Z129" i="22"/>
  <c r="AA129" i="22" s="1"/>
  <c r="AB129" i="22"/>
  <c r="AC129" i="22"/>
  <c r="AD129" i="22"/>
  <c r="AE129" i="22" s="1"/>
  <c r="AF129" i="22"/>
  <c r="AG129" i="22" s="1"/>
  <c r="AH129" i="22"/>
  <c r="AI129" i="22" s="1"/>
  <c r="AJ129" i="22"/>
  <c r="AK129" i="22" s="1"/>
  <c r="AL129" i="22"/>
  <c r="AM129" i="22"/>
  <c r="AN129" i="22"/>
  <c r="AO129" i="22"/>
  <c r="AR129" i="22"/>
  <c r="AS129" i="22"/>
  <c r="T130" i="22"/>
  <c r="U130" i="22" s="1"/>
  <c r="V130" i="22"/>
  <c r="Z130" i="22"/>
  <c r="AA130" i="22" s="1"/>
  <c r="AB130" i="22"/>
  <c r="AC130" i="22"/>
  <c r="AD130" i="22"/>
  <c r="AE130" i="22" s="1"/>
  <c r="AF130" i="22"/>
  <c r="AG130" i="22"/>
  <c r="AH130" i="22"/>
  <c r="AI130" i="22"/>
  <c r="AJ130" i="22"/>
  <c r="AK130" i="22" s="1"/>
  <c r="AL130" i="22"/>
  <c r="AM130" i="22"/>
  <c r="AN130" i="22"/>
  <c r="AO130" i="22"/>
  <c r="AR130" i="22"/>
  <c r="AS130" i="22"/>
  <c r="T131" i="22"/>
  <c r="U131" i="22" s="1"/>
  <c r="V131" i="22"/>
  <c r="Z131" i="22"/>
  <c r="AA131" i="22" s="1"/>
  <c r="AB131" i="22"/>
  <c r="AC131" i="22"/>
  <c r="AD131" i="22"/>
  <c r="AE131" i="22" s="1"/>
  <c r="AF131" i="22"/>
  <c r="AG131" i="22" s="1"/>
  <c r="AH131" i="22"/>
  <c r="AI131" i="22"/>
  <c r="AJ131" i="22"/>
  <c r="AK131" i="22"/>
  <c r="AL131" i="22"/>
  <c r="AM131" i="22"/>
  <c r="AN131" i="22"/>
  <c r="AO131" i="22"/>
  <c r="AR131" i="22"/>
  <c r="AS131" i="22"/>
  <c r="T132" i="22"/>
  <c r="U132" i="22" s="1"/>
  <c r="V132" i="22"/>
  <c r="Z132" i="22"/>
  <c r="AA132" i="22" s="1"/>
  <c r="AB132" i="22"/>
  <c r="AC132" i="22"/>
  <c r="AD132" i="22"/>
  <c r="AE132" i="22" s="1"/>
  <c r="AF132" i="22"/>
  <c r="AG132" i="22" s="1"/>
  <c r="AH132" i="22"/>
  <c r="AI132" i="22" s="1"/>
  <c r="AJ132" i="22"/>
  <c r="AK132" i="22" s="1"/>
  <c r="AL132" i="22"/>
  <c r="AM132" i="22"/>
  <c r="AO132" i="22"/>
  <c r="AR132" i="22"/>
  <c r="AS132" i="22"/>
  <c r="T133" i="22"/>
  <c r="U133" i="22" s="1"/>
  <c r="R133" i="22" s="1"/>
  <c r="V133" i="22"/>
  <c r="Z133" i="22"/>
  <c r="AA133" i="22"/>
  <c r="AB133" i="22"/>
  <c r="AC133" i="22"/>
  <c r="AD133" i="22"/>
  <c r="AE133" i="22" s="1"/>
  <c r="AF133" i="22"/>
  <c r="AG133" i="22" s="1"/>
  <c r="AH133" i="22"/>
  <c r="AI133" i="22"/>
  <c r="AJ133" i="22"/>
  <c r="AK133" i="22" s="1"/>
  <c r="AL133" i="22"/>
  <c r="AM133" i="22"/>
  <c r="AO133" i="22"/>
  <c r="AR133" i="22"/>
  <c r="AS133" i="22"/>
  <c r="T134" i="22"/>
  <c r="U134" i="22" s="1"/>
  <c r="R134" i="22" s="1"/>
  <c r="V134" i="22"/>
  <c r="Z134" i="22"/>
  <c r="AA134" i="22"/>
  <c r="AB134" i="22"/>
  <c r="AC134" i="22"/>
  <c r="AD134" i="22"/>
  <c r="AE134" i="22" s="1"/>
  <c r="AF134" i="22"/>
  <c r="AG134" i="22" s="1"/>
  <c r="AH134" i="22"/>
  <c r="AI134" i="22" s="1"/>
  <c r="AJ134" i="22"/>
  <c r="AK134" i="22" s="1"/>
  <c r="AL134" i="22"/>
  <c r="AM134" i="22"/>
  <c r="AO134" i="22"/>
  <c r="AR134" i="22"/>
  <c r="AS134" i="22"/>
  <c r="T135" i="22"/>
  <c r="U135" i="22" s="1"/>
  <c r="R135" i="22" s="1"/>
  <c r="V135" i="22"/>
  <c r="Z135" i="22"/>
  <c r="AA135" i="22" s="1"/>
  <c r="AB135" i="22"/>
  <c r="AC135" i="22"/>
  <c r="AD135" i="22"/>
  <c r="AE135" i="22" s="1"/>
  <c r="AF135" i="22"/>
  <c r="AG135" i="22"/>
  <c r="AH135" i="22"/>
  <c r="AI135" i="22" s="1"/>
  <c r="AJ135" i="22"/>
  <c r="AK135" i="22" s="1"/>
  <c r="AL135" i="22"/>
  <c r="AM135" i="22"/>
  <c r="AN135" i="22"/>
  <c r="AO135" i="22"/>
  <c r="AR135" i="22"/>
  <c r="AS135" i="22"/>
  <c r="T136" i="22"/>
  <c r="U136" i="22" s="1"/>
  <c r="V136" i="22"/>
  <c r="Z136" i="22"/>
  <c r="AA136" i="22" s="1"/>
  <c r="AB136" i="22"/>
  <c r="AC136" i="22"/>
  <c r="AD136" i="22"/>
  <c r="AE136" i="22" s="1"/>
  <c r="AF136" i="22"/>
  <c r="AG136" i="22" s="1"/>
  <c r="AH136" i="22"/>
  <c r="AI136" i="22" s="1"/>
  <c r="AJ136" i="22"/>
  <c r="AK136" i="22" s="1"/>
  <c r="AL136" i="22"/>
  <c r="AM136" i="22"/>
  <c r="AN136" i="22"/>
  <c r="AO136" i="22"/>
  <c r="AR136" i="22"/>
  <c r="AS136" i="22"/>
  <c r="T137" i="22"/>
  <c r="U137" i="22" s="1"/>
  <c r="V137" i="22"/>
  <c r="Z137" i="22"/>
  <c r="AA137" i="22" s="1"/>
  <c r="AB137" i="22"/>
  <c r="AC137" i="22"/>
  <c r="AD137" i="22"/>
  <c r="AE137" i="22"/>
  <c r="AF137" i="22"/>
  <c r="AG137" i="22" s="1"/>
  <c r="AH137" i="22"/>
  <c r="AI137" i="22" s="1"/>
  <c r="AJ137" i="22"/>
  <c r="AK137" i="22" s="1"/>
  <c r="AL137" i="22"/>
  <c r="AM137" i="22"/>
  <c r="AN137" i="22"/>
  <c r="AO137" i="22"/>
  <c r="AR137" i="22"/>
  <c r="AS137" i="22"/>
  <c r="T138" i="22"/>
  <c r="U138" i="22" s="1"/>
  <c r="V138" i="22"/>
  <c r="Z138" i="22"/>
  <c r="AA138" i="22" s="1"/>
  <c r="AB138" i="22"/>
  <c r="AC138" i="22"/>
  <c r="AD138" i="22"/>
  <c r="AE138" i="22" s="1"/>
  <c r="AF138" i="22"/>
  <c r="AG138" i="22" s="1"/>
  <c r="AH138" i="22"/>
  <c r="AI138" i="22"/>
  <c r="AJ138" i="22"/>
  <c r="AK138" i="22" s="1"/>
  <c r="AL138" i="22"/>
  <c r="AM138" i="22"/>
  <c r="AN138" i="22"/>
  <c r="AO138" i="22"/>
  <c r="AR138" i="22"/>
  <c r="AS138" i="22"/>
  <c r="T139" i="22"/>
  <c r="U139" i="22" s="1"/>
  <c r="V139" i="22"/>
  <c r="Z139" i="22"/>
  <c r="AA139" i="22" s="1"/>
  <c r="AB139" i="22"/>
  <c r="AC139" i="22"/>
  <c r="AD139" i="22"/>
  <c r="AE139" i="22" s="1"/>
  <c r="AF139" i="22"/>
  <c r="AG139" i="22" s="1"/>
  <c r="AH139" i="22"/>
  <c r="AI139" i="22" s="1"/>
  <c r="AJ139" i="22"/>
  <c r="AK139" i="22"/>
  <c r="AL139" i="22"/>
  <c r="AM139" i="22"/>
  <c r="AN139" i="22"/>
  <c r="AO139" i="22"/>
  <c r="AR139" i="22"/>
  <c r="AS139" i="22"/>
  <c r="T140" i="22"/>
  <c r="U140" i="22" s="1"/>
  <c r="R140" i="22" s="1"/>
  <c r="V140" i="22"/>
  <c r="Z140" i="22"/>
  <c r="AA140" i="22" s="1"/>
  <c r="AB140" i="22"/>
  <c r="AC140" i="22"/>
  <c r="AD140" i="22"/>
  <c r="AE140" i="22" s="1"/>
  <c r="AF140" i="22"/>
  <c r="AG140" i="22" s="1"/>
  <c r="AH140" i="22"/>
  <c r="AI140" i="22"/>
  <c r="AJ140" i="22"/>
  <c r="AK140" i="22" s="1"/>
  <c r="AL140" i="22"/>
  <c r="AM140" i="22"/>
  <c r="AO140" i="22"/>
  <c r="AR140" i="22"/>
  <c r="AS140" i="22"/>
  <c r="T141" i="22"/>
  <c r="U141" i="22" s="1"/>
  <c r="V141" i="22"/>
  <c r="Z141" i="22"/>
  <c r="AA141" i="22" s="1"/>
  <c r="AB141" i="22"/>
  <c r="AC141" i="22"/>
  <c r="AD141" i="22"/>
  <c r="AE141" i="22"/>
  <c r="AF141" i="22"/>
  <c r="AG141" i="22" s="1"/>
  <c r="AH141" i="22"/>
  <c r="AI141" i="22" s="1"/>
  <c r="AJ141" i="22"/>
  <c r="AK141" i="22" s="1"/>
  <c r="AL141" i="22"/>
  <c r="AM141" i="22"/>
  <c r="AN141" i="22"/>
  <c r="AO141" i="22"/>
  <c r="AR141" i="22"/>
  <c r="AS141" i="22"/>
  <c r="AS2" i="22"/>
  <c r="AR2" i="22"/>
  <c r="AO2" i="22"/>
  <c r="AN2" i="22"/>
  <c r="AM2" i="22"/>
  <c r="AL2" i="22"/>
  <c r="AJ2" i="22"/>
  <c r="AK2" i="22" s="1"/>
  <c r="AH2" i="22"/>
  <c r="AI2" i="22" s="1"/>
  <c r="AF2" i="22"/>
  <c r="AG2" i="22" s="1"/>
  <c r="AD2" i="22"/>
  <c r="AE2" i="22" s="1"/>
  <c r="AC2" i="22"/>
  <c r="AB2" i="22"/>
  <c r="Z2" i="22"/>
  <c r="AA2" i="22" s="1"/>
  <c r="V2" i="22"/>
  <c r="T2" i="22"/>
  <c r="AC2" i="20"/>
  <c r="AD2"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AT2" i="20"/>
  <c r="AS2" i="20"/>
  <c r="AR2" i="20"/>
  <c r="AQ2" i="20"/>
  <c r="AP2" i="20"/>
  <c r="AO2" i="20"/>
  <c r="AN2" i="20"/>
  <c r="AM2" i="20"/>
  <c r="AK2" i="20"/>
  <c r="AL2" i="20" s="1"/>
  <c r="AI2" i="20"/>
  <c r="AJ2" i="20" s="1"/>
  <c r="AG2" i="20"/>
  <c r="AH2" i="20" s="1"/>
  <c r="AE2" i="20"/>
  <c r="AF2" i="20" s="1"/>
  <c r="AA2" i="20"/>
  <c r="AB2" i="20" s="1"/>
  <c r="Z2" i="20"/>
  <c r="W2" i="20"/>
  <c r="U2" i="20"/>
  <c r="V2" i="20" s="1"/>
  <c r="Y3" i="19"/>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2" i="19"/>
  <c r="Y2" i="18"/>
  <c r="AR2" i="17"/>
  <c r="AQ2" i="17"/>
  <c r="Z2" i="17"/>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2" i="16"/>
  <c r="Y3" i="13"/>
  <c r="Y4" i="13"/>
  <c r="Y5" i="13"/>
  <c r="Y6" i="13"/>
  <c r="Y7" i="13"/>
  <c r="Y8" i="13"/>
  <c r="Y9" i="13"/>
  <c r="Y10" i="13"/>
  <c r="Y11" i="13"/>
  <c r="Y12" i="13"/>
  <c r="Y13" i="13"/>
  <c r="Y14" i="13"/>
  <c r="Y15" i="13"/>
  <c r="Y16" i="13"/>
  <c r="Y17" i="13"/>
  <c r="Y18" i="13"/>
  <c r="Y19" i="13"/>
  <c r="Y20" i="13"/>
  <c r="Y21" i="13"/>
  <c r="Y22" i="13"/>
  <c r="Y23" i="13"/>
  <c r="Y24" i="13"/>
  <c r="Y25" i="13"/>
  <c r="Y26" i="13"/>
  <c r="Y27" i="13"/>
  <c r="Y28" i="13"/>
  <c r="Y2" i="13"/>
  <c r="W3" i="12"/>
  <c r="W4" i="12"/>
  <c r="W5" i="12"/>
  <c r="W6" i="12"/>
  <c r="W7" i="12"/>
  <c r="W8" i="12"/>
  <c r="W9" i="12"/>
  <c r="W12" i="12"/>
  <c r="W13" i="12"/>
  <c r="W11" i="12"/>
  <c r="W10"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2" i="12"/>
  <c r="W2" i="10"/>
  <c r="W3" i="10"/>
  <c r="W5" i="10"/>
  <c r="W6" i="10"/>
  <c r="W10" i="10"/>
  <c r="W7" i="10"/>
  <c r="W9" i="10"/>
  <c r="W8" i="10"/>
  <c r="W11" i="10"/>
  <c r="W4" i="10"/>
  <c r="W13" i="10"/>
  <c r="W12" i="10"/>
  <c r="W14" i="10"/>
  <c r="W15" i="10"/>
  <c r="W16" i="10"/>
  <c r="W17" i="10"/>
  <c r="W18" i="10"/>
  <c r="W19" i="10"/>
  <c r="W20" i="10"/>
  <c r="W23" i="10"/>
  <c r="W24" i="10"/>
  <c r="W21" i="10"/>
  <c r="W22" i="10"/>
  <c r="W29" i="10"/>
  <c r="W30" i="10"/>
  <c r="W25" i="10"/>
  <c r="W26" i="10"/>
  <c r="W27" i="10"/>
  <c r="W28" i="10"/>
  <c r="W31" i="10"/>
  <c r="W32" i="10"/>
  <c r="W33" i="10"/>
  <c r="W35" i="10"/>
  <c r="W36" i="10"/>
  <c r="W37" i="10"/>
  <c r="W38" i="10"/>
  <c r="W34" i="10"/>
  <c r="W3" i="9"/>
  <c r="W8" i="9"/>
  <c r="W4" i="9"/>
  <c r="W14" i="9"/>
  <c r="W10" i="9"/>
  <c r="W7" i="9"/>
  <c r="W11" i="9"/>
  <c r="W9" i="9"/>
  <c r="W12" i="9"/>
  <c r="W5" i="9"/>
  <c r="W13" i="9"/>
  <c r="W6" i="9"/>
  <c r="W15" i="9"/>
  <c r="W19" i="9"/>
  <c r="W16" i="9"/>
  <c r="W18" i="9"/>
  <c r="W17" i="9"/>
  <c r="W20" i="9"/>
  <c r="W21" i="9"/>
  <c r="W22" i="9"/>
  <c r="W23" i="9"/>
  <c r="W24" i="9"/>
  <c r="W25" i="9"/>
  <c r="W26" i="9"/>
  <c r="W27" i="9"/>
  <c r="W28" i="9"/>
  <c r="W29" i="9"/>
  <c r="W36" i="9"/>
  <c r="W37" i="9"/>
  <c r="W32" i="9"/>
  <c r="W33" i="9"/>
  <c r="W34" i="9"/>
  <c r="W35" i="9"/>
  <c r="W30" i="9"/>
  <c r="W31" i="9"/>
  <c r="W38" i="9"/>
  <c r="W39" i="9"/>
  <c r="W40" i="9"/>
  <c r="W41" i="9"/>
  <c r="W42" i="9"/>
  <c r="W43" i="9"/>
  <c r="W44" i="9"/>
  <c r="W45" i="9"/>
  <c r="W46" i="9"/>
  <c r="W47" i="9"/>
  <c r="W50" i="9"/>
  <c r="W49" i="9"/>
  <c r="W51" i="9"/>
  <c r="W48"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2" i="9"/>
  <c r="W3" i="8"/>
  <c r="W9" i="8"/>
  <c r="W5" i="8"/>
  <c r="W10" i="8"/>
  <c r="W7" i="8"/>
  <c r="W8" i="8"/>
  <c r="W4" i="8"/>
  <c r="W6" i="8"/>
  <c r="W11" i="8"/>
  <c r="W17" i="8"/>
  <c r="W13" i="8"/>
  <c r="W18" i="8"/>
  <c r="W15" i="8"/>
  <c r="W16" i="8"/>
  <c r="W12" i="8"/>
  <c r="W14" i="8"/>
  <c r="W19" i="8"/>
  <c r="W20" i="8"/>
  <c r="W21" i="8"/>
  <c r="W22" i="8"/>
  <c r="W23" i="8"/>
  <c r="W24" i="8"/>
  <c r="W25" i="8"/>
  <c r="W26" i="8"/>
  <c r="W27" i="8"/>
  <c r="W28" i="8"/>
  <c r="W29" i="8"/>
  <c r="W30" i="8"/>
  <c r="W31" i="8"/>
  <c r="W32" i="8"/>
  <c r="W33" i="8"/>
  <c r="W34" i="8"/>
  <c r="W35" i="8"/>
  <c r="W36" i="8"/>
  <c r="W37" i="8"/>
  <c r="W38" i="8"/>
  <c r="W39" i="8"/>
  <c r="W40" i="8"/>
  <c r="W2" i="8"/>
  <c r="AK3" i="7"/>
  <c r="AL3" i="7"/>
  <c r="AK6" i="7"/>
  <c r="AL6" i="7"/>
  <c r="AK4" i="7"/>
  <c r="AL4" i="7"/>
  <c r="AK5" i="7"/>
  <c r="AL5" i="7"/>
  <c r="AK7" i="7"/>
  <c r="AL7" i="7"/>
  <c r="AK8" i="7"/>
  <c r="AL8" i="7"/>
  <c r="AK9" i="7"/>
  <c r="AL9" i="7"/>
  <c r="AK10" i="7"/>
  <c r="AL10" i="7"/>
  <c r="AK13" i="7"/>
  <c r="AL13" i="7"/>
  <c r="AK14" i="7"/>
  <c r="AL14" i="7"/>
  <c r="AK15" i="7"/>
  <c r="AL15" i="7"/>
  <c r="AK16" i="7"/>
  <c r="AL16" i="7"/>
  <c r="AK17" i="7"/>
  <c r="AL17" i="7"/>
  <c r="AK18" i="7"/>
  <c r="AL18" i="7"/>
  <c r="AK11" i="7"/>
  <c r="AL11" i="7"/>
  <c r="AK12" i="7"/>
  <c r="AL12" i="7"/>
  <c r="AK19" i="7"/>
  <c r="AL19" i="7"/>
  <c r="AK20" i="7"/>
  <c r="AL20" i="7"/>
  <c r="AK21" i="7"/>
  <c r="AL21" i="7"/>
  <c r="AK22" i="7"/>
  <c r="AL22" i="7"/>
  <c r="AK23" i="7"/>
  <c r="AL23" i="7"/>
  <c r="AK24" i="7"/>
  <c r="AL24" i="7"/>
  <c r="AK25" i="7"/>
  <c r="AL25" i="7"/>
  <c r="AK26" i="7"/>
  <c r="AL26" i="7"/>
  <c r="AK27" i="7"/>
  <c r="AL27" i="7"/>
  <c r="AK28" i="7"/>
  <c r="AL28" i="7"/>
  <c r="AL2" i="7"/>
  <c r="AK2" i="7"/>
  <c r="W3" i="7"/>
  <c r="W6" i="7"/>
  <c r="W4" i="7"/>
  <c r="W5" i="7"/>
  <c r="W7" i="7"/>
  <c r="W8" i="7"/>
  <c r="W9" i="7"/>
  <c r="W10" i="7"/>
  <c r="W13" i="7"/>
  <c r="W14" i="7"/>
  <c r="W15" i="7"/>
  <c r="W16" i="7"/>
  <c r="W17" i="7"/>
  <c r="W18" i="7"/>
  <c r="W11" i="7"/>
  <c r="W12" i="7"/>
  <c r="W19" i="7"/>
  <c r="W20" i="7"/>
  <c r="W21" i="7"/>
  <c r="W22" i="7"/>
  <c r="W23" i="7"/>
  <c r="W24" i="7"/>
  <c r="W25" i="7"/>
  <c r="W26" i="7"/>
  <c r="W27" i="7"/>
  <c r="W28" i="7"/>
  <c r="W2" i="7"/>
  <c r="AL3" i="5"/>
  <c r="AL15" i="5"/>
  <c r="AL7" i="5"/>
  <c r="AL16" i="5"/>
  <c r="AL9" i="5"/>
  <c r="AL14" i="5"/>
  <c r="AL4" i="5"/>
  <c r="AL11" i="5"/>
  <c r="AL13" i="5"/>
  <c r="AL12" i="5"/>
  <c r="AL5" i="5"/>
  <c r="AL10" i="5"/>
  <c r="AL8" i="5"/>
  <c r="AL6" i="5"/>
  <c r="AL17" i="5"/>
  <c r="AL28" i="5"/>
  <c r="AL18" i="5"/>
  <c r="AL19" i="5"/>
  <c r="AL20" i="5"/>
  <c r="AL21" i="5"/>
  <c r="AL22" i="5"/>
  <c r="AL23" i="5"/>
  <c r="AL24" i="5"/>
  <c r="AL25" i="5"/>
  <c r="AL26" i="5"/>
  <c r="AL27" i="5"/>
  <c r="AL29" i="5"/>
  <c r="AL30" i="5"/>
  <c r="AL31" i="5"/>
  <c r="AL32" i="5"/>
  <c r="AL33" i="5"/>
  <c r="AL34" i="5"/>
  <c r="AL35" i="5"/>
  <c r="AL36" i="5"/>
  <c r="AL37" i="5"/>
  <c r="AL38" i="5"/>
  <c r="AL39" i="5"/>
  <c r="AL40" i="5"/>
  <c r="AL41" i="5"/>
  <c r="AL42" i="5"/>
  <c r="AL43" i="5"/>
  <c r="AL44" i="5"/>
  <c r="AL45" i="5"/>
  <c r="AL46" i="5"/>
  <c r="AL47" i="5"/>
  <c r="AL48" i="5"/>
  <c r="AL49" i="5"/>
  <c r="AL50" i="5"/>
  <c r="AL51" i="5"/>
  <c r="AL52" i="5"/>
  <c r="AL53" i="5"/>
  <c r="AL54" i="5"/>
  <c r="AL55" i="5"/>
  <c r="AL56" i="5"/>
  <c r="AL57" i="5"/>
  <c r="AL58" i="5"/>
  <c r="AL59" i="5"/>
  <c r="AL60" i="5"/>
  <c r="AL61" i="5"/>
  <c r="AL62" i="5"/>
  <c r="AL63" i="5"/>
  <c r="AL64" i="5"/>
  <c r="AL65" i="5"/>
  <c r="AL66" i="5"/>
  <c r="AL67" i="5"/>
  <c r="AL2" i="5"/>
  <c r="X3" i="5"/>
  <c r="X15" i="5"/>
  <c r="X7" i="5"/>
  <c r="X16" i="5"/>
  <c r="X9" i="5"/>
  <c r="X14" i="5"/>
  <c r="X4" i="5"/>
  <c r="X11" i="5"/>
  <c r="X13" i="5"/>
  <c r="X12" i="5"/>
  <c r="X5" i="5"/>
  <c r="X10" i="5"/>
  <c r="X8" i="5"/>
  <c r="X6" i="5"/>
  <c r="X17" i="5"/>
  <c r="X28" i="5"/>
  <c r="X18" i="5"/>
  <c r="X19" i="5"/>
  <c r="X20" i="5"/>
  <c r="X21" i="5"/>
  <c r="X22" i="5"/>
  <c r="X23" i="5"/>
  <c r="X24" i="5"/>
  <c r="X25" i="5"/>
  <c r="X26" i="5"/>
  <c r="X27"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2" i="5"/>
  <c r="AN3" i="5"/>
  <c r="AO3" i="5"/>
  <c r="AN15" i="5"/>
  <c r="AO15" i="5"/>
  <c r="AN7" i="5"/>
  <c r="AO7" i="5"/>
  <c r="AN16" i="5"/>
  <c r="AO16" i="5"/>
  <c r="AN9" i="5"/>
  <c r="AO9" i="5"/>
  <c r="AN14" i="5"/>
  <c r="AO14" i="5"/>
  <c r="AN4" i="5"/>
  <c r="AO4" i="5"/>
  <c r="AN11" i="5"/>
  <c r="AO11" i="5"/>
  <c r="AN13" i="5"/>
  <c r="AO13" i="5"/>
  <c r="AN12" i="5"/>
  <c r="AO12" i="5"/>
  <c r="AN5" i="5"/>
  <c r="AO5" i="5"/>
  <c r="AN10" i="5"/>
  <c r="AO10" i="5"/>
  <c r="AN8" i="5"/>
  <c r="AO8" i="5"/>
  <c r="AN6" i="5"/>
  <c r="AO6" i="5"/>
  <c r="AN17" i="5"/>
  <c r="AO17" i="5"/>
  <c r="AN28" i="5"/>
  <c r="AO28" i="5"/>
  <c r="AN18" i="5"/>
  <c r="AO18" i="5"/>
  <c r="AN19" i="5"/>
  <c r="AO19" i="5"/>
  <c r="AN20" i="5"/>
  <c r="AO20" i="5"/>
  <c r="AN21" i="5"/>
  <c r="AO21" i="5"/>
  <c r="AN22" i="5"/>
  <c r="AO22" i="5"/>
  <c r="AN23" i="5"/>
  <c r="AO23" i="5"/>
  <c r="AN24" i="5"/>
  <c r="AO24" i="5"/>
  <c r="AN25" i="5"/>
  <c r="AO25" i="5"/>
  <c r="AN26" i="5"/>
  <c r="AO26" i="5"/>
  <c r="AN27" i="5"/>
  <c r="AO27"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4" i="5"/>
  <c r="AO64" i="5"/>
  <c r="AN65" i="5"/>
  <c r="AO65" i="5"/>
  <c r="AN66" i="5"/>
  <c r="AO66" i="5"/>
  <c r="AN67" i="5"/>
  <c r="AO67" i="5"/>
  <c r="AO2" i="5"/>
  <c r="AN2" i="5"/>
  <c r="AI5" i="4"/>
  <c r="AI4" i="4"/>
  <c r="AI3" i="4"/>
  <c r="AI6" i="4"/>
  <c r="AI7" i="4"/>
  <c r="AI8" i="4"/>
  <c r="AI9" i="4"/>
  <c r="AI10" i="4"/>
  <c r="AI11" i="4"/>
  <c r="AI12" i="4"/>
  <c r="AI13" i="4"/>
  <c r="AI14" i="4"/>
  <c r="AI15" i="4"/>
  <c r="AI16" i="4"/>
  <c r="AI17" i="4"/>
  <c r="AI18" i="4"/>
  <c r="AI19" i="4"/>
  <c r="AI2" i="4"/>
  <c r="W5" i="4"/>
  <c r="W4" i="4"/>
  <c r="W3" i="4"/>
  <c r="W6" i="4"/>
  <c r="W7" i="4"/>
  <c r="W8" i="4"/>
  <c r="W9" i="4"/>
  <c r="W10" i="4"/>
  <c r="W11" i="4"/>
  <c r="W12" i="4"/>
  <c r="W13" i="4"/>
  <c r="W14" i="4"/>
  <c r="W15" i="4"/>
  <c r="W16" i="4"/>
  <c r="W17" i="4"/>
  <c r="W18" i="4"/>
  <c r="W19" i="4"/>
  <c r="W2" i="4"/>
  <c r="AK3" i="19"/>
  <c r="AK4" i="19"/>
  <c r="AK5" i="19"/>
  <c r="AK6" i="19"/>
  <c r="AK7" i="19"/>
  <c r="AK8" i="19"/>
  <c r="AK9" i="19"/>
  <c r="AK10" i="19"/>
  <c r="AK11" i="19"/>
  <c r="AK12" i="19"/>
  <c r="AK13" i="19"/>
  <c r="AK14" i="19"/>
  <c r="AK15" i="19"/>
  <c r="AK16" i="19"/>
  <c r="AK17" i="19"/>
  <c r="AK18" i="19"/>
  <c r="AK19" i="19"/>
  <c r="AK20" i="19"/>
  <c r="AK21" i="19"/>
  <c r="AK22" i="19"/>
  <c r="AK23" i="19"/>
  <c r="AK24" i="19"/>
  <c r="AK25" i="19"/>
  <c r="AK26" i="19"/>
  <c r="AK27" i="19"/>
  <c r="AK28" i="19"/>
  <c r="AK29" i="19"/>
  <c r="AK30" i="19"/>
  <c r="AK31" i="19"/>
  <c r="AK32" i="19"/>
  <c r="AK33" i="19"/>
  <c r="AK34" i="19"/>
  <c r="AK35" i="19"/>
  <c r="AK36" i="19"/>
  <c r="AK37" i="19"/>
  <c r="AK2" i="19"/>
  <c r="AK2" i="18"/>
  <c r="AN2" i="17"/>
  <c r="AK3" i="16"/>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2" i="16"/>
  <c r="AK3" i="13"/>
  <c r="AK4" i="13"/>
  <c r="AK5" i="13"/>
  <c r="AK6" i="13"/>
  <c r="AK7" i="13"/>
  <c r="AK8" i="13"/>
  <c r="AK9" i="13"/>
  <c r="AK10" i="13"/>
  <c r="AK11" i="13"/>
  <c r="AK12" i="13"/>
  <c r="AK13" i="13"/>
  <c r="AK14" i="13"/>
  <c r="AK15" i="13"/>
  <c r="AK16" i="13"/>
  <c r="AK17" i="13"/>
  <c r="AK18" i="13"/>
  <c r="AK19" i="13"/>
  <c r="AK20" i="13"/>
  <c r="AK21" i="13"/>
  <c r="AK22" i="13"/>
  <c r="AK23" i="13"/>
  <c r="AK24" i="13"/>
  <c r="AK25" i="13"/>
  <c r="AK26" i="13"/>
  <c r="AK27" i="13"/>
  <c r="AK28" i="13"/>
  <c r="AK2" i="13"/>
  <c r="AI3" i="12"/>
  <c r="AI4" i="12"/>
  <c r="AI5" i="12"/>
  <c r="AI6" i="12"/>
  <c r="AI7" i="12"/>
  <c r="AI8" i="12"/>
  <c r="AI9" i="12"/>
  <c r="AI12" i="12"/>
  <c r="AI13" i="12"/>
  <c r="AI11" i="12"/>
  <c r="AI10" i="12"/>
  <c r="AI14" i="12"/>
  <c r="AI15" i="12"/>
  <c r="AI16" i="12"/>
  <c r="AI17" i="12"/>
  <c r="AI18" i="12"/>
  <c r="AI19" i="12"/>
  <c r="AI20" i="12"/>
  <c r="AI21" i="12"/>
  <c r="AI22" i="12"/>
  <c r="AI23" i="12"/>
  <c r="AI24" i="12"/>
  <c r="AI25" i="12"/>
  <c r="AI26" i="12"/>
  <c r="AI27" i="12"/>
  <c r="AI28" i="12"/>
  <c r="AI29" i="12"/>
  <c r="AI30" i="12"/>
  <c r="AI31" i="12"/>
  <c r="AI32" i="12"/>
  <c r="AI33" i="12"/>
  <c r="AI34" i="12"/>
  <c r="AI35" i="12"/>
  <c r="AI36" i="12"/>
  <c r="AI37" i="12"/>
  <c r="AI38" i="12"/>
  <c r="AI39" i="12"/>
  <c r="AI2" i="12"/>
  <c r="AI3" i="10"/>
  <c r="AI5" i="10"/>
  <c r="AI6" i="10"/>
  <c r="AI10" i="10"/>
  <c r="AI7" i="10"/>
  <c r="AI9" i="10"/>
  <c r="AI8" i="10"/>
  <c r="AI11" i="10"/>
  <c r="AI4" i="10"/>
  <c r="AI13" i="10"/>
  <c r="AI12" i="10"/>
  <c r="AI14" i="10"/>
  <c r="AI15" i="10"/>
  <c r="AI16" i="10"/>
  <c r="AI17" i="10"/>
  <c r="AI18" i="10"/>
  <c r="AI19" i="10"/>
  <c r="AI20" i="10"/>
  <c r="AI23" i="10"/>
  <c r="AI24" i="10"/>
  <c r="AI21" i="10"/>
  <c r="AI22" i="10"/>
  <c r="AI29" i="10"/>
  <c r="AI30" i="10"/>
  <c r="AI25" i="10"/>
  <c r="AI26" i="10"/>
  <c r="AI27" i="10"/>
  <c r="AI28" i="10"/>
  <c r="AI31" i="10"/>
  <c r="AI32" i="10"/>
  <c r="AI33" i="10"/>
  <c r="AI35" i="10"/>
  <c r="AI36" i="10"/>
  <c r="AI37" i="10"/>
  <c r="AI38" i="10"/>
  <c r="AI34" i="10"/>
  <c r="AI2" i="10"/>
  <c r="AI3" i="9"/>
  <c r="AI8" i="9"/>
  <c r="AI4" i="9"/>
  <c r="AI14" i="9"/>
  <c r="AI10" i="9"/>
  <c r="AI7" i="9"/>
  <c r="AI11" i="9"/>
  <c r="AI9" i="9"/>
  <c r="AI12" i="9"/>
  <c r="AI5" i="9"/>
  <c r="AI13" i="9"/>
  <c r="AI6" i="9"/>
  <c r="AI15" i="9"/>
  <c r="AI19" i="9"/>
  <c r="AI16" i="9"/>
  <c r="AI18" i="9"/>
  <c r="AI17" i="9"/>
  <c r="AI20" i="9"/>
  <c r="AI21" i="9"/>
  <c r="AI22" i="9"/>
  <c r="AI23" i="9"/>
  <c r="AI24" i="9"/>
  <c r="AI25" i="9"/>
  <c r="AI26" i="9"/>
  <c r="AI27" i="9"/>
  <c r="AI28" i="9"/>
  <c r="AI29" i="9"/>
  <c r="AI36" i="9"/>
  <c r="AI37" i="9"/>
  <c r="AI32" i="9"/>
  <c r="AI33" i="9"/>
  <c r="AI34" i="9"/>
  <c r="AI35" i="9"/>
  <c r="AI30" i="9"/>
  <c r="AI31" i="9"/>
  <c r="AI38" i="9"/>
  <c r="AI39" i="9"/>
  <c r="AI40" i="9"/>
  <c r="AI41" i="9"/>
  <c r="AI42" i="9"/>
  <c r="AI43" i="9"/>
  <c r="AI44" i="9"/>
  <c r="AI45" i="9"/>
  <c r="AI46" i="9"/>
  <c r="AI47" i="9"/>
  <c r="AI50" i="9"/>
  <c r="AI49" i="9"/>
  <c r="AI51" i="9"/>
  <c r="AI48" i="9"/>
  <c r="AI52" i="9"/>
  <c r="AI53" i="9"/>
  <c r="AI54" i="9"/>
  <c r="AI55" i="9"/>
  <c r="AI56" i="9"/>
  <c r="AI57" i="9"/>
  <c r="AI58" i="9"/>
  <c r="AI59" i="9"/>
  <c r="AI60" i="9"/>
  <c r="AI61" i="9"/>
  <c r="AI62" i="9"/>
  <c r="AI63" i="9"/>
  <c r="AI64" i="9"/>
  <c r="AI65" i="9"/>
  <c r="AI66" i="9"/>
  <c r="AI67" i="9"/>
  <c r="AI68" i="9"/>
  <c r="AI69" i="9"/>
  <c r="AI70" i="9"/>
  <c r="AI71" i="9"/>
  <c r="AI72" i="9"/>
  <c r="AI73" i="9"/>
  <c r="AI74" i="9"/>
  <c r="AI75" i="9"/>
  <c r="AI76" i="9"/>
  <c r="AI77" i="9"/>
  <c r="AI78" i="9"/>
  <c r="AI79" i="9"/>
  <c r="AI80" i="9"/>
  <c r="AI81" i="9"/>
  <c r="AI82" i="9"/>
  <c r="AI83" i="9"/>
  <c r="AI84" i="9"/>
  <c r="AI85" i="9"/>
  <c r="AI86" i="9"/>
  <c r="AI87" i="9"/>
  <c r="AI2" i="9"/>
  <c r="AI3" i="8"/>
  <c r="AI9" i="8"/>
  <c r="AI5" i="8"/>
  <c r="AI10" i="8"/>
  <c r="AI7" i="8"/>
  <c r="AI8" i="8"/>
  <c r="AI4" i="8"/>
  <c r="AI6" i="8"/>
  <c r="AI11" i="8"/>
  <c r="AI17" i="8"/>
  <c r="AI13" i="8"/>
  <c r="AI18" i="8"/>
  <c r="AI15" i="8"/>
  <c r="AI16" i="8"/>
  <c r="AI12" i="8"/>
  <c r="AI14" i="8"/>
  <c r="AI19" i="8"/>
  <c r="AI20" i="8"/>
  <c r="AI21" i="8"/>
  <c r="AI22" i="8"/>
  <c r="AI23" i="8"/>
  <c r="AI24" i="8"/>
  <c r="AI25" i="8"/>
  <c r="AI26" i="8"/>
  <c r="AI27" i="8"/>
  <c r="AI28" i="8"/>
  <c r="AI29" i="8"/>
  <c r="AI30" i="8"/>
  <c r="AI31" i="8"/>
  <c r="AI32" i="8"/>
  <c r="AI33" i="8"/>
  <c r="AI34" i="8"/>
  <c r="AI35" i="8"/>
  <c r="AI36" i="8"/>
  <c r="AI37" i="8"/>
  <c r="AI38" i="8"/>
  <c r="AI39" i="8"/>
  <c r="AI40" i="8"/>
  <c r="AI2" i="8"/>
  <c r="AI3" i="7"/>
  <c r="AI6" i="7"/>
  <c r="AI4" i="7"/>
  <c r="AI5" i="7"/>
  <c r="AI7" i="7"/>
  <c r="AI8" i="7"/>
  <c r="AI9" i="7"/>
  <c r="AI10" i="7"/>
  <c r="AI13" i="7"/>
  <c r="AI14" i="7"/>
  <c r="AI15" i="7"/>
  <c r="AI16" i="7"/>
  <c r="AI17" i="7"/>
  <c r="AI18" i="7"/>
  <c r="AI11" i="7"/>
  <c r="AI12" i="7"/>
  <c r="AI19" i="7"/>
  <c r="AI20" i="7"/>
  <c r="AI21" i="7"/>
  <c r="AI22" i="7"/>
  <c r="AI23" i="7"/>
  <c r="AI24" i="7"/>
  <c r="AI25" i="7"/>
  <c r="AI26" i="7"/>
  <c r="AI27" i="7"/>
  <c r="AI28" i="7"/>
  <c r="AI2" i="7"/>
  <c r="R34" i="22" l="1"/>
  <c r="R30" i="22"/>
  <c r="R27" i="22"/>
  <c r="R102" i="22"/>
  <c r="R67" i="22"/>
  <c r="R24" i="22"/>
  <c r="R101" i="22"/>
  <c r="R69" i="22"/>
  <c r="R68" i="22"/>
  <c r="R23" i="22"/>
  <c r="R21" i="22"/>
  <c r="R19" i="22"/>
  <c r="R108" i="22"/>
  <c r="R38" i="22"/>
  <c r="R36" i="22"/>
  <c r="R75" i="22"/>
  <c r="R22" i="22"/>
  <c r="R88" i="22"/>
  <c r="R87" i="22"/>
  <c r="R13" i="22"/>
  <c r="R96" i="22"/>
  <c r="R86" i="22"/>
  <c r="R63" i="22"/>
  <c r="R55" i="22"/>
  <c r="R132" i="22"/>
  <c r="R85" i="22"/>
  <c r="R60" i="22"/>
  <c r="R59" i="22"/>
  <c r="R53" i="22"/>
  <c r="R131" i="22"/>
  <c r="R84" i="22"/>
  <c r="R52" i="22"/>
  <c r="R45" i="22"/>
  <c r="R43" i="22"/>
  <c r="R128" i="22"/>
  <c r="R136" i="22"/>
  <c r="R117" i="22"/>
  <c r="R115" i="22"/>
  <c r="R113" i="22"/>
  <c r="R83" i="22"/>
  <c r="R46" i="22"/>
  <c r="R42" i="22"/>
  <c r="R139" i="22"/>
  <c r="R138" i="22"/>
  <c r="R137" i="22"/>
  <c r="R130" i="22"/>
  <c r="R129" i="22"/>
  <c r="R126" i="22"/>
  <c r="R125" i="22"/>
  <c r="R124" i="22"/>
  <c r="R118" i="22"/>
  <c r="R114" i="22"/>
  <c r="R112" i="22"/>
  <c r="R111" i="22"/>
  <c r="R110" i="22"/>
  <c r="R47" i="22"/>
  <c r="R40" i="22"/>
  <c r="R39" i="22"/>
  <c r="S89" i="22"/>
  <c r="S63" i="22"/>
  <c r="S87" i="22"/>
  <c r="S10" i="22"/>
  <c r="S47" i="22"/>
  <c r="S71" i="22"/>
  <c r="S12" i="22"/>
  <c r="S44" i="22"/>
  <c r="S27" i="22"/>
  <c r="S119" i="22"/>
  <c r="S28" i="22"/>
  <c r="S62" i="22"/>
  <c r="S122" i="22"/>
  <c r="S53" i="22"/>
  <c r="S141" i="22"/>
  <c r="S9" i="22"/>
  <c r="S59" i="22"/>
  <c r="S83" i="22"/>
  <c r="S73" i="22"/>
  <c r="S32" i="22"/>
  <c r="S86" i="22"/>
  <c r="S38" i="22"/>
  <c r="S6" i="22"/>
  <c r="S110" i="22"/>
  <c r="S68" i="22"/>
  <c r="S92" i="22"/>
  <c r="S48" i="22"/>
  <c r="S123" i="22"/>
  <c r="S134" i="22"/>
  <c r="S131" i="22"/>
  <c r="S126" i="22"/>
  <c r="S128" i="22"/>
  <c r="S76" i="22"/>
  <c r="S101" i="22"/>
  <c r="S35" i="22"/>
  <c r="S50" i="22"/>
  <c r="S82" i="22"/>
  <c r="S98" i="22"/>
  <c r="S49" i="22"/>
  <c r="S97" i="22"/>
  <c r="S120" i="22"/>
  <c r="S116" i="22"/>
  <c r="S56" i="22"/>
  <c r="S17" i="22"/>
  <c r="S84" i="22"/>
  <c r="S65" i="22"/>
  <c r="S125" i="22"/>
  <c r="S107" i="22"/>
  <c r="S104" i="22"/>
  <c r="S94" i="22"/>
  <c r="S79" i="22"/>
  <c r="S29" i="22"/>
  <c r="S26" i="22"/>
  <c r="S23" i="22"/>
  <c r="S20" i="22"/>
  <c r="S124" i="22"/>
  <c r="S121" i="22"/>
  <c r="S91" i="22"/>
  <c r="S88" i="22"/>
  <c r="S85" i="22"/>
  <c r="S70" i="22"/>
  <c r="S67" i="22"/>
  <c r="S55" i="22"/>
  <c r="S52" i="22"/>
  <c r="S46" i="22"/>
  <c r="S14" i="22"/>
  <c r="S11" i="22"/>
  <c r="S5" i="22"/>
  <c r="S140" i="22"/>
  <c r="S81" i="22"/>
  <c r="S64" i="22"/>
  <c r="S61" i="22"/>
  <c r="S58" i="22"/>
  <c r="S30" i="22"/>
  <c r="S8" i="22"/>
  <c r="S127" i="22"/>
  <c r="S100" i="22"/>
  <c r="S43" i="22"/>
  <c r="S40" i="22"/>
  <c r="S37" i="22"/>
  <c r="S34" i="22"/>
  <c r="S31" i="22"/>
  <c r="S139" i="22"/>
  <c r="S136" i="22"/>
  <c r="S133" i="22"/>
  <c r="S130" i="22"/>
  <c r="S118" i="22"/>
  <c r="S115" i="22"/>
  <c r="S103" i="22"/>
  <c r="S60" i="22"/>
  <c r="S57" i="22"/>
  <c r="S25" i="22"/>
  <c r="S129" i="22"/>
  <c r="S112" i="22"/>
  <c r="S109" i="22"/>
  <c r="S106" i="22"/>
  <c r="S78" i="22"/>
  <c r="S33" i="22"/>
  <c r="S4" i="22"/>
  <c r="S93" i="22"/>
  <c r="S90" i="22"/>
  <c r="S22" i="22"/>
  <c r="S19" i="22"/>
  <c r="S16" i="22"/>
  <c r="S13" i="22"/>
  <c r="S108" i="22"/>
  <c r="S105" i="22"/>
  <c r="S75" i="22"/>
  <c r="S72" i="22"/>
  <c r="S69" i="22"/>
  <c r="S66" i="22"/>
  <c r="S54" i="22"/>
  <c r="S51" i="22"/>
  <c r="S39" i="22"/>
  <c r="S36" i="22"/>
  <c r="S7" i="22"/>
  <c r="S132" i="22"/>
  <c r="S96" i="22"/>
  <c r="S45" i="22"/>
  <c r="S42" i="22"/>
  <c r="S135" i="22"/>
  <c r="S138" i="22"/>
  <c r="S111" i="22"/>
  <c r="S102" i="22"/>
  <c r="S99" i="22"/>
  <c r="S117" i="22"/>
  <c r="S114" i="22"/>
  <c r="S41" i="22"/>
  <c r="S15" i="22"/>
  <c r="S137" i="22"/>
  <c r="S113" i="22"/>
  <c r="S18" i="22"/>
  <c r="S95" i="22"/>
  <c r="S80" i="22"/>
  <c r="S77" i="22"/>
  <c r="S74" i="22"/>
  <c r="S24" i="22"/>
  <c r="S21" i="22"/>
  <c r="S3" i="22"/>
  <c r="S2" i="22"/>
  <c r="T2" i="20"/>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2" i="19"/>
  <c r="V2" i="18"/>
  <c r="W2" i="17"/>
  <c r="V3" i="16"/>
  <c r="V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38" i="16"/>
  <c r="V39" i="16"/>
  <c r="V40" i="16"/>
  <c r="V2" i="16"/>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 i="13"/>
  <c r="T3" i="12"/>
  <c r="T4" i="12"/>
  <c r="T5" i="12"/>
  <c r="T6" i="12"/>
  <c r="T7" i="12"/>
  <c r="T8" i="12"/>
  <c r="T9" i="12"/>
  <c r="T12" i="12"/>
  <c r="T13" i="12"/>
  <c r="T11" i="12"/>
  <c r="T10"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2" i="12"/>
  <c r="T3" i="10"/>
  <c r="T5" i="10"/>
  <c r="T6" i="10"/>
  <c r="T10" i="10"/>
  <c r="T7" i="10"/>
  <c r="T9" i="10"/>
  <c r="T8" i="10"/>
  <c r="T11" i="10"/>
  <c r="T4" i="10"/>
  <c r="T13" i="10"/>
  <c r="T12" i="10"/>
  <c r="T14" i="10"/>
  <c r="T15" i="10"/>
  <c r="T16" i="10"/>
  <c r="T17" i="10"/>
  <c r="T18" i="10"/>
  <c r="T19" i="10"/>
  <c r="T20" i="10"/>
  <c r="T23" i="10"/>
  <c r="T24" i="10"/>
  <c r="T21" i="10"/>
  <c r="T22" i="10"/>
  <c r="T29" i="10"/>
  <c r="T30" i="10"/>
  <c r="T25" i="10"/>
  <c r="T26" i="10"/>
  <c r="T27" i="10"/>
  <c r="T28" i="10"/>
  <c r="T31" i="10"/>
  <c r="T32" i="10"/>
  <c r="T33" i="10"/>
  <c r="T35" i="10"/>
  <c r="T36" i="10"/>
  <c r="T37" i="10"/>
  <c r="T38" i="10"/>
  <c r="T34" i="10"/>
  <c r="T2" i="10"/>
  <c r="T3" i="9"/>
  <c r="T8" i="9"/>
  <c r="T4" i="9"/>
  <c r="T14" i="9"/>
  <c r="T10" i="9"/>
  <c r="T7" i="9"/>
  <c r="T11" i="9"/>
  <c r="T9" i="9"/>
  <c r="T12" i="9"/>
  <c r="T5" i="9"/>
  <c r="T13" i="9"/>
  <c r="T6" i="9"/>
  <c r="T15" i="9"/>
  <c r="T19" i="9"/>
  <c r="T16" i="9"/>
  <c r="T18" i="9"/>
  <c r="T17" i="9"/>
  <c r="T20" i="9"/>
  <c r="T21" i="9"/>
  <c r="T22" i="9"/>
  <c r="T23" i="9"/>
  <c r="T24" i="9"/>
  <c r="T25" i="9"/>
  <c r="T26" i="9"/>
  <c r="T27" i="9"/>
  <c r="T28" i="9"/>
  <c r="T29" i="9"/>
  <c r="T36" i="9"/>
  <c r="T37" i="9"/>
  <c r="T32" i="9"/>
  <c r="T33" i="9"/>
  <c r="T34" i="9"/>
  <c r="T35" i="9"/>
  <c r="T30" i="9"/>
  <c r="T31" i="9"/>
  <c r="T38" i="9"/>
  <c r="T39" i="9"/>
  <c r="T40" i="9"/>
  <c r="T41" i="9"/>
  <c r="T42" i="9"/>
  <c r="T43" i="9"/>
  <c r="T44" i="9"/>
  <c r="T45" i="9"/>
  <c r="T46" i="9"/>
  <c r="T47" i="9"/>
  <c r="T50" i="9"/>
  <c r="T49" i="9"/>
  <c r="T51" i="9"/>
  <c r="T48"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2" i="9"/>
  <c r="T3" i="8"/>
  <c r="T9" i="8"/>
  <c r="T5" i="8"/>
  <c r="T10" i="8"/>
  <c r="T7" i="8"/>
  <c r="T8" i="8"/>
  <c r="T4" i="8"/>
  <c r="T6" i="8"/>
  <c r="T11" i="8"/>
  <c r="T17" i="8"/>
  <c r="T13" i="8"/>
  <c r="T18" i="8"/>
  <c r="T15" i="8"/>
  <c r="T16" i="8"/>
  <c r="T12" i="8"/>
  <c r="T14" i="8"/>
  <c r="T19" i="8"/>
  <c r="T20" i="8"/>
  <c r="T21" i="8"/>
  <c r="T22" i="8"/>
  <c r="T23" i="8"/>
  <c r="T24" i="8"/>
  <c r="T25" i="8"/>
  <c r="T26" i="8"/>
  <c r="T27" i="8"/>
  <c r="T28" i="8"/>
  <c r="T29" i="8"/>
  <c r="T30" i="8"/>
  <c r="T31" i="8"/>
  <c r="T32" i="8"/>
  <c r="T33" i="8"/>
  <c r="T34" i="8"/>
  <c r="T35" i="8"/>
  <c r="T36" i="8"/>
  <c r="T37" i="8"/>
  <c r="T38" i="8"/>
  <c r="T39" i="8"/>
  <c r="T40" i="8"/>
  <c r="T2" i="8"/>
  <c r="T3" i="7"/>
  <c r="T6" i="7"/>
  <c r="T4" i="7"/>
  <c r="T5" i="7"/>
  <c r="T7" i="7"/>
  <c r="T8" i="7"/>
  <c r="T9" i="7"/>
  <c r="T10" i="7"/>
  <c r="T13" i="7"/>
  <c r="T14" i="7"/>
  <c r="T15" i="7"/>
  <c r="T16" i="7"/>
  <c r="T17" i="7"/>
  <c r="T18" i="7"/>
  <c r="T11" i="7"/>
  <c r="T12" i="7"/>
  <c r="T19" i="7"/>
  <c r="T20" i="7"/>
  <c r="T21" i="7"/>
  <c r="T22" i="7"/>
  <c r="T23" i="7"/>
  <c r="T24" i="7"/>
  <c r="T25" i="7"/>
  <c r="T26" i="7"/>
  <c r="T27" i="7"/>
  <c r="T28" i="7"/>
  <c r="T2" i="7"/>
  <c r="S3" i="5"/>
  <c r="T3" i="5" s="1"/>
  <c r="U3" i="5"/>
  <c r="S15" i="5"/>
  <c r="T15" i="5" s="1"/>
  <c r="U15" i="5"/>
  <c r="S7" i="5"/>
  <c r="T7" i="5" s="1"/>
  <c r="U7" i="5"/>
  <c r="S16" i="5"/>
  <c r="T16" i="5" s="1"/>
  <c r="U16" i="5"/>
  <c r="S9" i="5"/>
  <c r="T9" i="5" s="1"/>
  <c r="U9" i="5"/>
  <c r="S14" i="5"/>
  <c r="T14" i="5" s="1"/>
  <c r="U14" i="5"/>
  <c r="S4" i="5"/>
  <c r="T4" i="5" s="1"/>
  <c r="U4" i="5"/>
  <c r="S11" i="5"/>
  <c r="T11" i="5" s="1"/>
  <c r="U11" i="5"/>
  <c r="S13" i="5"/>
  <c r="T13" i="5" s="1"/>
  <c r="U13" i="5"/>
  <c r="S12" i="5"/>
  <c r="T12" i="5" s="1"/>
  <c r="U12" i="5"/>
  <c r="S5" i="5"/>
  <c r="T5" i="5" s="1"/>
  <c r="U5" i="5"/>
  <c r="S10" i="5"/>
  <c r="T10" i="5" s="1"/>
  <c r="U10" i="5"/>
  <c r="S8" i="5"/>
  <c r="T8" i="5" s="1"/>
  <c r="U8" i="5"/>
  <c r="S6" i="5"/>
  <c r="T6" i="5" s="1"/>
  <c r="U6" i="5"/>
  <c r="S17" i="5"/>
  <c r="T17" i="5" s="1"/>
  <c r="U17" i="5"/>
  <c r="S28" i="5"/>
  <c r="T28" i="5" s="1"/>
  <c r="U28" i="5"/>
  <c r="S18" i="5"/>
  <c r="T18" i="5" s="1"/>
  <c r="U18" i="5"/>
  <c r="S19" i="5"/>
  <c r="T19" i="5" s="1"/>
  <c r="U19" i="5"/>
  <c r="S20" i="5"/>
  <c r="T20" i="5" s="1"/>
  <c r="U20" i="5"/>
  <c r="S21" i="5"/>
  <c r="T21" i="5" s="1"/>
  <c r="U21" i="5"/>
  <c r="S22" i="5"/>
  <c r="T22" i="5" s="1"/>
  <c r="U22" i="5"/>
  <c r="S23" i="5"/>
  <c r="T23" i="5" s="1"/>
  <c r="U23" i="5"/>
  <c r="S24" i="5"/>
  <c r="T24" i="5" s="1"/>
  <c r="U24" i="5"/>
  <c r="S25" i="5"/>
  <c r="T25" i="5" s="1"/>
  <c r="U25" i="5"/>
  <c r="S26" i="5"/>
  <c r="T26" i="5" s="1"/>
  <c r="U26" i="5"/>
  <c r="S27" i="5"/>
  <c r="T27" i="5" s="1"/>
  <c r="U27" i="5"/>
  <c r="S29" i="5"/>
  <c r="T29" i="5" s="1"/>
  <c r="U29" i="5"/>
  <c r="S30" i="5"/>
  <c r="T30" i="5" s="1"/>
  <c r="U30" i="5"/>
  <c r="S31" i="5"/>
  <c r="T31" i="5" s="1"/>
  <c r="U31" i="5"/>
  <c r="S32" i="5"/>
  <c r="T32" i="5" s="1"/>
  <c r="U32" i="5"/>
  <c r="S33" i="5"/>
  <c r="T33" i="5" s="1"/>
  <c r="U33" i="5"/>
  <c r="S34" i="5"/>
  <c r="T34" i="5" s="1"/>
  <c r="U34" i="5"/>
  <c r="S35" i="5"/>
  <c r="T35" i="5" s="1"/>
  <c r="U35" i="5"/>
  <c r="S36" i="5"/>
  <c r="T36" i="5" s="1"/>
  <c r="U36" i="5"/>
  <c r="S37" i="5"/>
  <c r="T37" i="5" s="1"/>
  <c r="U37" i="5"/>
  <c r="S38" i="5"/>
  <c r="T38" i="5" s="1"/>
  <c r="U38" i="5"/>
  <c r="S39" i="5"/>
  <c r="T39" i="5" s="1"/>
  <c r="U39" i="5"/>
  <c r="S40" i="5"/>
  <c r="T40" i="5" s="1"/>
  <c r="U40" i="5"/>
  <c r="S41" i="5"/>
  <c r="T41" i="5" s="1"/>
  <c r="U41" i="5"/>
  <c r="S42" i="5"/>
  <c r="T42" i="5" s="1"/>
  <c r="U42" i="5"/>
  <c r="S43" i="5"/>
  <c r="T43" i="5" s="1"/>
  <c r="U43" i="5"/>
  <c r="S44" i="5"/>
  <c r="T44" i="5" s="1"/>
  <c r="U44" i="5"/>
  <c r="S45" i="5"/>
  <c r="T45" i="5" s="1"/>
  <c r="U45" i="5"/>
  <c r="S46" i="5"/>
  <c r="T46" i="5" s="1"/>
  <c r="U46" i="5"/>
  <c r="S47" i="5"/>
  <c r="T47" i="5" s="1"/>
  <c r="U47" i="5"/>
  <c r="S48" i="5"/>
  <c r="T48" i="5" s="1"/>
  <c r="U48" i="5"/>
  <c r="S49" i="5"/>
  <c r="T49" i="5" s="1"/>
  <c r="U49" i="5"/>
  <c r="S50" i="5"/>
  <c r="T50" i="5" s="1"/>
  <c r="U50" i="5"/>
  <c r="S51" i="5"/>
  <c r="T51" i="5" s="1"/>
  <c r="U51" i="5"/>
  <c r="S52" i="5"/>
  <c r="T52" i="5" s="1"/>
  <c r="U52" i="5"/>
  <c r="S53" i="5"/>
  <c r="T53" i="5" s="1"/>
  <c r="U53" i="5"/>
  <c r="S54" i="5"/>
  <c r="T54" i="5" s="1"/>
  <c r="U54" i="5"/>
  <c r="S55" i="5"/>
  <c r="T55" i="5" s="1"/>
  <c r="U55" i="5"/>
  <c r="S56" i="5"/>
  <c r="T56" i="5" s="1"/>
  <c r="U56" i="5"/>
  <c r="S57" i="5"/>
  <c r="T57" i="5" s="1"/>
  <c r="U57" i="5"/>
  <c r="S58" i="5"/>
  <c r="T58" i="5" s="1"/>
  <c r="U58" i="5"/>
  <c r="S59" i="5"/>
  <c r="T59" i="5" s="1"/>
  <c r="U59" i="5"/>
  <c r="S60" i="5"/>
  <c r="T60" i="5" s="1"/>
  <c r="U60" i="5"/>
  <c r="S61" i="5"/>
  <c r="T61" i="5" s="1"/>
  <c r="U61" i="5"/>
  <c r="S62" i="5"/>
  <c r="T62" i="5" s="1"/>
  <c r="U62" i="5"/>
  <c r="S63" i="5"/>
  <c r="T63" i="5" s="1"/>
  <c r="U63" i="5"/>
  <c r="S64" i="5"/>
  <c r="T64" i="5" s="1"/>
  <c r="U64" i="5"/>
  <c r="S65" i="5"/>
  <c r="T65" i="5" s="1"/>
  <c r="U65" i="5"/>
  <c r="S66" i="5"/>
  <c r="T66" i="5" s="1"/>
  <c r="U66" i="5"/>
  <c r="S67" i="5"/>
  <c r="T67" i="5" s="1"/>
  <c r="U67" i="5"/>
  <c r="U2" i="5"/>
  <c r="R5" i="4"/>
  <c r="S5" i="4" s="1"/>
  <c r="T5" i="4"/>
  <c r="R4" i="4"/>
  <c r="S4" i="4" s="1"/>
  <c r="T4" i="4"/>
  <c r="R3" i="4"/>
  <c r="S3" i="4" s="1"/>
  <c r="T3" i="4"/>
  <c r="R6" i="4"/>
  <c r="S6" i="4" s="1"/>
  <c r="T6" i="4"/>
  <c r="R7" i="4"/>
  <c r="S7" i="4" s="1"/>
  <c r="T7" i="4"/>
  <c r="R8" i="4"/>
  <c r="S8" i="4" s="1"/>
  <c r="T8" i="4"/>
  <c r="R9" i="4"/>
  <c r="S9" i="4" s="1"/>
  <c r="T9" i="4"/>
  <c r="R10" i="4"/>
  <c r="S10" i="4" s="1"/>
  <c r="T10" i="4"/>
  <c r="R11" i="4"/>
  <c r="S11" i="4" s="1"/>
  <c r="T11" i="4"/>
  <c r="R12" i="4"/>
  <c r="S12" i="4"/>
  <c r="T12" i="4"/>
  <c r="R13" i="4"/>
  <c r="S13" i="4" s="1"/>
  <c r="T13" i="4"/>
  <c r="R14" i="4"/>
  <c r="S14" i="4" s="1"/>
  <c r="T14" i="4"/>
  <c r="R15" i="4"/>
  <c r="S15" i="4" s="1"/>
  <c r="T15" i="4"/>
  <c r="R16" i="4"/>
  <c r="S16" i="4" s="1"/>
  <c r="T16" i="4"/>
  <c r="R17" i="4"/>
  <c r="S17" i="4" s="1"/>
  <c r="T17" i="4"/>
  <c r="R18" i="4"/>
  <c r="S18" i="4" s="1"/>
  <c r="T18" i="4"/>
  <c r="R19" i="4"/>
  <c r="S19" i="4" s="1"/>
  <c r="T19" i="4"/>
  <c r="T2" i="4"/>
  <c r="Y3" i="5" l="1"/>
  <c r="Z3" i="5" s="1"/>
  <c r="AA3" i="5"/>
  <c r="AB3" i="5"/>
  <c r="AC3" i="5"/>
  <c r="AD3" i="5" s="1"/>
  <c r="AE3" i="5"/>
  <c r="AF3" i="5" s="1"/>
  <c r="AG3" i="5"/>
  <c r="AH3" i="5" s="1"/>
  <c r="AI3" i="5"/>
  <c r="AJ3" i="5" s="1"/>
  <c r="AK3" i="5"/>
  <c r="AM3" i="5"/>
  <c r="AP3" i="5"/>
  <c r="AQ3" i="5"/>
  <c r="Y15" i="5"/>
  <c r="Z15" i="5" s="1"/>
  <c r="AA15" i="5"/>
  <c r="AB15" i="5"/>
  <c r="AC15" i="5"/>
  <c r="AD15" i="5" s="1"/>
  <c r="AE15" i="5"/>
  <c r="AF15" i="5" s="1"/>
  <c r="AG15" i="5"/>
  <c r="AH15" i="5" s="1"/>
  <c r="AI15" i="5"/>
  <c r="AJ15" i="5" s="1"/>
  <c r="AK15" i="5"/>
  <c r="AM15" i="5"/>
  <c r="AP15" i="5"/>
  <c r="AQ15" i="5"/>
  <c r="Y7" i="5"/>
  <c r="Z7" i="5" s="1"/>
  <c r="AA7" i="5"/>
  <c r="AB7" i="5"/>
  <c r="AC7" i="5"/>
  <c r="AD7" i="5" s="1"/>
  <c r="AE7" i="5"/>
  <c r="AF7" i="5" s="1"/>
  <c r="AG7" i="5"/>
  <c r="AH7" i="5" s="1"/>
  <c r="AI7" i="5"/>
  <c r="AJ7" i="5" s="1"/>
  <c r="AK7" i="5"/>
  <c r="AM7" i="5"/>
  <c r="AP7" i="5"/>
  <c r="AQ7" i="5"/>
  <c r="Y16" i="5"/>
  <c r="Z16" i="5" s="1"/>
  <c r="AA16" i="5"/>
  <c r="AB16" i="5"/>
  <c r="AC16" i="5"/>
  <c r="AD16" i="5" s="1"/>
  <c r="AE16" i="5"/>
  <c r="AF16" i="5" s="1"/>
  <c r="AG16" i="5"/>
  <c r="AH16" i="5" s="1"/>
  <c r="AI16" i="5"/>
  <c r="AJ16" i="5" s="1"/>
  <c r="AK16" i="5"/>
  <c r="AM16" i="5"/>
  <c r="AP16" i="5"/>
  <c r="AQ16" i="5"/>
  <c r="Y9" i="5"/>
  <c r="Z9" i="5" s="1"/>
  <c r="AA9" i="5"/>
  <c r="AB9" i="5"/>
  <c r="AC9" i="5"/>
  <c r="AD9" i="5" s="1"/>
  <c r="AE9" i="5"/>
  <c r="AF9" i="5" s="1"/>
  <c r="AG9" i="5"/>
  <c r="AH9" i="5" s="1"/>
  <c r="AI9" i="5"/>
  <c r="AJ9" i="5" s="1"/>
  <c r="AK9" i="5"/>
  <c r="AM9" i="5"/>
  <c r="AP9" i="5"/>
  <c r="AQ9" i="5"/>
  <c r="Y14" i="5"/>
  <c r="Z14" i="5" s="1"/>
  <c r="AA14" i="5"/>
  <c r="AB14" i="5"/>
  <c r="AC14" i="5"/>
  <c r="AD14" i="5" s="1"/>
  <c r="AE14" i="5"/>
  <c r="AF14" i="5" s="1"/>
  <c r="AG14" i="5"/>
  <c r="AH14" i="5" s="1"/>
  <c r="AI14" i="5"/>
  <c r="AJ14" i="5" s="1"/>
  <c r="AK14" i="5"/>
  <c r="AM14" i="5"/>
  <c r="AP14" i="5"/>
  <c r="AQ14" i="5"/>
  <c r="Y4" i="5"/>
  <c r="Z4" i="5" s="1"/>
  <c r="AA4" i="5"/>
  <c r="AB4" i="5"/>
  <c r="AC4" i="5"/>
  <c r="AD4" i="5" s="1"/>
  <c r="AE4" i="5"/>
  <c r="AF4" i="5" s="1"/>
  <c r="AG4" i="5"/>
  <c r="AH4" i="5" s="1"/>
  <c r="AI4" i="5"/>
  <c r="AJ4" i="5" s="1"/>
  <c r="AK4" i="5"/>
  <c r="AM4" i="5"/>
  <c r="AP4" i="5"/>
  <c r="AQ4" i="5"/>
  <c r="Y11" i="5"/>
  <c r="Z11" i="5" s="1"/>
  <c r="AA11" i="5"/>
  <c r="AB11" i="5"/>
  <c r="AC11" i="5"/>
  <c r="AD11" i="5" s="1"/>
  <c r="AE11" i="5"/>
  <c r="AF11" i="5" s="1"/>
  <c r="AG11" i="5"/>
  <c r="AH11" i="5" s="1"/>
  <c r="AI11" i="5"/>
  <c r="AJ11" i="5" s="1"/>
  <c r="AK11" i="5"/>
  <c r="AM11" i="5"/>
  <c r="AP11" i="5"/>
  <c r="AQ11" i="5"/>
  <c r="Y13" i="5"/>
  <c r="Z13" i="5" s="1"/>
  <c r="AA13" i="5"/>
  <c r="AB13" i="5"/>
  <c r="AC13" i="5"/>
  <c r="AD13" i="5" s="1"/>
  <c r="AE13" i="5"/>
  <c r="AF13" i="5" s="1"/>
  <c r="AG13" i="5"/>
  <c r="AH13" i="5" s="1"/>
  <c r="AI13" i="5"/>
  <c r="AJ13" i="5" s="1"/>
  <c r="AK13" i="5"/>
  <c r="AM13" i="5"/>
  <c r="AP13" i="5"/>
  <c r="AQ13" i="5"/>
  <c r="Y12" i="5"/>
  <c r="Z12" i="5" s="1"/>
  <c r="AA12" i="5"/>
  <c r="AB12" i="5"/>
  <c r="AC12" i="5"/>
  <c r="AD12" i="5" s="1"/>
  <c r="AE12" i="5"/>
  <c r="AF12" i="5" s="1"/>
  <c r="AG12" i="5"/>
  <c r="AH12" i="5" s="1"/>
  <c r="AI12" i="5"/>
  <c r="AJ12" i="5" s="1"/>
  <c r="AK12" i="5"/>
  <c r="AM12" i="5"/>
  <c r="AP12" i="5"/>
  <c r="AQ12" i="5"/>
  <c r="Y5" i="5"/>
  <c r="Z5" i="5" s="1"/>
  <c r="AA5" i="5"/>
  <c r="AB5" i="5"/>
  <c r="AC5" i="5"/>
  <c r="AD5" i="5" s="1"/>
  <c r="AE5" i="5"/>
  <c r="AF5" i="5" s="1"/>
  <c r="AG5" i="5"/>
  <c r="AH5" i="5" s="1"/>
  <c r="AI5" i="5"/>
  <c r="AJ5" i="5" s="1"/>
  <c r="AK5" i="5"/>
  <c r="AM5" i="5"/>
  <c r="AP5" i="5"/>
  <c r="AQ5" i="5"/>
  <c r="Y10" i="5"/>
  <c r="Z10" i="5" s="1"/>
  <c r="AA10" i="5"/>
  <c r="AB10" i="5"/>
  <c r="AC10" i="5"/>
  <c r="AD10" i="5" s="1"/>
  <c r="AE10" i="5"/>
  <c r="AF10" i="5" s="1"/>
  <c r="AG10" i="5"/>
  <c r="AH10" i="5" s="1"/>
  <c r="AI10" i="5"/>
  <c r="AJ10" i="5" s="1"/>
  <c r="AK10" i="5"/>
  <c r="AM10" i="5"/>
  <c r="AP10" i="5"/>
  <c r="AQ10" i="5"/>
  <c r="Y8" i="5"/>
  <c r="Z8" i="5" s="1"/>
  <c r="AA8" i="5"/>
  <c r="AB8" i="5"/>
  <c r="AC8" i="5"/>
  <c r="AD8" i="5" s="1"/>
  <c r="AE8" i="5"/>
  <c r="AF8" i="5" s="1"/>
  <c r="AG8" i="5"/>
  <c r="AH8" i="5" s="1"/>
  <c r="AI8" i="5"/>
  <c r="AJ8" i="5" s="1"/>
  <c r="AK8" i="5"/>
  <c r="AM8" i="5"/>
  <c r="AP8" i="5"/>
  <c r="AQ8" i="5"/>
  <c r="Y6" i="5"/>
  <c r="Z6" i="5" s="1"/>
  <c r="AA6" i="5"/>
  <c r="AB6" i="5"/>
  <c r="AC6" i="5"/>
  <c r="AD6" i="5" s="1"/>
  <c r="AE6" i="5"/>
  <c r="AF6" i="5" s="1"/>
  <c r="AG6" i="5"/>
  <c r="AH6" i="5" s="1"/>
  <c r="AI6" i="5"/>
  <c r="AJ6" i="5" s="1"/>
  <c r="AK6" i="5"/>
  <c r="AM6" i="5"/>
  <c r="AP6" i="5"/>
  <c r="AQ6" i="5"/>
  <c r="Y17" i="5"/>
  <c r="Z17" i="5" s="1"/>
  <c r="AA17" i="5"/>
  <c r="AB17" i="5"/>
  <c r="AC17" i="5"/>
  <c r="AD17" i="5" s="1"/>
  <c r="AE17" i="5"/>
  <c r="AF17" i="5" s="1"/>
  <c r="AG17" i="5"/>
  <c r="AH17" i="5" s="1"/>
  <c r="AI17" i="5"/>
  <c r="AJ17" i="5" s="1"/>
  <c r="AK17" i="5"/>
  <c r="AM17" i="5"/>
  <c r="AP17" i="5"/>
  <c r="AQ17" i="5"/>
  <c r="Y28" i="5"/>
  <c r="Z28" i="5" s="1"/>
  <c r="AA28" i="5"/>
  <c r="AB28" i="5"/>
  <c r="AC28" i="5"/>
  <c r="AD28" i="5" s="1"/>
  <c r="AE28" i="5"/>
  <c r="AF28" i="5" s="1"/>
  <c r="AG28" i="5"/>
  <c r="AH28" i="5" s="1"/>
  <c r="AI28" i="5"/>
  <c r="AJ28" i="5" s="1"/>
  <c r="AK28" i="5"/>
  <c r="AM28" i="5"/>
  <c r="AP28" i="5"/>
  <c r="AQ28" i="5"/>
  <c r="Y18" i="5"/>
  <c r="Z18" i="5" s="1"/>
  <c r="AA18" i="5"/>
  <c r="AB18" i="5"/>
  <c r="AC18" i="5"/>
  <c r="AD18" i="5" s="1"/>
  <c r="AE18" i="5"/>
  <c r="AF18" i="5" s="1"/>
  <c r="AG18" i="5"/>
  <c r="AH18" i="5" s="1"/>
  <c r="AI18" i="5"/>
  <c r="AJ18" i="5" s="1"/>
  <c r="AK18" i="5"/>
  <c r="AM18" i="5"/>
  <c r="AP18" i="5"/>
  <c r="AQ18" i="5"/>
  <c r="Y19" i="5"/>
  <c r="Z19" i="5" s="1"/>
  <c r="AA19" i="5"/>
  <c r="AB19" i="5"/>
  <c r="AC19" i="5"/>
  <c r="AD19" i="5" s="1"/>
  <c r="AE19" i="5"/>
  <c r="AF19" i="5" s="1"/>
  <c r="AG19" i="5"/>
  <c r="AH19" i="5" s="1"/>
  <c r="AI19" i="5"/>
  <c r="AJ19" i="5" s="1"/>
  <c r="AK19" i="5"/>
  <c r="AM19" i="5"/>
  <c r="AP19" i="5"/>
  <c r="AQ19" i="5"/>
  <c r="Y20" i="5"/>
  <c r="Z20" i="5" s="1"/>
  <c r="AA20" i="5"/>
  <c r="AB20" i="5"/>
  <c r="AC20" i="5"/>
  <c r="AD20" i="5" s="1"/>
  <c r="AE20" i="5"/>
  <c r="AF20" i="5" s="1"/>
  <c r="AG20" i="5"/>
  <c r="AH20" i="5" s="1"/>
  <c r="AI20" i="5"/>
  <c r="AJ20" i="5" s="1"/>
  <c r="AK20" i="5"/>
  <c r="AM20" i="5"/>
  <c r="AP20" i="5"/>
  <c r="AQ20" i="5"/>
  <c r="Y21" i="5"/>
  <c r="Z21" i="5" s="1"/>
  <c r="AA21" i="5"/>
  <c r="AB21" i="5"/>
  <c r="AC21" i="5"/>
  <c r="AD21" i="5" s="1"/>
  <c r="AE21" i="5"/>
  <c r="AF21" i="5" s="1"/>
  <c r="AG21" i="5"/>
  <c r="AH21" i="5" s="1"/>
  <c r="AI21" i="5"/>
  <c r="AJ21" i="5" s="1"/>
  <c r="AK21" i="5"/>
  <c r="AM21" i="5"/>
  <c r="AP21" i="5"/>
  <c r="AQ21" i="5"/>
  <c r="Y22" i="5"/>
  <c r="Z22" i="5" s="1"/>
  <c r="AA22" i="5"/>
  <c r="AB22" i="5"/>
  <c r="AC22" i="5"/>
  <c r="AD22" i="5" s="1"/>
  <c r="AE22" i="5"/>
  <c r="AF22" i="5" s="1"/>
  <c r="AG22" i="5"/>
  <c r="AH22" i="5" s="1"/>
  <c r="AI22" i="5"/>
  <c r="AJ22" i="5" s="1"/>
  <c r="AK22" i="5"/>
  <c r="AM22" i="5"/>
  <c r="AP22" i="5"/>
  <c r="AQ22" i="5"/>
  <c r="Y23" i="5"/>
  <c r="Z23" i="5" s="1"/>
  <c r="AA23" i="5"/>
  <c r="AB23" i="5"/>
  <c r="AC23" i="5"/>
  <c r="AD23" i="5" s="1"/>
  <c r="AE23" i="5"/>
  <c r="AF23" i="5" s="1"/>
  <c r="AG23" i="5"/>
  <c r="AH23" i="5" s="1"/>
  <c r="AI23" i="5"/>
  <c r="AJ23" i="5" s="1"/>
  <c r="AK23" i="5"/>
  <c r="AM23" i="5"/>
  <c r="AP23" i="5"/>
  <c r="AQ23" i="5"/>
  <c r="Y24" i="5"/>
  <c r="Z24" i="5" s="1"/>
  <c r="AA24" i="5"/>
  <c r="AB24" i="5"/>
  <c r="AC24" i="5"/>
  <c r="AD24" i="5" s="1"/>
  <c r="AE24" i="5"/>
  <c r="AF24" i="5" s="1"/>
  <c r="AG24" i="5"/>
  <c r="AH24" i="5" s="1"/>
  <c r="AI24" i="5"/>
  <c r="AJ24" i="5" s="1"/>
  <c r="AK24" i="5"/>
  <c r="AM24" i="5"/>
  <c r="AP24" i="5"/>
  <c r="AQ24" i="5"/>
  <c r="Y25" i="5"/>
  <c r="Z25" i="5" s="1"/>
  <c r="AA25" i="5"/>
  <c r="AB25" i="5"/>
  <c r="AC25" i="5"/>
  <c r="AD25" i="5" s="1"/>
  <c r="AE25" i="5"/>
  <c r="AF25" i="5" s="1"/>
  <c r="AG25" i="5"/>
  <c r="AH25" i="5" s="1"/>
  <c r="AI25" i="5"/>
  <c r="AJ25" i="5" s="1"/>
  <c r="AK25" i="5"/>
  <c r="AM25" i="5"/>
  <c r="AP25" i="5"/>
  <c r="AQ25" i="5"/>
  <c r="Y26" i="5"/>
  <c r="Z26" i="5" s="1"/>
  <c r="AA26" i="5"/>
  <c r="AB26" i="5"/>
  <c r="AC26" i="5"/>
  <c r="AD26" i="5" s="1"/>
  <c r="AE26" i="5"/>
  <c r="AF26" i="5" s="1"/>
  <c r="AG26" i="5"/>
  <c r="AH26" i="5" s="1"/>
  <c r="AI26" i="5"/>
  <c r="AJ26" i="5" s="1"/>
  <c r="AK26" i="5"/>
  <c r="AM26" i="5"/>
  <c r="AP26" i="5"/>
  <c r="AQ26" i="5"/>
  <c r="Y27" i="5"/>
  <c r="Z27" i="5" s="1"/>
  <c r="AA27" i="5"/>
  <c r="AB27" i="5"/>
  <c r="AC27" i="5"/>
  <c r="AD27" i="5" s="1"/>
  <c r="AE27" i="5"/>
  <c r="AF27" i="5" s="1"/>
  <c r="AG27" i="5"/>
  <c r="AH27" i="5" s="1"/>
  <c r="AI27" i="5"/>
  <c r="AJ27" i="5" s="1"/>
  <c r="AK27" i="5"/>
  <c r="AM27" i="5"/>
  <c r="AP27" i="5"/>
  <c r="AQ27" i="5"/>
  <c r="Y29" i="5"/>
  <c r="Z29" i="5" s="1"/>
  <c r="AA29" i="5"/>
  <c r="AB29" i="5"/>
  <c r="AC29" i="5"/>
  <c r="AD29" i="5" s="1"/>
  <c r="AE29" i="5"/>
  <c r="AF29" i="5" s="1"/>
  <c r="AG29" i="5"/>
  <c r="AH29" i="5" s="1"/>
  <c r="AI29" i="5"/>
  <c r="AJ29" i="5" s="1"/>
  <c r="AK29" i="5"/>
  <c r="AM29" i="5"/>
  <c r="AP29" i="5"/>
  <c r="AQ29" i="5"/>
  <c r="Y30" i="5"/>
  <c r="Z30" i="5" s="1"/>
  <c r="AA30" i="5"/>
  <c r="AB30" i="5"/>
  <c r="AC30" i="5"/>
  <c r="AD30" i="5" s="1"/>
  <c r="AE30" i="5"/>
  <c r="AF30" i="5" s="1"/>
  <c r="AG30" i="5"/>
  <c r="AH30" i="5" s="1"/>
  <c r="AI30" i="5"/>
  <c r="AJ30" i="5" s="1"/>
  <c r="AK30" i="5"/>
  <c r="AM30" i="5"/>
  <c r="AP30" i="5"/>
  <c r="AQ30" i="5"/>
  <c r="Y31" i="5"/>
  <c r="Z31" i="5" s="1"/>
  <c r="AA31" i="5"/>
  <c r="AB31" i="5"/>
  <c r="AC31" i="5"/>
  <c r="AD31" i="5" s="1"/>
  <c r="AE31" i="5"/>
  <c r="AF31" i="5" s="1"/>
  <c r="AG31" i="5"/>
  <c r="AH31" i="5" s="1"/>
  <c r="AI31" i="5"/>
  <c r="AJ31" i="5" s="1"/>
  <c r="AK31" i="5"/>
  <c r="AM31" i="5"/>
  <c r="AP31" i="5"/>
  <c r="AQ31" i="5"/>
  <c r="Y32" i="5"/>
  <c r="Z32" i="5" s="1"/>
  <c r="AA32" i="5"/>
  <c r="AB32" i="5"/>
  <c r="AC32" i="5"/>
  <c r="AD32" i="5" s="1"/>
  <c r="AE32" i="5"/>
  <c r="AF32" i="5" s="1"/>
  <c r="AG32" i="5"/>
  <c r="AH32" i="5" s="1"/>
  <c r="AI32" i="5"/>
  <c r="AJ32" i="5" s="1"/>
  <c r="AK32" i="5"/>
  <c r="AM32" i="5"/>
  <c r="AP32" i="5"/>
  <c r="AQ32" i="5"/>
  <c r="Y33" i="5"/>
  <c r="Z33" i="5" s="1"/>
  <c r="AA33" i="5"/>
  <c r="AB33" i="5"/>
  <c r="AC33" i="5"/>
  <c r="AD33" i="5" s="1"/>
  <c r="AE33" i="5"/>
  <c r="AF33" i="5" s="1"/>
  <c r="AG33" i="5"/>
  <c r="AH33" i="5" s="1"/>
  <c r="AI33" i="5"/>
  <c r="AJ33" i="5" s="1"/>
  <c r="AK33" i="5"/>
  <c r="AM33" i="5"/>
  <c r="AP33" i="5"/>
  <c r="AQ33" i="5"/>
  <c r="Y34" i="5"/>
  <c r="Z34" i="5" s="1"/>
  <c r="AA34" i="5"/>
  <c r="AB34" i="5"/>
  <c r="AC34" i="5"/>
  <c r="AD34" i="5" s="1"/>
  <c r="AE34" i="5"/>
  <c r="AF34" i="5" s="1"/>
  <c r="AG34" i="5"/>
  <c r="AH34" i="5" s="1"/>
  <c r="AI34" i="5"/>
  <c r="AJ34" i="5" s="1"/>
  <c r="AK34" i="5"/>
  <c r="AM34" i="5"/>
  <c r="AP34" i="5"/>
  <c r="AQ34" i="5"/>
  <c r="Y35" i="5"/>
  <c r="Z35" i="5" s="1"/>
  <c r="AA35" i="5"/>
  <c r="AB35" i="5"/>
  <c r="AC35" i="5"/>
  <c r="AD35" i="5" s="1"/>
  <c r="AE35" i="5"/>
  <c r="AF35" i="5" s="1"/>
  <c r="AG35" i="5"/>
  <c r="AH35" i="5" s="1"/>
  <c r="AI35" i="5"/>
  <c r="AJ35" i="5" s="1"/>
  <c r="AK35" i="5"/>
  <c r="AM35" i="5"/>
  <c r="AP35" i="5"/>
  <c r="AQ35" i="5"/>
  <c r="Y36" i="5"/>
  <c r="Z36" i="5" s="1"/>
  <c r="AA36" i="5"/>
  <c r="AB36" i="5"/>
  <c r="AC36" i="5"/>
  <c r="AD36" i="5" s="1"/>
  <c r="AE36" i="5"/>
  <c r="AF36" i="5" s="1"/>
  <c r="AG36" i="5"/>
  <c r="AH36" i="5" s="1"/>
  <c r="AI36" i="5"/>
  <c r="AJ36" i="5" s="1"/>
  <c r="AK36" i="5"/>
  <c r="AM36" i="5"/>
  <c r="AP36" i="5"/>
  <c r="AQ36" i="5"/>
  <c r="Y37" i="5"/>
  <c r="Z37" i="5" s="1"/>
  <c r="AA37" i="5"/>
  <c r="AB37" i="5"/>
  <c r="AC37" i="5"/>
  <c r="AD37" i="5" s="1"/>
  <c r="AE37" i="5"/>
  <c r="AF37" i="5" s="1"/>
  <c r="AG37" i="5"/>
  <c r="AH37" i="5" s="1"/>
  <c r="AI37" i="5"/>
  <c r="AJ37" i="5" s="1"/>
  <c r="AK37" i="5"/>
  <c r="AM37" i="5"/>
  <c r="AP37" i="5"/>
  <c r="AQ37" i="5"/>
  <c r="Y38" i="5"/>
  <c r="Z38" i="5" s="1"/>
  <c r="AA38" i="5"/>
  <c r="AB38" i="5"/>
  <c r="AC38" i="5"/>
  <c r="AD38" i="5" s="1"/>
  <c r="AE38" i="5"/>
  <c r="AF38" i="5" s="1"/>
  <c r="AG38" i="5"/>
  <c r="AH38" i="5" s="1"/>
  <c r="AI38" i="5"/>
  <c r="AJ38" i="5" s="1"/>
  <c r="AK38" i="5"/>
  <c r="AM38" i="5"/>
  <c r="AP38" i="5"/>
  <c r="AQ38" i="5"/>
  <c r="Y39" i="5"/>
  <c r="Z39" i="5" s="1"/>
  <c r="AA39" i="5"/>
  <c r="AB39" i="5"/>
  <c r="AC39" i="5"/>
  <c r="AD39" i="5" s="1"/>
  <c r="AE39" i="5"/>
  <c r="AF39" i="5" s="1"/>
  <c r="AG39" i="5"/>
  <c r="AH39" i="5" s="1"/>
  <c r="AI39" i="5"/>
  <c r="AJ39" i="5" s="1"/>
  <c r="AK39" i="5"/>
  <c r="AM39" i="5"/>
  <c r="AP39" i="5"/>
  <c r="AQ39" i="5"/>
  <c r="Y40" i="5"/>
  <c r="Z40" i="5" s="1"/>
  <c r="AA40" i="5"/>
  <c r="AB40" i="5"/>
  <c r="AC40" i="5"/>
  <c r="AD40" i="5" s="1"/>
  <c r="AE40" i="5"/>
  <c r="AF40" i="5" s="1"/>
  <c r="AG40" i="5"/>
  <c r="AH40" i="5" s="1"/>
  <c r="AI40" i="5"/>
  <c r="AJ40" i="5" s="1"/>
  <c r="AK40" i="5"/>
  <c r="AM40" i="5"/>
  <c r="AP40" i="5"/>
  <c r="AQ40" i="5"/>
  <c r="Y41" i="5"/>
  <c r="Z41" i="5" s="1"/>
  <c r="AA41" i="5"/>
  <c r="AB41" i="5"/>
  <c r="AC41" i="5"/>
  <c r="AD41" i="5" s="1"/>
  <c r="AE41" i="5"/>
  <c r="AF41" i="5" s="1"/>
  <c r="AG41" i="5"/>
  <c r="AH41" i="5" s="1"/>
  <c r="AI41" i="5"/>
  <c r="AJ41" i="5" s="1"/>
  <c r="AK41" i="5"/>
  <c r="AM41" i="5"/>
  <c r="AP41" i="5"/>
  <c r="AQ41" i="5"/>
  <c r="Y42" i="5"/>
  <c r="Z42" i="5" s="1"/>
  <c r="AA42" i="5"/>
  <c r="AB42" i="5"/>
  <c r="AC42" i="5"/>
  <c r="AD42" i="5" s="1"/>
  <c r="AE42" i="5"/>
  <c r="AF42" i="5" s="1"/>
  <c r="AG42" i="5"/>
  <c r="AH42" i="5" s="1"/>
  <c r="AI42" i="5"/>
  <c r="AJ42" i="5" s="1"/>
  <c r="AK42" i="5"/>
  <c r="AM42" i="5"/>
  <c r="AP42" i="5"/>
  <c r="AQ42" i="5"/>
  <c r="Y43" i="5"/>
  <c r="Z43" i="5" s="1"/>
  <c r="AA43" i="5"/>
  <c r="AB43" i="5"/>
  <c r="AC43" i="5"/>
  <c r="AD43" i="5" s="1"/>
  <c r="AE43" i="5"/>
  <c r="AF43" i="5" s="1"/>
  <c r="AG43" i="5"/>
  <c r="AH43" i="5" s="1"/>
  <c r="AI43" i="5"/>
  <c r="AJ43" i="5" s="1"/>
  <c r="AK43" i="5"/>
  <c r="AM43" i="5"/>
  <c r="AP43" i="5"/>
  <c r="AQ43" i="5"/>
  <c r="Y44" i="5"/>
  <c r="Z44" i="5" s="1"/>
  <c r="AA44" i="5"/>
  <c r="AB44" i="5"/>
  <c r="AC44" i="5"/>
  <c r="AD44" i="5" s="1"/>
  <c r="AE44" i="5"/>
  <c r="AF44" i="5" s="1"/>
  <c r="AG44" i="5"/>
  <c r="AH44" i="5" s="1"/>
  <c r="AI44" i="5"/>
  <c r="AJ44" i="5" s="1"/>
  <c r="AK44" i="5"/>
  <c r="AM44" i="5"/>
  <c r="AP44" i="5"/>
  <c r="AQ44" i="5"/>
  <c r="Y45" i="5"/>
  <c r="Z45" i="5" s="1"/>
  <c r="AA45" i="5"/>
  <c r="AB45" i="5"/>
  <c r="AC45" i="5"/>
  <c r="AD45" i="5" s="1"/>
  <c r="AE45" i="5"/>
  <c r="AF45" i="5" s="1"/>
  <c r="AG45" i="5"/>
  <c r="AH45" i="5" s="1"/>
  <c r="AI45" i="5"/>
  <c r="AJ45" i="5" s="1"/>
  <c r="AK45" i="5"/>
  <c r="AM45" i="5"/>
  <c r="AP45" i="5"/>
  <c r="AQ45" i="5"/>
  <c r="Y46" i="5"/>
  <c r="Z46" i="5" s="1"/>
  <c r="AA46" i="5"/>
  <c r="AB46" i="5"/>
  <c r="AC46" i="5"/>
  <c r="AD46" i="5" s="1"/>
  <c r="AE46" i="5"/>
  <c r="AF46" i="5" s="1"/>
  <c r="AG46" i="5"/>
  <c r="AH46" i="5" s="1"/>
  <c r="AI46" i="5"/>
  <c r="AJ46" i="5" s="1"/>
  <c r="AK46" i="5"/>
  <c r="AM46" i="5"/>
  <c r="AP46" i="5"/>
  <c r="AQ46" i="5"/>
  <c r="Y47" i="5"/>
  <c r="Z47" i="5" s="1"/>
  <c r="AA47" i="5"/>
  <c r="AB47" i="5"/>
  <c r="AC47" i="5"/>
  <c r="AD47" i="5" s="1"/>
  <c r="AE47" i="5"/>
  <c r="AF47" i="5" s="1"/>
  <c r="AG47" i="5"/>
  <c r="AH47" i="5" s="1"/>
  <c r="AI47" i="5"/>
  <c r="AJ47" i="5" s="1"/>
  <c r="AK47" i="5"/>
  <c r="AM47" i="5"/>
  <c r="AP47" i="5"/>
  <c r="AQ47" i="5"/>
  <c r="Y48" i="5"/>
  <c r="Z48" i="5" s="1"/>
  <c r="AA48" i="5"/>
  <c r="AB48" i="5"/>
  <c r="AC48" i="5"/>
  <c r="AD48" i="5" s="1"/>
  <c r="AE48" i="5"/>
  <c r="AF48" i="5" s="1"/>
  <c r="AG48" i="5"/>
  <c r="AH48" i="5" s="1"/>
  <c r="AI48" i="5"/>
  <c r="AJ48" i="5" s="1"/>
  <c r="AK48" i="5"/>
  <c r="AM48" i="5"/>
  <c r="AP48" i="5"/>
  <c r="AQ48" i="5"/>
  <c r="Y49" i="5"/>
  <c r="Z49" i="5" s="1"/>
  <c r="AA49" i="5"/>
  <c r="AB49" i="5"/>
  <c r="AC49" i="5"/>
  <c r="AD49" i="5" s="1"/>
  <c r="AE49" i="5"/>
  <c r="AF49" i="5" s="1"/>
  <c r="AG49" i="5"/>
  <c r="AH49" i="5" s="1"/>
  <c r="AI49" i="5"/>
  <c r="AJ49" i="5" s="1"/>
  <c r="AK49" i="5"/>
  <c r="AM49" i="5"/>
  <c r="AP49" i="5"/>
  <c r="AQ49" i="5"/>
  <c r="Y50" i="5"/>
  <c r="Z50" i="5" s="1"/>
  <c r="AA50" i="5"/>
  <c r="AB50" i="5"/>
  <c r="AC50" i="5"/>
  <c r="AD50" i="5" s="1"/>
  <c r="AE50" i="5"/>
  <c r="AF50" i="5" s="1"/>
  <c r="AG50" i="5"/>
  <c r="AH50" i="5" s="1"/>
  <c r="AI50" i="5"/>
  <c r="AJ50" i="5" s="1"/>
  <c r="AK50" i="5"/>
  <c r="AM50" i="5"/>
  <c r="AP50" i="5"/>
  <c r="AQ50" i="5"/>
  <c r="Y51" i="5"/>
  <c r="Z51" i="5" s="1"/>
  <c r="AA51" i="5"/>
  <c r="AB51" i="5"/>
  <c r="AC51" i="5"/>
  <c r="AD51" i="5" s="1"/>
  <c r="AE51" i="5"/>
  <c r="AF51" i="5" s="1"/>
  <c r="AG51" i="5"/>
  <c r="AH51" i="5" s="1"/>
  <c r="AI51" i="5"/>
  <c r="AJ51" i="5" s="1"/>
  <c r="AK51" i="5"/>
  <c r="AM51" i="5"/>
  <c r="AP51" i="5"/>
  <c r="AQ51" i="5"/>
  <c r="Y52" i="5"/>
  <c r="Z52" i="5" s="1"/>
  <c r="AA52" i="5"/>
  <c r="AB52" i="5"/>
  <c r="AC52" i="5"/>
  <c r="AD52" i="5" s="1"/>
  <c r="AE52" i="5"/>
  <c r="AF52" i="5" s="1"/>
  <c r="AG52" i="5"/>
  <c r="AH52" i="5" s="1"/>
  <c r="AI52" i="5"/>
  <c r="AJ52" i="5" s="1"/>
  <c r="AK52" i="5"/>
  <c r="AM52" i="5"/>
  <c r="AP52" i="5"/>
  <c r="AQ52" i="5"/>
  <c r="Y53" i="5"/>
  <c r="Z53" i="5" s="1"/>
  <c r="AA53" i="5"/>
  <c r="AB53" i="5"/>
  <c r="AC53" i="5"/>
  <c r="AD53" i="5" s="1"/>
  <c r="AE53" i="5"/>
  <c r="AF53" i="5" s="1"/>
  <c r="AG53" i="5"/>
  <c r="AH53" i="5" s="1"/>
  <c r="AI53" i="5"/>
  <c r="AJ53" i="5" s="1"/>
  <c r="AK53" i="5"/>
  <c r="AM53" i="5"/>
  <c r="AP53" i="5"/>
  <c r="AQ53" i="5"/>
  <c r="Y54" i="5"/>
  <c r="Z54" i="5" s="1"/>
  <c r="AA54" i="5"/>
  <c r="AB54" i="5"/>
  <c r="AC54" i="5"/>
  <c r="AD54" i="5" s="1"/>
  <c r="AE54" i="5"/>
  <c r="AF54" i="5" s="1"/>
  <c r="AG54" i="5"/>
  <c r="AH54" i="5" s="1"/>
  <c r="AI54" i="5"/>
  <c r="AJ54" i="5" s="1"/>
  <c r="AK54" i="5"/>
  <c r="AM54" i="5"/>
  <c r="AP54" i="5"/>
  <c r="AQ54" i="5"/>
  <c r="Y55" i="5"/>
  <c r="Z55" i="5" s="1"/>
  <c r="AA55" i="5"/>
  <c r="AB55" i="5"/>
  <c r="AC55" i="5"/>
  <c r="AD55" i="5" s="1"/>
  <c r="AE55" i="5"/>
  <c r="AF55" i="5" s="1"/>
  <c r="AG55" i="5"/>
  <c r="AH55" i="5" s="1"/>
  <c r="AI55" i="5"/>
  <c r="AJ55" i="5" s="1"/>
  <c r="AK55" i="5"/>
  <c r="AM55" i="5"/>
  <c r="AP55" i="5"/>
  <c r="AQ55" i="5"/>
  <c r="Y56" i="5"/>
  <c r="Z56" i="5" s="1"/>
  <c r="AA56" i="5"/>
  <c r="AB56" i="5"/>
  <c r="AC56" i="5"/>
  <c r="AD56" i="5" s="1"/>
  <c r="AE56" i="5"/>
  <c r="AF56" i="5" s="1"/>
  <c r="AG56" i="5"/>
  <c r="AH56" i="5" s="1"/>
  <c r="AI56" i="5"/>
  <c r="AJ56" i="5" s="1"/>
  <c r="AK56" i="5"/>
  <c r="AM56" i="5"/>
  <c r="AP56" i="5"/>
  <c r="AQ56" i="5"/>
  <c r="Y57" i="5"/>
  <c r="Z57" i="5" s="1"/>
  <c r="AA57" i="5"/>
  <c r="AB57" i="5"/>
  <c r="AC57" i="5"/>
  <c r="AD57" i="5" s="1"/>
  <c r="AE57" i="5"/>
  <c r="AF57" i="5" s="1"/>
  <c r="AG57" i="5"/>
  <c r="AH57" i="5" s="1"/>
  <c r="AI57" i="5"/>
  <c r="AJ57" i="5" s="1"/>
  <c r="AK57" i="5"/>
  <c r="AM57" i="5"/>
  <c r="AP57" i="5"/>
  <c r="AQ57" i="5"/>
  <c r="Y58" i="5"/>
  <c r="Z58" i="5" s="1"/>
  <c r="AA58" i="5"/>
  <c r="AB58" i="5"/>
  <c r="AC58" i="5"/>
  <c r="AD58" i="5" s="1"/>
  <c r="AE58" i="5"/>
  <c r="AF58" i="5" s="1"/>
  <c r="AG58" i="5"/>
  <c r="AH58" i="5" s="1"/>
  <c r="AI58" i="5"/>
  <c r="AJ58" i="5" s="1"/>
  <c r="AK58" i="5"/>
  <c r="AM58" i="5"/>
  <c r="AP58" i="5"/>
  <c r="AQ58" i="5"/>
  <c r="Y61" i="5"/>
  <c r="Z61" i="5" s="1"/>
  <c r="AA61" i="5"/>
  <c r="AB61" i="5" s="1"/>
  <c r="AC61" i="5"/>
  <c r="AD61" i="5" s="1"/>
  <c r="AE61" i="5"/>
  <c r="AF61" i="5" s="1"/>
  <c r="AG61" i="5"/>
  <c r="AH61" i="5" s="1"/>
  <c r="AI61" i="5"/>
  <c r="AJ61" i="5" s="1"/>
  <c r="AK61" i="5"/>
  <c r="AM61" i="5"/>
  <c r="AP61" i="5"/>
  <c r="AQ61" i="5"/>
  <c r="Y60" i="5"/>
  <c r="Z60" i="5" s="1"/>
  <c r="AA60" i="5"/>
  <c r="AB60" i="5" s="1"/>
  <c r="AC60" i="5"/>
  <c r="AD60" i="5" s="1"/>
  <c r="AE60" i="5"/>
  <c r="AF60" i="5" s="1"/>
  <c r="AG60" i="5"/>
  <c r="AH60" i="5" s="1"/>
  <c r="AI60" i="5"/>
  <c r="AJ60" i="5" s="1"/>
  <c r="AK60" i="5"/>
  <c r="AM60" i="5"/>
  <c r="AP60" i="5"/>
  <c r="AQ60" i="5"/>
  <c r="Y59" i="5"/>
  <c r="Z59" i="5" s="1"/>
  <c r="AA59" i="5"/>
  <c r="AB59" i="5" s="1"/>
  <c r="AC59" i="5"/>
  <c r="AD59" i="5" s="1"/>
  <c r="AE59" i="5"/>
  <c r="AF59" i="5" s="1"/>
  <c r="AG59" i="5"/>
  <c r="AH59" i="5" s="1"/>
  <c r="AI59" i="5"/>
  <c r="AJ59" i="5" s="1"/>
  <c r="AK59" i="5"/>
  <c r="AM59" i="5"/>
  <c r="AP59" i="5"/>
  <c r="AQ59" i="5"/>
  <c r="Y64" i="5"/>
  <c r="Z64" i="5" s="1"/>
  <c r="AA64" i="5"/>
  <c r="AB64" i="5" s="1"/>
  <c r="AC64" i="5"/>
  <c r="AD64" i="5" s="1"/>
  <c r="AE64" i="5"/>
  <c r="AF64" i="5" s="1"/>
  <c r="AG64" i="5"/>
  <c r="AH64" i="5" s="1"/>
  <c r="AI64" i="5"/>
  <c r="AJ64" i="5" s="1"/>
  <c r="AK64" i="5"/>
  <c r="AM64" i="5"/>
  <c r="AP64" i="5"/>
  <c r="AQ64" i="5"/>
  <c r="Y63" i="5"/>
  <c r="Z63" i="5" s="1"/>
  <c r="AA63" i="5"/>
  <c r="AB63" i="5" s="1"/>
  <c r="AC63" i="5"/>
  <c r="AD63" i="5" s="1"/>
  <c r="AE63" i="5"/>
  <c r="AF63" i="5" s="1"/>
  <c r="AG63" i="5"/>
  <c r="AH63" i="5" s="1"/>
  <c r="AI63" i="5"/>
  <c r="AJ63" i="5" s="1"/>
  <c r="AK63" i="5"/>
  <c r="AM63" i="5"/>
  <c r="AP63" i="5"/>
  <c r="AQ63" i="5"/>
  <c r="Y62" i="5"/>
  <c r="Z62" i="5" s="1"/>
  <c r="AA62" i="5"/>
  <c r="AB62" i="5" s="1"/>
  <c r="AC62" i="5"/>
  <c r="AD62" i="5" s="1"/>
  <c r="AE62" i="5"/>
  <c r="AF62" i="5" s="1"/>
  <c r="AG62" i="5"/>
  <c r="AH62" i="5" s="1"/>
  <c r="AI62" i="5"/>
  <c r="AJ62" i="5" s="1"/>
  <c r="AK62" i="5"/>
  <c r="AM62" i="5"/>
  <c r="AP62" i="5"/>
  <c r="AQ62" i="5"/>
  <c r="Y67" i="5"/>
  <c r="Z67" i="5" s="1"/>
  <c r="AA67" i="5"/>
  <c r="AB67" i="5" s="1"/>
  <c r="AC67" i="5"/>
  <c r="AD67" i="5" s="1"/>
  <c r="AE67" i="5"/>
  <c r="AF67" i="5" s="1"/>
  <c r="AG67" i="5"/>
  <c r="AH67" i="5" s="1"/>
  <c r="AI67" i="5"/>
  <c r="AJ67" i="5" s="1"/>
  <c r="AK67" i="5"/>
  <c r="AM67" i="5"/>
  <c r="AP67" i="5"/>
  <c r="AQ67" i="5"/>
  <c r="Y66" i="5"/>
  <c r="Z66" i="5" s="1"/>
  <c r="AA66" i="5"/>
  <c r="AB66" i="5" s="1"/>
  <c r="AC66" i="5"/>
  <c r="AD66" i="5" s="1"/>
  <c r="AE66" i="5"/>
  <c r="AF66" i="5" s="1"/>
  <c r="AG66" i="5"/>
  <c r="AH66" i="5" s="1"/>
  <c r="AI66" i="5"/>
  <c r="AJ66" i="5" s="1"/>
  <c r="AK66" i="5"/>
  <c r="AM66" i="5"/>
  <c r="AP66" i="5"/>
  <c r="AQ66" i="5"/>
  <c r="Y65" i="5"/>
  <c r="Z65" i="5" s="1"/>
  <c r="AA65" i="5"/>
  <c r="AB65" i="5" s="1"/>
  <c r="AC65" i="5"/>
  <c r="AD65" i="5" s="1"/>
  <c r="AE65" i="5"/>
  <c r="AF65" i="5" s="1"/>
  <c r="AG65" i="5"/>
  <c r="AH65" i="5" s="1"/>
  <c r="AI65" i="5"/>
  <c r="AJ65" i="5" s="1"/>
  <c r="AK65" i="5"/>
  <c r="AM65" i="5"/>
  <c r="AP65" i="5"/>
  <c r="AQ65" i="5"/>
  <c r="AA2" i="5"/>
  <c r="AB2" i="5"/>
  <c r="R48" i="5" l="1"/>
  <c r="R32" i="5"/>
  <c r="R6" i="5"/>
  <c r="R45" i="5"/>
  <c r="R29" i="5"/>
  <c r="R5" i="5"/>
  <c r="R54" i="5"/>
  <c r="R38" i="5"/>
  <c r="R58" i="5"/>
  <c r="R42" i="5"/>
  <c r="R25" i="5"/>
  <c r="R39" i="5"/>
  <c r="R22" i="5"/>
  <c r="R9" i="5"/>
  <c r="R52" i="5"/>
  <c r="R36" i="5"/>
  <c r="R19" i="5"/>
  <c r="R15" i="5"/>
  <c r="R59" i="5"/>
  <c r="R62" i="5"/>
  <c r="R49" i="5"/>
  <c r="R33" i="5"/>
  <c r="R17" i="5"/>
  <c r="R46" i="5"/>
  <c r="R30" i="5"/>
  <c r="R10" i="5"/>
  <c r="R55" i="5"/>
  <c r="R65" i="5"/>
  <c r="R61" i="5"/>
  <c r="R43" i="5"/>
  <c r="R26" i="5"/>
  <c r="R13" i="5"/>
  <c r="R66" i="5"/>
  <c r="R56" i="5"/>
  <c r="R40" i="5"/>
  <c r="R23" i="5"/>
  <c r="R14" i="5"/>
  <c r="R64" i="5"/>
  <c r="R53" i="5"/>
  <c r="R37" i="5"/>
  <c r="R24" i="5"/>
  <c r="R20" i="5"/>
  <c r="R7" i="5"/>
  <c r="R50" i="5"/>
  <c r="R34" i="5"/>
  <c r="R28" i="5"/>
  <c r="R47" i="5"/>
  <c r="R31" i="5"/>
  <c r="R8" i="5"/>
  <c r="R44" i="5"/>
  <c r="R27" i="5"/>
  <c r="R12" i="5"/>
  <c r="R60" i="5"/>
  <c r="R57" i="5"/>
  <c r="R41" i="5"/>
  <c r="R4" i="5"/>
  <c r="R21" i="5"/>
  <c r="R16" i="5"/>
  <c r="R63" i="5"/>
  <c r="R51" i="5"/>
  <c r="R35" i="5"/>
  <c r="R18" i="5"/>
  <c r="R11" i="5"/>
  <c r="R3" i="5"/>
  <c r="R67" i="5"/>
  <c r="Q3" i="15"/>
  <c r="R3" i="15"/>
  <c r="S3" i="15"/>
  <c r="T3" i="15"/>
  <c r="U3" i="15" s="1"/>
  <c r="V3" i="15"/>
  <c r="W3" i="15" s="1"/>
  <c r="X3" i="15"/>
  <c r="Y3" i="15" s="1"/>
  <c r="Z3" i="15"/>
  <c r="AA3" i="15" s="1"/>
  <c r="AB3" i="15"/>
  <c r="AC3" i="15" s="1"/>
  <c r="AD3" i="15"/>
  <c r="AE3" i="15"/>
  <c r="AF3" i="15"/>
  <c r="AG3" i="15"/>
  <c r="AH3" i="15"/>
  <c r="AI3" i="15"/>
  <c r="AJ3" i="15"/>
  <c r="AK3" i="15"/>
  <c r="Q4" i="15"/>
  <c r="R4" i="15"/>
  <c r="S4" i="15"/>
  <c r="T4" i="15"/>
  <c r="U4" i="15" s="1"/>
  <c r="V4" i="15"/>
  <c r="W4" i="15" s="1"/>
  <c r="X4" i="15"/>
  <c r="Y4" i="15" s="1"/>
  <c r="Z4" i="15"/>
  <c r="AA4" i="15" s="1"/>
  <c r="AB4" i="15"/>
  <c r="AC4" i="15" s="1"/>
  <c r="AD4" i="15"/>
  <c r="AE4" i="15"/>
  <c r="AF4" i="15"/>
  <c r="AG4" i="15"/>
  <c r="AH4" i="15"/>
  <c r="AI4" i="15"/>
  <c r="AJ4" i="15"/>
  <c r="AK4" i="15"/>
  <c r="Q5" i="15"/>
  <c r="R5" i="15"/>
  <c r="S5" i="15"/>
  <c r="T5" i="15"/>
  <c r="U5" i="15" s="1"/>
  <c r="V5" i="15"/>
  <c r="W5" i="15" s="1"/>
  <c r="X5" i="15"/>
  <c r="Y5" i="15" s="1"/>
  <c r="Z5" i="15"/>
  <c r="AA5" i="15" s="1"/>
  <c r="AB5" i="15"/>
  <c r="AC5" i="15" s="1"/>
  <c r="AD5" i="15"/>
  <c r="AE5" i="15"/>
  <c r="AF5" i="15"/>
  <c r="AG5" i="15"/>
  <c r="AH5" i="15"/>
  <c r="AI5" i="15"/>
  <c r="AJ5" i="15"/>
  <c r="AK5" i="15"/>
  <c r="Q6" i="15"/>
  <c r="R6" i="15"/>
  <c r="S6" i="15"/>
  <c r="T6" i="15"/>
  <c r="U6" i="15" s="1"/>
  <c r="V6" i="15"/>
  <c r="W6" i="15" s="1"/>
  <c r="X6" i="15"/>
  <c r="Y6" i="15" s="1"/>
  <c r="Z6" i="15"/>
  <c r="AA6" i="15" s="1"/>
  <c r="AB6" i="15"/>
  <c r="AC6" i="15" s="1"/>
  <c r="AD6" i="15"/>
  <c r="AE6" i="15"/>
  <c r="AF6" i="15"/>
  <c r="AG6" i="15"/>
  <c r="AH6" i="15"/>
  <c r="AI6" i="15"/>
  <c r="AJ6" i="15"/>
  <c r="AK6" i="15"/>
  <c r="Q7" i="15"/>
  <c r="R7" i="15"/>
  <c r="S7" i="15"/>
  <c r="T7" i="15"/>
  <c r="U7" i="15" s="1"/>
  <c r="V7" i="15"/>
  <c r="W7" i="15" s="1"/>
  <c r="X7" i="15"/>
  <c r="Y7" i="15" s="1"/>
  <c r="Z7" i="15"/>
  <c r="AA7" i="15" s="1"/>
  <c r="AB7" i="15"/>
  <c r="AC7" i="15" s="1"/>
  <c r="AD7" i="15"/>
  <c r="AE7" i="15"/>
  <c r="AF7" i="15"/>
  <c r="AG7" i="15"/>
  <c r="AH7" i="15"/>
  <c r="AI7" i="15"/>
  <c r="AJ7" i="15"/>
  <c r="AK7" i="15"/>
  <c r="Q8" i="15"/>
  <c r="R8" i="15"/>
  <c r="S8" i="15"/>
  <c r="T8" i="15"/>
  <c r="U8" i="15" s="1"/>
  <c r="V8" i="15"/>
  <c r="W8" i="15" s="1"/>
  <c r="X8" i="15"/>
  <c r="Y8" i="15" s="1"/>
  <c r="Z8" i="15"/>
  <c r="AA8" i="15" s="1"/>
  <c r="AB8" i="15"/>
  <c r="AC8" i="15" s="1"/>
  <c r="AD8" i="15"/>
  <c r="AE8" i="15"/>
  <c r="AF8" i="15"/>
  <c r="AG8" i="15"/>
  <c r="AH8" i="15"/>
  <c r="AI8" i="15"/>
  <c r="AJ8" i="15"/>
  <c r="AK8" i="15"/>
  <c r="Q9" i="15"/>
  <c r="R9" i="15"/>
  <c r="S9" i="15"/>
  <c r="T9" i="15"/>
  <c r="U9" i="15" s="1"/>
  <c r="V9" i="15"/>
  <c r="W9" i="15" s="1"/>
  <c r="X9" i="15"/>
  <c r="Y9" i="15" s="1"/>
  <c r="Z9" i="15"/>
  <c r="AA9" i="15" s="1"/>
  <c r="AB9" i="15"/>
  <c r="AC9" i="15" s="1"/>
  <c r="AD9" i="15"/>
  <c r="AE9" i="15"/>
  <c r="AF9" i="15"/>
  <c r="AG9" i="15"/>
  <c r="AH9" i="15"/>
  <c r="AI9" i="15"/>
  <c r="AJ9" i="15"/>
  <c r="AK9" i="15"/>
  <c r="Q10" i="15"/>
  <c r="R10" i="15"/>
  <c r="S10" i="15"/>
  <c r="T10" i="15"/>
  <c r="U10" i="15" s="1"/>
  <c r="V10" i="15"/>
  <c r="W10" i="15" s="1"/>
  <c r="X10" i="15"/>
  <c r="Y10" i="15" s="1"/>
  <c r="Z10" i="15"/>
  <c r="AA10" i="15" s="1"/>
  <c r="AB10" i="15"/>
  <c r="AC10" i="15" s="1"/>
  <c r="AD10" i="15"/>
  <c r="AE10" i="15"/>
  <c r="AF10" i="15"/>
  <c r="AG10" i="15"/>
  <c r="AH10" i="15"/>
  <c r="AI10" i="15"/>
  <c r="AJ10" i="15"/>
  <c r="AK10" i="15"/>
  <c r="Q11" i="15"/>
  <c r="R11" i="15"/>
  <c r="S11" i="15"/>
  <c r="T11" i="15"/>
  <c r="U11" i="15" s="1"/>
  <c r="V11" i="15"/>
  <c r="W11" i="15" s="1"/>
  <c r="X11" i="15"/>
  <c r="Y11" i="15" s="1"/>
  <c r="Z11" i="15"/>
  <c r="AA11" i="15" s="1"/>
  <c r="AB11" i="15"/>
  <c r="AC11" i="15" s="1"/>
  <c r="AD11" i="15"/>
  <c r="AE11" i="15"/>
  <c r="AF11" i="15"/>
  <c r="AG11" i="15"/>
  <c r="AH11" i="15"/>
  <c r="AI11" i="15"/>
  <c r="AJ11" i="15"/>
  <c r="AK11" i="15"/>
  <c r="Q12" i="15"/>
  <c r="R12" i="15"/>
  <c r="S12" i="15"/>
  <c r="T12" i="15"/>
  <c r="U12" i="15" s="1"/>
  <c r="V12" i="15"/>
  <c r="W12" i="15" s="1"/>
  <c r="X12" i="15"/>
  <c r="Y12" i="15" s="1"/>
  <c r="Z12" i="15"/>
  <c r="AA12" i="15" s="1"/>
  <c r="AB12" i="15"/>
  <c r="AC12" i="15" s="1"/>
  <c r="AD12" i="15"/>
  <c r="AE12" i="15"/>
  <c r="AF12" i="15"/>
  <c r="AG12" i="15"/>
  <c r="AH12" i="15"/>
  <c r="AI12" i="15"/>
  <c r="AJ12" i="15"/>
  <c r="AK12" i="15"/>
  <c r="Q13" i="15"/>
  <c r="R13" i="15"/>
  <c r="S13" i="15"/>
  <c r="T13" i="15"/>
  <c r="U13" i="15" s="1"/>
  <c r="V13" i="15"/>
  <c r="W13" i="15" s="1"/>
  <c r="X13" i="15"/>
  <c r="Y13" i="15" s="1"/>
  <c r="Z13" i="15"/>
  <c r="AA13" i="15" s="1"/>
  <c r="AB13" i="15"/>
  <c r="AC13" i="15" s="1"/>
  <c r="AD13" i="15"/>
  <c r="AE13" i="15"/>
  <c r="AF13" i="15"/>
  <c r="AG13" i="15"/>
  <c r="AH13" i="15"/>
  <c r="AI13" i="15"/>
  <c r="AJ13" i="15"/>
  <c r="AK13" i="15"/>
  <c r="Q14" i="15"/>
  <c r="R14" i="15"/>
  <c r="S14" i="15"/>
  <c r="T14" i="15"/>
  <c r="U14" i="15" s="1"/>
  <c r="V14" i="15"/>
  <c r="W14" i="15" s="1"/>
  <c r="X14" i="15"/>
  <c r="Y14" i="15" s="1"/>
  <c r="Z14" i="15"/>
  <c r="AA14" i="15" s="1"/>
  <c r="AB14" i="15"/>
  <c r="AC14" i="15" s="1"/>
  <c r="AD14" i="15"/>
  <c r="AE14" i="15"/>
  <c r="AF14" i="15"/>
  <c r="AG14" i="15"/>
  <c r="AH14" i="15"/>
  <c r="AI14" i="15"/>
  <c r="AJ14" i="15"/>
  <c r="AK14" i="15"/>
  <c r="Q15" i="15"/>
  <c r="R15" i="15"/>
  <c r="S15" i="15"/>
  <c r="T15" i="15"/>
  <c r="U15" i="15" s="1"/>
  <c r="V15" i="15"/>
  <c r="W15" i="15" s="1"/>
  <c r="X15" i="15"/>
  <c r="Y15" i="15" s="1"/>
  <c r="Z15" i="15"/>
  <c r="AA15" i="15" s="1"/>
  <c r="AB15" i="15"/>
  <c r="AC15" i="15" s="1"/>
  <c r="AD15" i="15"/>
  <c r="AE15" i="15"/>
  <c r="AF15" i="15"/>
  <c r="AG15" i="15"/>
  <c r="AH15" i="15"/>
  <c r="AI15" i="15"/>
  <c r="AJ15" i="15"/>
  <c r="AK15" i="15"/>
  <c r="Q16" i="15"/>
  <c r="R16" i="15"/>
  <c r="S16" i="15"/>
  <c r="T16" i="15"/>
  <c r="U16" i="15" s="1"/>
  <c r="V16" i="15"/>
  <c r="W16" i="15" s="1"/>
  <c r="X16" i="15"/>
  <c r="Y16" i="15" s="1"/>
  <c r="Z16" i="15"/>
  <c r="AA16" i="15" s="1"/>
  <c r="AB16" i="15"/>
  <c r="AC16" i="15" s="1"/>
  <c r="AD16" i="15"/>
  <c r="AE16" i="15"/>
  <c r="AF16" i="15"/>
  <c r="AG16" i="15"/>
  <c r="AH16" i="15"/>
  <c r="AI16" i="15"/>
  <c r="AJ16" i="15"/>
  <c r="AK16" i="15"/>
  <c r="Q17" i="15"/>
  <c r="R17" i="15"/>
  <c r="S17" i="15"/>
  <c r="T17" i="15"/>
  <c r="U17" i="15" s="1"/>
  <c r="V17" i="15"/>
  <c r="W17" i="15" s="1"/>
  <c r="X17" i="15"/>
  <c r="Y17" i="15" s="1"/>
  <c r="Z17" i="15"/>
  <c r="AA17" i="15" s="1"/>
  <c r="AB17" i="15"/>
  <c r="AC17" i="15" s="1"/>
  <c r="AD17" i="15"/>
  <c r="AE17" i="15"/>
  <c r="AF17" i="15"/>
  <c r="AG17" i="15"/>
  <c r="AH17" i="15"/>
  <c r="AI17" i="15"/>
  <c r="AJ17" i="15"/>
  <c r="AK17" i="15"/>
  <c r="Q18" i="15"/>
  <c r="R18" i="15"/>
  <c r="S18" i="15"/>
  <c r="T18" i="15"/>
  <c r="U18" i="15" s="1"/>
  <c r="V18" i="15"/>
  <c r="W18" i="15" s="1"/>
  <c r="X18" i="15"/>
  <c r="Y18" i="15" s="1"/>
  <c r="Z18" i="15"/>
  <c r="AA18" i="15" s="1"/>
  <c r="AB18" i="15"/>
  <c r="AC18" i="15" s="1"/>
  <c r="AD18" i="15"/>
  <c r="AE18" i="15"/>
  <c r="AF18" i="15"/>
  <c r="AG18" i="15"/>
  <c r="AH18" i="15"/>
  <c r="AI18" i="15"/>
  <c r="AJ18" i="15"/>
  <c r="AK18" i="15"/>
  <c r="Q19" i="15"/>
  <c r="R19" i="15"/>
  <c r="S19" i="15"/>
  <c r="T19" i="15"/>
  <c r="U19" i="15" s="1"/>
  <c r="V19" i="15"/>
  <c r="W19" i="15" s="1"/>
  <c r="X19" i="15"/>
  <c r="Y19" i="15" s="1"/>
  <c r="Z19" i="15"/>
  <c r="AA19" i="15" s="1"/>
  <c r="AB19" i="15"/>
  <c r="AC19" i="15" s="1"/>
  <c r="AD19" i="15"/>
  <c r="AE19" i="15"/>
  <c r="AF19" i="15"/>
  <c r="AG19" i="15"/>
  <c r="AH19" i="15"/>
  <c r="AI19" i="15"/>
  <c r="AJ19" i="15"/>
  <c r="AK19" i="15"/>
  <c r="Q20" i="15"/>
  <c r="R20" i="15"/>
  <c r="S20" i="15"/>
  <c r="T20" i="15"/>
  <c r="U20" i="15" s="1"/>
  <c r="V20" i="15"/>
  <c r="W20" i="15" s="1"/>
  <c r="X20" i="15"/>
  <c r="Y20" i="15" s="1"/>
  <c r="Z20" i="15"/>
  <c r="AA20" i="15" s="1"/>
  <c r="AB20" i="15"/>
  <c r="AC20" i="15" s="1"/>
  <c r="AD20" i="15"/>
  <c r="AE20" i="15"/>
  <c r="AF20" i="15"/>
  <c r="AG20" i="15"/>
  <c r="AH20" i="15"/>
  <c r="AI20" i="15"/>
  <c r="AJ20" i="15"/>
  <c r="AK20" i="15"/>
  <c r="Q21" i="15"/>
  <c r="R21" i="15"/>
  <c r="S21" i="15"/>
  <c r="T21" i="15"/>
  <c r="U21" i="15" s="1"/>
  <c r="V21" i="15"/>
  <c r="W21" i="15" s="1"/>
  <c r="X21" i="15"/>
  <c r="Y21" i="15" s="1"/>
  <c r="Z21" i="15"/>
  <c r="AA21" i="15" s="1"/>
  <c r="AB21" i="15"/>
  <c r="AC21" i="15" s="1"/>
  <c r="AD21" i="15"/>
  <c r="AE21" i="15"/>
  <c r="AF21" i="15"/>
  <c r="AG21" i="15"/>
  <c r="AH21" i="15"/>
  <c r="AI21" i="15"/>
  <c r="AJ21" i="15"/>
  <c r="AK21" i="15"/>
  <c r="Q22" i="15"/>
  <c r="R22" i="15"/>
  <c r="S22" i="15"/>
  <c r="T22" i="15"/>
  <c r="U22" i="15" s="1"/>
  <c r="V22" i="15"/>
  <c r="W22" i="15" s="1"/>
  <c r="X22" i="15"/>
  <c r="Y22" i="15" s="1"/>
  <c r="Z22" i="15"/>
  <c r="AA22" i="15" s="1"/>
  <c r="AB22" i="15"/>
  <c r="AC22" i="15" s="1"/>
  <c r="AD22" i="15"/>
  <c r="AE22" i="15"/>
  <c r="AF22" i="15"/>
  <c r="AG22" i="15"/>
  <c r="AH22" i="15"/>
  <c r="AI22" i="15"/>
  <c r="AJ22" i="15"/>
  <c r="AK22" i="15"/>
  <c r="Q23" i="15"/>
  <c r="R23" i="15"/>
  <c r="S23" i="15"/>
  <c r="T23" i="15"/>
  <c r="U23" i="15" s="1"/>
  <c r="V23" i="15"/>
  <c r="W23" i="15" s="1"/>
  <c r="X23" i="15"/>
  <c r="Y23" i="15" s="1"/>
  <c r="Z23" i="15"/>
  <c r="AA23" i="15" s="1"/>
  <c r="AB23" i="15"/>
  <c r="AC23" i="15" s="1"/>
  <c r="AD23" i="15"/>
  <c r="AE23" i="15"/>
  <c r="AF23" i="15"/>
  <c r="AG23" i="15"/>
  <c r="AH23" i="15"/>
  <c r="AI23" i="15"/>
  <c r="AJ23" i="15"/>
  <c r="AK23" i="15"/>
  <c r="Q24" i="15"/>
  <c r="R24" i="15"/>
  <c r="S24" i="15"/>
  <c r="T24" i="15"/>
  <c r="U24" i="15" s="1"/>
  <c r="V24" i="15"/>
  <c r="W24" i="15" s="1"/>
  <c r="X24" i="15"/>
  <c r="Y24" i="15" s="1"/>
  <c r="Z24" i="15"/>
  <c r="AA24" i="15" s="1"/>
  <c r="AB24" i="15"/>
  <c r="AC24" i="15" s="1"/>
  <c r="AD24" i="15"/>
  <c r="AE24" i="15"/>
  <c r="AF24" i="15"/>
  <c r="AG24" i="15"/>
  <c r="AH24" i="15"/>
  <c r="AI24" i="15"/>
  <c r="AJ24" i="15"/>
  <c r="AK24" i="15"/>
  <c r="Q25" i="15"/>
  <c r="R25" i="15"/>
  <c r="S25" i="15"/>
  <c r="T25" i="15"/>
  <c r="U25" i="15" s="1"/>
  <c r="V25" i="15"/>
  <c r="W25" i="15" s="1"/>
  <c r="X25" i="15"/>
  <c r="Y25" i="15" s="1"/>
  <c r="Z25" i="15"/>
  <c r="AA25" i="15" s="1"/>
  <c r="AB25" i="15"/>
  <c r="AC25" i="15" s="1"/>
  <c r="AD25" i="15"/>
  <c r="AE25" i="15"/>
  <c r="AF25" i="15"/>
  <c r="AG25" i="15"/>
  <c r="AH25" i="15"/>
  <c r="AI25" i="15"/>
  <c r="AJ25" i="15"/>
  <c r="AK25" i="15"/>
  <c r="Q26" i="15"/>
  <c r="R26" i="15"/>
  <c r="S26" i="15"/>
  <c r="T26" i="15"/>
  <c r="U26" i="15" s="1"/>
  <c r="V26" i="15"/>
  <c r="W26" i="15" s="1"/>
  <c r="X26" i="15"/>
  <c r="Y26" i="15" s="1"/>
  <c r="Z26" i="15"/>
  <c r="AA26" i="15" s="1"/>
  <c r="AB26" i="15"/>
  <c r="AC26" i="15" s="1"/>
  <c r="AD26" i="15"/>
  <c r="AE26" i="15"/>
  <c r="AF26" i="15"/>
  <c r="AG26" i="15"/>
  <c r="AH26" i="15"/>
  <c r="AI26" i="15"/>
  <c r="AJ26" i="15"/>
  <c r="AK26" i="15"/>
  <c r="Q27" i="15"/>
  <c r="R27" i="15"/>
  <c r="S27" i="15"/>
  <c r="T27" i="15"/>
  <c r="U27" i="15" s="1"/>
  <c r="V27" i="15"/>
  <c r="W27" i="15" s="1"/>
  <c r="X27" i="15"/>
  <c r="Y27" i="15" s="1"/>
  <c r="Z27" i="15"/>
  <c r="AA27" i="15" s="1"/>
  <c r="AB27" i="15"/>
  <c r="AC27" i="15" s="1"/>
  <c r="AD27" i="15"/>
  <c r="AE27" i="15"/>
  <c r="AF27" i="15"/>
  <c r="AG27" i="15"/>
  <c r="AH27" i="15"/>
  <c r="AI27" i="15"/>
  <c r="AJ27" i="15"/>
  <c r="AK27" i="15"/>
  <c r="Q28" i="15"/>
  <c r="R28" i="15"/>
  <c r="S28" i="15"/>
  <c r="T28" i="15"/>
  <c r="U28" i="15" s="1"/>
  <c r="V28" i="15"/>
  <c r="W28" i="15" s="1"/>
  <c r="X28" i="15"/>
  <c r="Y28" i="15" s="1"/>
  <c r="Z28" i="15"/>
  <c r="AA28" i="15" s="1"/>
  <c r="AB28" i="15"/>
  <c r="AC28" i="15" s="1"/>
  <c r="AD28" i="15"/>
  <c r="AE28" i="15"/>
  <c r="AF28" i="15"/>
  <c r="AG28" i="15"/>
  <c r="AH28" i="15"/>
  <c r="AI28" i="15"/>
  <c r="AJ28" i="15"/>
  <c r="AK28" i="15"/>
  <c r="AB2" i="15"/>
  <c r="T2" i="15"/>
  <c r="T3" i="19"/>
  <c r="U3" i="19" s="1"/>
  <c r="Z3" i="19"/>
  <c r="AA3" i="19" s="1"/>
  <c r="AB3" i="19"/>
  <c r="AC3" i="19" s="1"/>
  <c r="AD3" i="19"/>
  <c r="AE3" i="19" s="1"/>
  <c r="AF3" i="19"/>
  <c r="AG3" i="19" s="1"/>
  <c r="AH3" i="19"/>
  <c r="AI3" i="19" s="1"/>
  <c r="AJ3" i="19"/>
  <c r="AL3" i="19"/>
  <c r="AM3" i="19"/>
  <c r="AN3" i="19"/>
  <c r="AO3" i="19"/>
  <c r="AP3" i="19"/>
  <c r="AQ3" i="19"/>
  <c r="T4" i="19"/>
  <c r="U4" i="19" s="1"/>
  <c r="Z4" i="19"/>
  <c r="AA4" i="19" s="1"/>
  <c r="AB4" i="19"/>
  <c r="AC4" i="19" s="1"/>
  <c r="AD4" i="19"/>
  <c r="AE4" i="19" s="1"/>
  <c r="AF4" i="19"/>
  <c r="AG4" i="19" s="1"/>
  <c r="AH4" i="19"/>
  <c r="AI4" i="19" s="1"/>
  <c r="AJ4" i="19"/>
  <c r="AL4" i="19"/>
  <c r="AM4" i="19"/>
  <c r="AN4" i="19"/>
  <c r="AO4" i="19"/>
  <c r="AP4" i="19"/>
  <c r="AQ4" i="19"/>
  <c r="T5" i="19"/>
  <c r="U5" i="19" s="1"/>
  <c r="Z5" i="19"/>
  <c r="AA5" i="19" s="1"/>
  <c r="AB5" i="19"/>
  <c r="AC5" i="19" s="1"/>
  <c r="AD5" i="19"/>
  <c r="AE5" i="19" s="1"/>
  <c r="AF5" i="19"/>
  <c r="AG5" i="19" s="1"/>
  <c r="AH5" i="19"/>
  <c r="AI5" i="19" s="1"/>
  <c r="AJ5" i="19"/>
  <c r="AL5" i="19"/>
  <c r="AM5" i="19"/>
  <c r="AN5" i="19"/>
  <c r="AO5" i="19"/>
  <c r="AP5" i="19"/>
  <c r="AQ5" i="19"/>
  <c r="T6" i="19"/>
  <c r="U6" i="19" s="1"/>
  <c r="Z6" i="19"/>
  <c r="AA6" i="19" s="1"/>
  <c r="AB6" i="19"/>
  <c r="AC6" i="19" s="1"/>
  <c r="AD6" i="19"/>
  <c r="AE6" i="19" s="1"/>
  <c r="AF6" i="19"/>
  <c r="AG6" i="19" s="1"/>
  <c r="AH6" i="19"/>
  <c r="AI6" i="19" s="1"/>
  <c r="AJ6" i="19"/>
  <c r="AL6" i="19"/>
  <c r="AM6" i="19"/>
  <c r="AN6" i="19"/>
  <c r="AO6" i="19"/>
  <c r="AP6" i="19"/>
  <c r="AQ6" i="19"/>
  <c r="T7" i="19"/>
  <c r="U7" i="19" s="1"/>
  <c r="Z7" i="19"/>
  <c r="AA7" i="19" s="1"/>
  <c r="AB7" i="19"/>
  <c r="AC7" i="19" s="1"/>
  <c r="AD7" i="19"/>
  <c r="AE7" i="19" s="1"/>
  <c r="AF7" i="19"/>
  <c r="AG7" i="19" s="1"/>
  <c r="AH7" i="19"/>
  <c r="AI7" i="19" s="1"/>
  <c r="AJ7" i="19"/>
  <c r="AL7" i="19"/>
  <c r="AM7" i="19"/>
  <c r="AN7" i="19"/>
  <c r="AO7" i="19"/>
  <c r="AP7" i="19"/>
  <c r="AQ7" i="19"/>
  <c r="T8" i="19"/>
  <c r="U8" i="19" s="1"/>
  <c r="Z8" i="19"/>
  <c r="AA8" i="19" s="1"/>
  <c r="AB8" i="19"/>
  <c r="AC8" i="19" s="1"/>
  <c r="AD8" i="19"/>
  <c r="AE8" i="19" s="1"/>
  <c r="AF8" i="19"/>
  <c r="AG8" i="19" s="1"/>
  <c r="AH8" i="19"/>
  <c r="AI8" i="19" s="1"/>
  <c r="AJ8" i="19"/>
  <c r="AL8" i="19"/>
  <c r="AM8" i="19"/>
  <c r="AN8" i="19"/>
  <c r="AO8" i="19"/>
  <c r="AP8" i="19"/>
  <c r="AQ8" i="19"/>
  <c r="T9" i="19"/>
  <c r="U9" i="19" s="1"/>
  <c r="Z9" i="19"/>
  <c r="AA9" i="19" s="1"/>
  <c r="AB9" i="19"/>
  <c r="AC9" i="19" s="1"/>
  <c r="AD9" i="19"/>
  <c r="AE9" i="19" s="1"/>
  <c r="AF9" i="19"/>
  <c r="AG9" i="19" s="1"/>
  <c r="AH9" i="19"/>
  <c r="AI9" i="19" s="1"/>
  <c r="AJ9" i="19"/>
  <c r="AL9" i="19"/>
  <c r="AM9" i="19"/>
  <c r="AN9" i="19"/>
  <c r="AO9" i="19"/>
  <c r="AP9" i="19"/>
  <c r="AQ9" i="19"/>
  <c r="T10" i="19"/>
  <c r="U10" i="19" s="1"/>
  <c r="Z10" i="19"/>
  <c r="AA10" i="19" s="1"/>
  <c r="AB10" i="19"/>
  <c r="AC10" i="19" s="1"/>
  <c r="AD10" i="19"/>
  <c r="AE10" i="19" s="1"/>
  <c r="AF10" i="19"/>
  <c r="AG10" i="19" s="1"/>
  <c r="AH10" i="19"/>
  <c r="AI10" i="19" s="1"/>
  <c r="AJ10" i="19"/>
  <c r="AL10" i="19"/>
  <c r="AM10" i="19"/>
  <c r="AN10" i="19"/>
  <c r="AO10" i="19"/>
  <c r="AP10" i="19"/>
  <c r="AQ10" i="19"/>
  <c r="T11" i="19"/>
  <c r="U11" i="19" s="1"/>
  <c r="Z11" i="19"/>
  <c r="AA11" i="19" s="1"/>
  <c r="AB11" i="19"/>
  <c r="AC11" i="19" s="1"/>
  <c r="AD11" i="19"/>
  <c r="AE11" i="19" s="1"/>
  <c r="AF11" i="19"/>
  <c r="AG11" i="19" s="1"/>
  <c r="AH11" i="19"/>
  <c r="AI11" i="19" s="1"/>
  <c r="AJ11" i="19"/>
  <c r="AL11" i="19"/>
  <c r="AM11" i="19"/>
  <c r="AN11" i="19"/>
  <c r="AO11" i="19"/>
  <c r="AP11" i="19"/>
  <c r="AQ11" i="19"/>
  <c r="T12" i="19"/>
  <c r="U12" i="19" s="1"/>
  <c r="Z12" i="19"/>
  <c r="AA12" i="19" s="1"/>
  <c r="AB12" i="19"/>
  <c r="AC12" i="19" s="1"/>
  <c r="AD12" i="19"/>
  <c r="AE12" i="19" s="1"/>
  <c r="AF12" i="19"/>
  <c r="AG12" i="19" s="1"/>
  <c r="AH12" i="19"/>
  <c r="AI12" i="19" s="1"/>
  <c r="AJ12" i="19"/>
  <c r="AL12" i="19"/>
  <c r="AM12" i="19"/>
  <c r="AN12" i="19"/>
  <c r="AO12" i="19"/>
  <c r="AP12" i="19"/>
  <c r="AQ12" i="19"/>
  <c r="T13" i="19"/>
  <c r="U13" i="19" s="1"/>
  <c r="Z13" i="19"/>
  <c r="AA13" i="19" s="1"/>
  <c r="AB13" i="19"/>
  <c r="AC13" i="19" s="1"/>
  <c r="AD13" i="19"/>
  <c r="AE13" i="19" s="1"/>
  <c r="AF13" i="19"/>
  <c r="AG13" i="19" s="1"/>
  <c r="AH13" i="19"/>
  <c r="AI13" i="19" s="1"/>
  <c r="AJ13" i="19"/>
  <c r="AL13" i="19"/>
  <c r="AM13" i="19"/>
  <c r="AN13" i="19"/>
  <c r="AO13" i="19"/>
  <c r="AP13" i="19"/>
  <c r="AQ13" i="19"/>
  <c r="T14" i="19"/>
  <c r="U14" i="19" s="1"/>
  <c r="Z14" i="19"/>
  <c r="AA14" i="19" s="1"/>
  <c r="AB14" i="19"/>
  <c r="AC14" i="19" s="1"/>
  <c r="AD14" i="19"/>
  <c r="AE14" i="19" s="1"/>
  <c r="AF14" i="19"/>
  <c r="AG14" i="19" s="1"/>
  <c r="AH14" i="19"/>
  <c r="AI14" i="19" s="1"/>
  <c r="AJ14" i="19"/>
  <c r="AL14" i="19"/>
  <c r="AM14" i="19"/>
  <c r="AN14" i="19"/>
  <c r="AO14" i="19"/>
  <c r="AP14" i="19"/>
  <c r="AQ14" i="19"/>
  <c r="T15" i="19"/>
  <c r="U15" i="19" s="1"/>
  <c r="Z15" i="19"/>
  <c r="AA15" i="19" s="1"/>
  <c r="AB15" i="19"/>
  <c r="AC15" i="19" s="1"/>
  <c r="AD15" i="19"/>
  <c r="AE15" i="19" s="1"/>
  <c r="AF15" i="19"/>
  <c r="AG15" i="19" s="1"/>
  <c r="AH15" i="19"/>
  <c r="AI15" i="19" s="1"/>
  <c r="AJ15" i="19"/>
  <c r="AL15" i="19"/>
  <c r="AM15" i="19"/>
  <c r="AN15" i="19"/>
  <c r="AO15" i="19"/>
  <c r="AP15" i="19"/>
  <c r="AQ15" i="19"/>
  <c r="T16" i="19"/>
  <c r="U16" i="19" s="1"/>
  <c r="Z16" i="19"/>
  <c r="AA16" i="19" s="1"/>
  <c r="AB16" i="19"/>
  <c r="AC16" i="19" s="1"/>
  <c r="AD16" i="19"/>
  <c r="AE16" i="19" s="1"/>
  <c r="AF16" i="19"/>
  <c r="AG16" i="19" s="1"/>
  <c r="AH16" i="19"/>
  <c r="AI16" i="19" s="1"/>
  <c r="AJ16" i="19"/>
  <c r="AL16" i="19"/>
  <c r="AM16" i="19"/>
  <c r="AN16" i="19"/>
  <c r="AO16" i="19"/>
  <c r="AP16" i="19"/>
  <c r="AQ16" i="19"/>
  <c r="T17" i="19"/>
  <c r="U17" i="19" s="1"/>
  <c r="Z17" i="19"/>
  <c r="AA17" i="19" s="1"/>
  <c r="AB17" i="19"/>
  <c r="AC17" i="19" s="1"/>
  <c r="AD17" i="19"/>
  <c r="AE17" i="19" s="1"/>
  <c r="AF17" i="19"/>
  <c r="AG17" i="19" s="1"/>
  <c r="AH17" i="19"/>
  <c r="AJ17" i="19"/>
  <c r="AL17" i="19"/>
  <c r="AM17" i="19"/>
  <c r="AN17" i="19"/>
  <c r="AO17" i="19"/>
  <c r="AP17" i="19"/>
  <c r="AQ17" i="19"/>
  <c r="T18" i="19"/>
  <c r="U18" i="19" s="1"/>
  <c r="Z18" i="19"/>
  <c r="AA18" i="19" s="1"/>
  <c r="AB18" i="19"/>
  <c r="AC18" i="19" s="1"/>
  <c r="AD18" i="19"/>
  <c r="AE18" i="19" s="1"/>
  <c r="AF18" i="19"/>
  <c r="AG18" i="19" s="1"/>
  <c r="AH18" i="19"/>
  <c r="AI18" i="19" s="1"/>
  <c r="AJ18" i="19"/>
  <c r="AL18" i="19"/>
  <c r="AM18" i="19"/>
  <c r="AN18" i="19"/>
  <c r="AO18" i="19"/>
  <c r="AP18" i="19"/>
  <c r="AQ18" i="19"/>
  <c r="T19" i="19"/>
  <c r="U19" i="19" s="1"/>
  <c r="Z19" i="19"/>
  <c r="AA19" i="19" s="1"/>
  <c r="AB19" i="19"/>
  <c r="AC19" i="19" s="1"/>
  <c r="AD19" i="19"/>
  <c r="AE19" i="19" s="1"/>
  <c r="AF19" i="19"/>
  <c r="AG19" i="19" s="1"/>
  <c r="AH19" i="19"/>
  <c r="AI19" i="19" s="1"/>
  <c r="AJ19" i="19"/>
  <c r="AL19" i="19"/>
  <c r="AM19" i="19"/>
  <c r="AN19" i="19"/>
  <c r="AO19" i="19"/>
  <c r="AP19" i="19"/>
  <c r="AQ19" i="19"/>
  <c r="T20" i="19"/>
  <c r="U20" i="19" s="1"/>
  <c r="Z20" i="19"/>
  <c r="AA20" i="19" s="1"/>
  <c r="AB20" i="19"/>
  <c r="AC20" i="19" s="1"/>
  <c r="AD20" i="19"/>
  <c r="AE20" i="19" s="1"/>
  <c r="AF20" i="19"/>
  <c r="AG20" i="19" s="1"/>
  <c r="AH20" i="19"/>
  <c r="AI20" i="19" s="1"/>
  <c r="AJ20" i="19"/>
  <c r="AL20" i="19"/>
  <c r="AM20" i="19"/>
  <c r="AN20" i="19"/>
  <c r="AO20" i="19"/>
  <c r="AP20" i="19"/>
  <c r="AQ20" i="19"/>
  <c r="T21" i="19"/>
  <c r="U21" i="19" s="1"/>
  <c r="Z21" i="19"/>
  <c r="AA21" i="19" s="1"/>
  <c r="AB21" i="19"/>
  <c r="AC21" i="19" s="1"/>
  <c r="AD21" i="19"/>
  <c r="AE21" i="19" s="1"/>
  <c r="AF21" i="19"/>
  <c r="AG21" i="19" s="1"/>
  <c r="AH21" i="19"/>
  <c r="AI21" i="19" s="1"/>
  <c r="AJ21" i="19"/>
  <c r="AL21" i="19"/>
  <c r="AM21" i="19"/>
  <c r="AN21" i="19"/>
  <c r="AO21" i="19"/>
  <c r="AP21" i="19"/>
  <c r="AQ21" i="19"/>
  <c r="T22" i="19"/>
  <c r="U22" i="19" s="1"/>
  <c r="Z22" i="19"/>
  <c r="AA22" i="19" s="1"/>
  <c r="AB22" i="19"/>
  <c r="AC22" i="19" s="1"/>
  <c r="AD22" i="19"/>
  <c r="AE22" i="19" s="1"/>
  <c r="AF22" i="19"/>
  <c r="AG22" i="19" s="1"/>
  <c r="AH22" i="19"/>
  <c r="AI22" i="19" s="1"/>
  <c r="AJ22" i="19"/>
  <c r="AL22" i="19"/>
  <c r="AM22" i="19"/>
  <c r="AN22" i="19"/>
  <c r="AO22" i="19"/>
  <c r="AP22" i="19"/>
  <c r="AQ22" i="19"/>
  <c r="T23" i="19"/>
  <c r="U23" i="19" s="1"/>
  <c r="Z23" i="19"/>
  <c r="AA23" i="19" s="1"/>
  <c r="AB23" i="19"/>
  <c r="AC23" i="19" s="1"/>
  <c r="AD23" i="19"/>
  <c r="AE23" i="19" s="1"/>
  <c r="AF23" i="19"/>
  <c r="AG23" i="19" s="1"/>
  <c r="AH23" i="19"/>
  <c r="AI23" i="19" s="1"/>
  <c r="AJ23" i="19"/>
  <c r="AL23" i="19"/>
  <c r="AM23" i="19"/>
  <c r="AN23" i="19"/>
  <c r="AO23" i="19"/>
  <c r="AP23" i="19"/>
  <c r="AQ23" i="19"/>
  <c r="T24" i="19"/>
  <c r="U24" i="19" s="1"/>
  <c r="Z24" i="19"/>
  <c r="AA24" i="19" s="1"/>
  <c r="AB24" i="19"/>
  <c r="AC24" i="19" s="1"/>
  <c r="AD24" i="19"/>
  <c r="AE24" i="19" s="1"/>
  <c r="AF24" i="19"/>
  <c r="AG24" i="19" s="1"/>
  <c r="AH24" i="19"/>
  <c r="AI24" i="19" s="1"/>
  <c r="AJ24" i="19"/>
  <c r="AL24" i="19"/>
  <c r="AM24" i="19"/>
  <c r="AN24" i="19"/>
  <c r="AO24" i="19"/>
  <c r="AP24" i="19"/>
  <c r="AQ24" i="19"/>
  <c r="T25" i="19"/>
  <c r="U25" i="19" s="1"/>
  <c r="Z25" i="19"/>
  <c r="AA25" i="19" s="1"/>
  <c r="AB25" i="19"/>
  <c r="AC25" i="19" s="1"/>
  <c r="AD25" i="19"/>
  <c r="AE25" i="19" s="1"/>
  <c r="AF25" i="19"/>
  <c r="AG25" i="19" s="1"/>
  <c r="AH25" i="19"/>
  <c r="AJ25" i="19"/>
  <c r="AL25" i="19"/>
  <c r="AM25" i="19"/>
  <c r="AN25" i="19"/>
  <c r="AO25" i="19"/>
  <c r="AP25" i="19"/>
  <c r="AQ25" i="19"/>
  <c r="T26" i="19"/>
  <c r="U26" i="19" s="1"/>
  <c r="Z26" i="19"/>
  <c r="AA26" i="19" s="1"/>
  <c r="AB26" i="19"/>
  <c r="AC26" i="19" s="1"/>
  <c r="AD26" i="19"/>
  <c r="AE26" i="19" s="1"/>
  <c r="AF26" i="19"/>
  <c r="AG26" i="19" s="1"/>
  <c r="AH26" i="19"/>
  <c r="AI26" i="19" s="1"/>
  <c r="AJ26" i="19"/>
  <c r="AL26" i="19"/>
  <c r="AM26" i="19"/>
  <c r="AN26" i="19"/>
  <c r="AO26" i="19"/>
  <c r="AP26" i="19"/>
  <c r="AQ26" i="19"/>
  <c r="T36" i="19"/>
  <c r="U36" i="19" s="1"/>
  <c r="Z36" i="19"/>
  <c r="AA36" i="19" s="1"/>
  <c r="AB36" i="19"/>
  <c r="AC36" i="19" s="1"/>
  <c r="AD36" i="19"/>
  <c r="AE36" i="19" s="1"/>
  <c r="AF36" i="19"/>
  <c r="AG36" i="19" s="1"/>
  <c r="AH36" i="19"/>
  <c r="AI36" i="19" s="1"/>
  <c r="AJ36" i="19"/>
  <c r="AL36" i="19"/>
  <c r="AM36" i="19"/>
  <c r="AN36" i="19"/>
  <c r="AO36" i="19"/>
  <c r="AP36" i="19"/>
  <c r="AQ36" i="19"/>
  <c r="T35" i="19"/>
  <c r="U35" i="19" s="1"/>
  <c r="Z35" i="19"/>
  <c r="AA35" i="19" s="1"/>
  <c r="AB35" i="19"/>
  <c r="AC35" i="19" s="1"/>
  <c r="AD35" i="19"/>
  <c r="AE35" i="19" s="1"/>
  <c r="AF35" i="19"/>
  <c r="AG35" i="19" s="1"/>
  <c r="AH35" i="19"/>
  <c r="AI35" i="19" s="1"/>
  <c r="AJ35" i="19"/>
  <c r="AL35" i="19"/>
  <c r="AM35" i="19"/>
  <c r="AN35" i="19"/>
  <c r="AO35" i="19"/>
  <c r="AP35" i="19"/>
  <c r="AQ35" i="19"/>
  <c r="T34" i="19"/>
  <c r="U34" i="19" s="1"/>
  <c r="Z34" i="19"/>
  <c r="AA34" i="19" s="1"/>
  <c r="AB34" i="19"/>
  <c r="AC34" i="19" s="1"/>
  <c r="AD34" i="19"/>
  <c r="AE34" i="19" s="1"/>
  <c r="AF34" i="19"/>
  <c r="AG34" i="19" s="1"/>
  <c r="AH34" i="19"/>
  <c r="AI34" i="19" s="1"/>
  <c r="AJ34" i="19"/>
  <c r="AL34" i="19"/>
  <c r="AM34" i="19"/>
  <c r="AN34" i="19"/>
  <c r="AO34" i="19"/>
  <c r="AP34" i="19"/>
  <c r="AQ34" i="19"/>
  <c r="T33" i="19"/>
  <c r="U33" i="19" s="1"/>
  <c r="Z33" i="19"/>
  <c r="AA33" i="19" s="1"/>
  <c r="AB33" i="19"/>
  <c r="AC33" i="19" s="1"/>
  <c r="AD33" i="19"/>
  <c r="AE33" i="19" s="1"/>
  <c r="AF33" i="19"/>
  <c r="AG33" i="19" s="1"/>
  <c r="AH33" i="19"/>
  <c r="AI33" i="19" s="1"/>
  <c r="AJ33" i="19"/>
  <c r="AL33" i="19"/>
  <c r="AM33" i="19"/>
  <c r="AN33" i="19"/>
  <c r="AO33" i="19"/>
  <c r="AP33" i="19"/>
  <c r="AQ33" i="19"/>
  <c r="T32" i="19"/>
  <c r="U32" i="19" s="1"/>
  <c r="Z32" i="19"/>
  <c r="AA32" i="19" s="1"/>
  <c r="AB32" i="19"/>
  <c r="AC32" i="19" s="1"/>
  <c r="AD32" i="19"/>
  <c r="AE32" i="19" s="1"/>
  <c r="AF32" i="19"/>
  <c r="AG32" i="19" s="1"/>
  <c r="AH32" i="19"/>
  <c r="AI32" i="19" s="1"/>
  <c r="AJ32" i="19"/>
  <c r="AL32" i="19"/>
  <c r="AM32" i="19"/>
  <c r="AN32" i="19"/>
  <c r="AO32" i="19"/>
  <c r="AP32" i="19"/>
  <c r="AQ32" i="19"/>
  <c r="T31" i="19"/>
  <c r="U31" i="19" s="1"/>
  <c r="Z31" i="19"/>
  <c r="AA31" i="19" s="1"/>
  <c r="AB31" i="19"/>
  <c r="AC31" i="19" s="1"/>
  <c r="AD31" i="19"/>
  <c r="AE31" i="19" s="1"/>
  <c r="AF31" i="19"/>
  <c r="AG31" i="19" s="1"/>
  <c r="AH31" i="19"/>
  <c r="AI31" i="19" s="1"/>
  <c r="AJ31" i="19"/>
  <c r="AL31" i="19"/>
  <c r="AM31" i="19"/>
  <c r="AN31" i="19"/>
  <c r="AO31" i="19"/>
  <c r="AP31" i="19"/>
  <c r="AQ31" i="19"/>
  <c r="T30" i="19"/>
  <c r="U30" i="19" s="1"/>
  <c r="Z30" i="19"/>
  <c r="AA30" i="19" s="1"/>
  <c r="AB30" i="19"/>
  <c r="AC30" i="19" s="1"/>
  <c r="AD30" i="19"/>
  <c r="AE30" i="19" s="1"/>
  <c r="AF30" i="19"/>
  <c r="AG30" i="19" s="1"/>
  <c r="AH30" i="19"/>
  <c r="AI30" i="19" s="1"/>
  <c r="AJ30" i="19"/>
  <c r="AL30" i="19"/>
  <c r="AM30" i="19"/>
  <c r="AN30" i="19"/>
  <c r="AO30" i="19"/>
  <c r="AP30" i="19"/>
  <c r="AQ30" i="19"/>
  <c r="T29" i="19"/>
  <c r="U29" i="19" s="1"/>
  <c r="Z29" i="19"/>
  <c r="AA29" i="19" s="1"/>
  <c r="AB29" i="19"/>
  <c r="AC29" i="19" s="1"/>
  <c r="AD29" i="19"/>
  <c r="AE29" i="19" s="1"/>
  <c r="AF29" i="19"/>
  <c r="AG29" i="19" s="1"/>
  <c r="AH29" i="19"/>
  <c r="AI29" i="19" s="1"/>
  <c r="AJ29" i="19"/>
  <c r="AL29" i="19"/>
  <c r="AM29" i="19"/>
  <c r="AN29" i="19"/>
  <c r="AO29" i="19"/>
  <c r="AP29" i="19"/>
  <c r="AQ29" i="19"/>
  <c r="T28" i="19"/>
  <c r="U28" i="19" s="1"/>
  <c r="Z28" i="19"/>
  <c r="AA28" i="19" s="1"/>
  <c r="AB28" i="19"/>
  <c r="AC28" i="19" s="1"/>
  <c r="AD28" i="19"/>
  <c r="AE28" i="19" s="1"/>
  <c r="AF28" i="19"/>
  <c r="AG28" i="19" s="1"/>
  <c r="AH28" i="19"/>
  <c r="AI28" i="19" s="1"/>
  <c r="AJ28" i="19"/>
  <c r="AL28" i="19"/>
  <c r="AM28" i="19"/>
  <c r="AN28" i="19"/>
  <c r="AO28" i="19"/>
  <c r="AP28" i="19"/>
  <c r="AQ28" i="19"/>
  <c r="T27" i="19"/>
  <c r="U27" i="19" s="1"/>
  <c r="Z27" i="19"/>
  <c r="AA27" i="19" s="1"/>
  <c r="AB27" i="19"/>
  <c r="AC27" i="19" s="1"/>
  <c r="AD27" i="19"/>
  <c r="AE27" i="19" s="1"/>
  <c r="AF27" i="19"/>
  <c r="AG27" i="19" s="1"/>
  <c r="AH27" i="19"/>
  <c r="AI27" i="19" s="1"/>
  <c r="AJ27" i="19"/>
  <c r="AL27" i="19"/>
  <c r="AM27" i="19"/>
  <c r="AN27" i="19"/>
  <c r="AO27" i="19"/>
  <c r="AP27" i="19"/>
  <c r="AQ27" i="19"/>
  <c r="T37" i="19"/>
  <c r="U37" i="19" s="1"/>
  <c r="Z37" i="19"/>
  <c r="AA37" i="19" s="1"/>
  <c r="AB37" i="19"/>
  <c r="AC37" i="19" s="1"/>
  <c r="AD37" i="19"/>
  <c r="AE37" i="19" s="1"/>
  <c r="AF37" i="19"/>
  <c r="AG37" i="19" s="1"/>
  <c r="AH37" i="19"/>
  <c r="AI37" i="19" s="1"/>
  <c r="AJ37" i="19"/>
  <c r="AL37" i="19"/>
  <c r="AM37" i="19"/>
  <c r="AN37" i="19"/>
  <c r="AO37" i="19"/>
  <c r="AP37" i="19"/>
  <c r="AQ37" i="19"/>
  <c r="AH2" i="19"/>
  <c r="Z2" i="19"/>
  <c r="AH2" i="18"/>
  <c r="AI2" i="18" s="1"/>
  <c r="Z2" i="18"/>
  <c r="AK2" i="17"/>
  <c r="AL2" i="17" s="1"/>
  <c r="AA2" i="17"/>
  <c r="T3" i="16"/>
  <c r="U3" i="16" s="1"/>
  <c r="Z3" i="16"/>
  <c r="AA3" i="16" s="1"/>
  <c r="AB3" i="16"/>
  <c r="AC3" i="16" s="1"/>
  <c r="AD3" i="16"/>
  <c r="AE3" i="16" s="1"/>
  <c r="AF3" i="16"/>
  <c r="AG3" i="16" s="1"/>
  <c r="AH3" i="16"/>
  <c r="AI3" i="16" s="1"/>
  <c r="S3" i="16" s="1"/>
  <c r="AJ3" i="16"/>
  <c r="AL3" i="16"/>
  <c r="AM3" i="16"/>
  <c r="AN3" i="16"/>
  <c r="AO3" i="16"/>
  <c r="AP3" i="16"/>
  <c r="AQ3" i="16"/>
  <c r="T4" i="16"/>
  <c r="U4" i="16" s="1"/>
  <c r="Z4" i="16"/>
  <c r="AA4" i="16" s="1"/>
  <c r="AB4" i="16"/>
  <c r="AC4" i="16" s="1"/>
  <c r="AD4" i="16"/>
  <c r="AE4" i="16" s="1"/>
  <c r="AF4" i="16"/>
  <c r="AG4" i="16" s="1"/>
  <c r="AH4" i="16"/>
  <c r="AI4" i="16" s="1"/>
  <c r="AJ4" i="16"/>
  <c r="AL4" i="16"/>
  <c r="AM4" i="16"/>
  <c r="AN4" i="16"/>
  <c r="AO4" i="16"/>
  <c r="AP4" i="16"/>
  <c r="AQ4" i="16"/>
  <c r="T5" i="16"/>
  <c r="U5" i="16" s="1"/>
  <c r="Z5" i="16"/>
  <c r="AA5" i="16" s="1"/>
  <c r="AB5" i="16"/>
  <c r="AC5" i="16" s="1"/>
  <c r="AD5" i="16"/>
  <c r="AE5" i="16" s="1"/>
  <c r="AF5" i="16"/>
  <c r="AG5" i="16" s="1"/>
  <c r="AH5" i="16"/>
  <c r="AI5" i="16" s="1"/>
  <c r="AJ5" i="16"/>
  <c r="AL5" i="16"/>
  <c r="AM5" i="16"/>
  <c r="AN5" i="16"/>
  <c r="AO5" i="16"/>
  <c r="AP5" i="16"/>
  <c r="AQ5" i="16"/>
  <c r="T6" i="16"/>
  <c r="U6" i="16" s="1"/>
  <c r="Z6" i="16"/>
  <c r="AA6" i="16" s="1"/>
  <c r="AB6" i="16"/>
  <c r="AC6" i="16" s="1"/>
  <c r="AD6" i="16"/>
  <c r="AE6" i="16" s="1"/>
  <c r="AF6" i="16"/>
  <c r="AG6" i="16" s="1"/>
  <c r="AH6" i="16"/>
  <c r="AI6" i="16" s="1"/>
  <c r="AJ6" i="16"/>
  <c r="AL6" i="16"/>
  <c r="AM6" i="16"/>
  <c r="AN6" i="16"/>
  <c r="AO6" i="16"/>
  <c r="AP6" i="16"/>
  <c r="AQ6" i="16"/>
  <c r="T7" i="16"/>
  <c r="U7" i="16"/>
  <c r="Z7" i="16"/>
  <c r="AA7" i="16" s="1"/>
  <c r="AB7" i="16"/>
  <c r="AC7" i="16" s="1"/>
  <c r="AD7" i="16"/>
  <c r="AE7" i="16" s="1"/>
  <c r="AF7" i="16"/>
  <c r="AG7" i="16" s="1"/>
  <c r="AH7" i="16"/>
  <c r="AI7" i="16" s="1"/>
  <c r="AJ7" i="16"/>
  <c r="AL7" i="16"/>
  <c r="AM7" i="16"/>
  <c r="AN7" i="16"/>
  <c r="AO7" i="16"/>
  <c r="AP7" i="16"/>
  <c r="AQ7" i="16"/>
  <c r="T8" i="16"/>
  <c r="U8" i="16" s="1"/>
  <c r="Z8" i="16"/>
  <c r="AA8" i="16" s="1"/>
  <c r="AB8" i="16"/>
  <c r="AC8" i="16" s="1"/>
  <c r="AD8" i="16"/>
  <c r="AE8" i="16" s="1"/>
  <c r="AF8" i="16"/>
  <c r="AG8" i="16" s="1"/>
  <c r="AH8" i="16"/>
  <c r="AI8" i="16" s="1"/>
  <c r="AJ8" i="16"/>
  <c r="AL8" i="16"/>
  <c r="AM8" i="16"/>
  <c r="AN8" i="16"/>
  <c r="AO8" i="16"/>
  <c r="AP8" i="16"/>
  <c r="AQ8" i="16"/>
  <c r="T9" i="16"/>
  <c r="U9" i="16" s="1"/>
  <c r="Z9" i="16"/>
  <c r="AA9" i="16" s="1"/>
  <c r="AB9" i="16"/>
  <c r="AC9" i="16" s="1"/>
  <c r="AD9" i="16"/>
  <c r="AE9" i="16" s="1"/>
  <c r="AF9" i="16"/>
  <c r="AG9" i="16" s="1"/>
  <c r="AH9" i="16"/>
  <c r="AI9" i="16" s="1"/>
  <c r="AJ9" i="16"/>
  <c r="AL9" i="16"/>
  <c r="AM9" i="16"/>
  <c r="AN9" i="16"/>
  <c r="AO9" i="16"/>
  <c r="AP9" i="16"/>
  <c r="AQ9" i="16"/>
  <c r="T10" i="16"/>
  <c r="U10" i="16"/>
  <c r="Z10" i="16"/>
  <c r="AA10" i="16" s="1"/>
  <c r="AB10" i="16"/>
  <c r="AC10" i="16" s="1"/>
  <c r="AD10" i="16"/>
  <c r="AE10" i="16" s="1"/>
  <c r="AF10" i="16"/>
  <c r="AG10" i="16"/>
  <c r="AH10" i="16"/>
  <c r="AI10" i="16" s="1"/>
  <c r="AJ10" i="16"/>
  <c r="AL10" i="16"/>
  <c r="AM10" i="16"/>
  <c r="AN10" i="16"/>
  <c r="AO10" i="16"/>
  <c r="AP10" i="16"/>
  <c r="AQ10" i="16"/>
  <c r="T11" i="16"/>
  <c r="U11" i="16"/>
  <c r="Z11" i="16"/>
  <c r="AA11" i="16" s="1"/>
  <c r="AB11" i="16"/>
  <c r="AC11" i="16" s="1"/>
  <c r="AD11" i="16"/>
  <c r="AE11" i="16" s="1"/>
  <c r="AF11" i="16"/>
  <c r="AG11" i="16" s="1"/>
  <c r="AH11" i="16"/>
  <c r="AI11" i="16" s="1"/>
  <c r="AJ11" i="16"/>
  <c r="AL11" i="16"/>
  <c r="AM11" i="16"/>
  <c r="AN11" i="16"/>
  <c r="AO11" i="16"/>
  <c r="AP11" i="16"/>
  <c r="AQ11" i="16"/>
  <c r="T12" i="16"/>
  <c r="U12" i="16" s="1"/>
  <c r="Z12" i="16"/>
  <c r="AA12" i="16" s="1"/>
  <c r="AB12" i="16"/>
  <c r="AC12" i="16" s="1"/>
  <c r="AD12" i="16"/>
  <c r="AE12" i="16" s="1"/>
  <c r="AF12" i="16"/>
  <c r="AG12" i="16" s="1"/>
  <c r="AH12" i="16"/>
  <c r="AI12" i="16" s="1"/>
  <c r="AJ12" i="16"/>
  <c r="AL12" i="16"/>
  <c r="AM12" i="16"/>
  <c r="AN12" i="16"/>
  <c r="AO12" i="16"/>
  <c r="AP12" i="16"/>
  <c r="AQ12" i="16"/>
  <c r="T13" i="16"/>
  <c r="U13" i="16" s="1"/>
  <c r="Z13" i="16"/>
  <c r="AA13" i="16" s="1"/>
  <c r="AB13" i="16"/>
  <c r="AC13" i="16" s="1"/>
  <c r="AD13" i="16"/>
  <c r="AE13" i="16"/>
  <c r="AF13" i="16"/>
  <c r="AG13" i="16" s="1"/>
  <c r="AH13" i="16"/>
  <c r="AI13" i="16" s="1"/>
  <c r="AJ13" i="16"/>
  <c r="AL13" i="16"/>
  <c r="AM13" i="16"/>
  <c r="AN13" i="16"/>
  <c r="AO13" i="16"/>
  <c r="AP13" i="16"/>
  <c r="AQ13" i="16"/>
  <c r="T14" i="16"/>
  <c r="U14" i="16" s="1"/>
  <c r="Z14" i="16"/>
  <c r="AA14" i="16" s="1"/>
  <c r="AB14" i="16"/>
  <c r="AC14" i="16" s="1"/>
  <c r="AD14" i="16"/>
  <c r="AE14" i="16" s="1"/>
  <c r="AF14" i="16"/>
  <c r="AG14" i="16" s="1"/>
  <c r="AH14" i="16"/>
  <c r="AI14" i="16" s="1"/>
  <c r="AJ14" i="16"/>
  <c r="AL14" i="16"/>
  <c r="AM14" i="16"/>
  <c r="AN14" i="16"/>
  <c r="AO14" i="16"/>
  <c r="AP14" i="16"/>
  <c r="AQ14" i="16"/>
  <c r="T15" i="16"/>
  <c r="U15" i="16"/>
  <c r="Z15" i="16"/>
  <c r="AA15" i="16" s="1"/>
  <c r="AB15" i="16"/>
  <c r="AC15" i="16" s="1"/>
  <c r="AD15" i="16"/>
  <c r="AE15" i="16" s="1"/>
  <c r="AF15" i="16"/>
  <c r="AG15" i="16" s="1"/>
  <c r="AH15" i="16"/>
  <c r="AI15" i="16" s="1"/>
  <c r="AJ15" i="16"/>
  <c r="AL15" i="16"/>
  <c r="AM15" i="16"/>
  <c r="AN15" i="16"/>
  <c r="AO15" i="16"/>
  <c r="AP15" i="16"/>
  <c r="AQ15" i="16"/>
  <c r="T16" i="16"/>
  <c r="U16" i="16"/>
  <c r="Z16" i="16"/>
  <c r="AA16" i="16" s="1"/>
  <c r="AB16" i="16"/>
  <c r="AC16" i="16" s="1"/>
  <c r="AD16" i="16"/>
  <c r="AE16" i="16" s="1"/>
  <c r="AF16" i="16"/>
  <c r="AG16" i="16" s="1"/>
  <c r="AH16" i="16"/>
  <c r="AI16" i="16" s="1"/>
  <c r="AJ16" i="16"/>
  <c r="AL16" i="16"/>
  <c r="AM16" i="16"/>
  <c r="AN16" i="16"/>
  <c r="AO16" i="16"/>
  <c r="AP16" i="16"/>
  <c r="AQ16" i="16"/>
  <c r="T17" i="16"/>
  <c r="U17" i="16" s="1"/>
  <c r="Z17" i="16"/>
  <c r="AA17" i="16" s="1"/>
  <c r="AB17" i="16"/>
  <c r="AC17" i="16" s="1"/>
  <c r="AD17" i="16"/>
  <c r="AE17" i="16" s="1"/>
  <c r="AF17" i="16"/>
  <c r="AG17" i="16" s="1"/>
  <c r="AH17" i="16"/>
  <c r="AI17" i="16" s="1"/>
  <c r="AJ17" i="16"/>
  <c r="AL17" i="16"/>
  <c r="AM17" i="16"/>
  <c r="AN17" i="16"/>
  <c r="AO17" i="16"/>
  <c r="AP17" i="16"/>
  <c r="AQ17" i="16"/>
  <c r="T18" i="16"/>
  <c r="U18" i="16"/>
  <c r="Z18" i="16"/>
  <c r="AA18" i="16" s="1"/>
  <c r="AB18" i="16"/>
  <c r="AC18" i="16" s="1"/>
  <c r="AD18" i="16"/>
  <c r="AE18" i="16" s="1"/>
  <c r="AF18" i="16"/>
  <c r="AG18" i="16" s="1"/>
  <c r="AH18" i="16"/>
  <c r="AI18" i="16" s="1"/>
  <c r="AJ18" i="16"/>
  <c r="AL18" i="16"/>
  <c r="AM18" i="16"/>
  <c r="AN18" i="16"/>
  <c r="AO18" i="16"/>
  <c r="AP18" i="16"/>
  <c r="AQ18" i="16"/>
  <c r="T19" i="16"/>
  <c r="U19" i="16" s="1"/>
  <c r="Z19" i="16"/>
  <c r="AA19" i="16" s="1"/>
  <c r="AB19" i="16"/>
  <c r="AC19" i="16" s="1"/>
  <c r="AD19" i="16"/>
  <c r="AE19" i="16" s="1"/>
  <c r="AF19" i="16"/>
  <c r="AG19" i="16" s="1"/>
  <c r="AH19" i="16"/>
  <c r="AI19" i="16" s="1"/>
  <c r="AJ19" i="16"/>
  <c r="AL19" i="16"/>
  <c r="AM19" i="16"/>
  <c r="AN19" i="16"/>
  <c r="AO19" i="16"/>
  <c r="AP19" i="16"/>
  <c r="AQ19" i="16"/>
  <c r="T20" i="16"/>
  <c r="U20" i="16" s="1"/>
  <c r="Z20" i="16"/>
  <c r="AA20" i="16" s="1"/>
  <c r="AB20" i="16"/>
  <c r="AC20" i="16" s="1"/>
  <c r="AD20" i="16"/>
  <c r="AE20" i="16" s="1"/>
  <c r="AF20" i="16"/>
  <c r="AG20" i="16" s="1"/>
  <c r="AH20" i="16"/>
  <c r="AI20" i="16" s="1"/>
  <c r="AJ20" i="16"/>
  <c r="AL20" i="16"/>
  <c r="AM20" i="16"/>
  <c r="AN20" i="16"/>
  <c r="AO20" i="16"/>
  <c r="AP20" i="16"/>
  <c r="AQ20" i="16"/>
  <c r="T21" i="16"/>
  <c r="U21" i="16" s="1"/>
  <c r="Z21" i="16"/>
  <c r="AA21" i="16" s="1"/>
  <c r="AB21" i="16"/>
  <c r="AC21" i="16" s="1"/>
  <c r="AD21" i="16"/>
  <c r="AE21" i="16" s="1"/>
  <c r="AF21" i="16"/>
  <c r="AG21" i="16" s="1"/>
  <c r="AH21" i="16"/>
  <c r="AI21" i="16" s="1"/>
  <c r="AJ21" i="16"/>
  <c r="AL21" i="16"/>
  <c r="AM21" i="16"/>
  <c r="AN21" i="16"/>
  <c r="AO21" i="16"/>
  <c r="AP21" i="16"/>
  <c r="AQ21" i="16"/>
  <c r="T22" i="16"/>
  <c r="U22" i="16" s="1"/>
  <c r="Z22" i="16"/>
  <c r="AA22" i="16" s="1"/>
  <c r="AB22" i="16"/>
  <c r="AC22" i="16" s="1"/>
  <c r="AD22" i="16"/>
  <c r="AE22" i="16" s="1"/>
  <c r="AF22" i="16"/>
  <c r="AG22" i="16" s="1"/>
  <c r="AH22" i="16"/>
  <c r="AI22" i="16" s="1"/>
  <c r="AJ22" i="16"/>
  <c r="AL22" i="16"/>
  <c r="AM22" i="16"/>
  <c r="AN22" i="16"/>
  <c r="AO22" i="16"/>
  <c r="AP22" i="16"/>
  <c r="AQ22" i="16"/>
  <c r="T23" i="16"/>
  <c r="U23" i="16" s="1"/>
  <c r="Z23" i="16"/>
  <c r="AA23" i="16" s="1"/>
  <c r="AB23" i="16"/>
  <c r="AC23" i="16" s="1"/>
  <c r="AD23" i="16"/>
  <c r="AE23" i="16" s="1"/>
  <c r="AF23" i="16"/>
  <c r="AG23" i="16" s="1"/>
  <c r="AH23" i="16"/>
  <c r="AI23" i="16" s="1"/>
  <c r="AJ23" i="16"/>
  <c r="AL23" i="16"/>
  <c r="AM23" i="16"/>
  <c r="AN23" i="16"/>
  <c r="AO23" i="16"/>
  <c r="AP23" i="16"/>
  <c r="AQ23" i="16"/>
  <c r="T24" i="16"/>
  <c r="U24" i="16"/>
  <c r="Z24" i="16"/>
  <c r="AA24" i="16" s="1"/>
  <c r="AB24" i="16"/>
  <c r="AC24" i="16"/>
  <c r="AD24" i="16"/>
  <c r="AE24" i="16" s="1"/>
  <c r="AF24" i="16"/>
  <c r="AG24" i="16" s="1"/>
  <c r="AH24" i="16"/>
  <c r="AI24" i="16" s="1"/>
  <c r="AJ24" i="16"/>
  <c r="AL24" i="16"/>
  <c r="AM24" i="16"/>
  <c r="AN24" i="16"/>
  <c r="AO24" i="16"/>
  <c r="AP24" i="16"/>
  <c r="AQ24" i="16"/>
  <c r="T25" i="16"/>
  <c r="U25" i="16" s="1"/>
  <c r="Z25" i="16"/>
  <c r="AA25" i="16" s="1"/>
  <c r="AB25" i="16"/>
  <c r="AC25" i="16" s="1"/>
  <c r="AD25" i="16"/>
  <c r="AE25" i="16" s="1"/>
  <c r="AF25" i="16"/>
  <c r="AG25" i="16" s="1"/>
  <c r="AH25" i="16"/>
  <c r="AI25" i="16" s="1"/>
  <c r="AJ25" i="16"/>
  <c r="AL25" i="16"/>
  <c r="AM25" i="16"/>
  <c r="AN25" i="16"/>
  <c r="AO25" i="16"/>
  <c r="AP25" i="16"/>
  <c r="AQ25" i="16"/>
  <c r="T26" i="16"/>
  <c r="U26" i="16" s="1"/>
  <c r="Z26" i="16"/>
  <c r="AA26" i="16" s="1"/>
  <c r="AB26" i="16"/>
  <c r="AC26" i="16" s="1"/>
  <c r="AD26" i="16"/>
  <c r="AE26" i="16" s="1"/>
  <c r="AF26" i="16"/>
  <c r="AG26" i="16" s="1"/>
  <c r="AH26" i="16"/>
  <c r="AI26" i="16" s="1"/>
  <c r="AJ26" i="16"/>
  <c r="AL26" i="16"/>
  <c r="AM26" i="16"/>
  <c r="AN26" i="16"/>
  <c r="AO26" i="16"/>
  <c r="AP26" i="16"/>
  <c r="AQ26" i="16"/>
  <c r="T27" i="16"/>
  <c r="U27" i="16" s="1"/>
  <c r="Z27" i="16"/>
  <c r="AA27" i="16" s="1"/>
  <c r="AB27" i="16"/>
  <c r="AC27" i="16" s="1"/>
  <c r="AD27" i="16"/>
  <c r="AE27" i="16" s="1"/>
  <c r="AF27" i="16"/>
  <c r="AG27" i="16" s="1"/>
  <c r="AH27" i="16"/>
  <c r="AI27" i="16" s="1"/>
  <c r="AJ27" i="16"/>
  <c r="AL27" i="16"/>
  <c r="AM27" i="16"/>
  <c r="AN27" i="16"/>
  <c r="AO27" i="16"/>
  <c r="AP27" i="16"/>
  <c r="AQ27" i="16"/>
  <c r="T28" i="16"/>
  <c r="U28" i="16" s="1"/>
  <c r="Z28" i="16"/>
  <c r="AA28" i="16" s="1"/>
  <c r="AB28" i="16"/>
  <c r="AC28" i="16" s="1"/>
  <c r="AD28" i="16"/>
  <c r="AE28" i="16" s="1"/>
  <c r="AF28" i="16"/>
  <c r="AG28" i="16" s="1"/>
  <c r="AH28" i="16"/>
  <c r="AI28" i="16" s="1"/>
  <c r="AJ28" i="16"/>
  <c r="AL28" i="16"/>
  <c r="AM28" i="16"/>
  <c r="AN28" i="16"/>
  <c r="AO28" i="16"/>
  <c r="AP28" i="16"/>
  <c r="AQ28" i="16"/>
  <c r="T29" i="16"/>
  <c r="U29" i="16" s="1"/>
  <c r="Z29" i="16"/>
  <c r="AA29" i="16" s="1"/>
  <c r="AB29" i="16"/>
  <c r="AC29" i="16" s="1"/>
  <c r="AD29" i="16"/>
  <c r="AE29" i="16" s="1"/>
  <c r="AF29" i="16"/>
  <c r="AG29" i="16" s="1"/>
  <c r="AH29" i="16"/>
  <c r="AI29" i="16" s="1"/>
  <c r="AJ29" i="16"/>
  <c r="AL29" i="16"/>
  <c r="AM29" i="16"/>
  <c r="AN29" i="16"/>
  <c r="AO29" i="16"/>
  <c r="AP29" i="16"/>
  <c r="AQ29" i="16"/>
  <c r="T30" i="16"/>
  <c r="U30" i="16" s="1"/>
  <c r="Z30" i="16"/>
  <c r="AA30" i="16" s="1"/>
  <c r="AB30" i="16"/>
  <c r="AC30" i="16" s="1"/>
  <c r="AD30" i="16"/>
  <c r="AE30" i="16" s="1"/>
  <c r="AF30" i="16"/>
  <c r="AG30" i="16" s="1"/>
  <c r="AH30" i="16"/>
  <c r="AI30" i="16" s="1"/>
  <c r="AJ30" i="16"/>
  <c r="AL30" i="16"/>
  <c r="AM30" i="16"/>
  <c r="AN30" i="16"/>
  <c r="AO30" i="16"/>
  <c r="AP30" i="16"/>
  <c r="AQ30" i="16"/>
  <c r="T31" i="16"/>
  <c r="U31" i="16" s="1"/>
  <c r="Z31" i="16"/>
  <c r="AA31" i="16" s="1"/>
  <c r="AB31" i="16"/>
  <c r="AC31" i="16" s="1"/>
  <c r="AD31" i="16"/>
  <c r="AE31" i="16" s="1"/>
  <c r="AF31" i="16"/>
  <c r="AG31" i="16" s="1"/>
  <c r="AH31" i="16"/>
  <c r="AI31" i="16" s="1"/>
  <c r="AJ31" i="16"/>
  <c r="AL31" i="16"/>
  <c r="AM31" i="16"/>
  <c r="AN31" i="16"/>
  <c r="AO31" i="16"/>
  <c r="AP31" i="16"/>
  <c r="AQ31" i="16"/>
  <c r="T32" i="16"/>
  <c r="U32" i="16" s="1"/>
  <c r="Z32" i="16"/>
  <c r="AA32" i="16" s="1"/>
  <c r="AB32" i="16"/>
  <c r="AC32" i="16" s="1"/>
  <c r="AD32" i="16"/>
  <c r="AE32" i="16" s="1"/>
  <c r="AF32" i="16"/>
  <c r="AG32" i="16" s="1"/>
  <c r="AH32" i="16"/>
  <c r="AI32" i="16" s="1"/>
  <c r="AJ32" i="16"/>
  <c r="AL32" i="16"/>
  <c r="AM32" i="16"/>
  <c r="AN32" i="16"/>
  <c r="AO32" i="16"/>
  <c r="AP32" i="16"/>
  <c r="AQ32" i="16"/>
  <c r="T33" i="16"/>
  <c r="U33" i="16" s="1"/>
  <c r="Z33" i="16"/>
  <c r="AA33" i="16" s="1"/>
  <c r="AB33" i="16"/>
  <c r="AC33" i="16" s="1"/>
  <c r="AD33" i="16"/>
  <c r="AE33" i="16" s="1"/>
  <c r="AF33" i="16"/>
  <c r="AG33" i="16" s="1"/>
  <c r="AH33" i="16"/>
  <c r="AI33" i="16" s="1"/>
  <c r="AJ33" i="16"/>
  <c r="AL33" i="16"/>
  <c r="AM33" i="16"/>
  <c r="AN33" i="16"/>
  <c r="AO33" i="16"/>
  <c r="AP33" i="16"/>
  <c r="AQ33" i="16"/>
  <c r="T34" i="16"/>
  <c r="U34" i="16" s="1"/>
  <c r="Z34" i="16"/>
  <c r="AA34" i="16" s="1"/>
  <c r="AB34" i="16"/>
  <c r="AC34" i="16" s="1"/>
  <c r="AD34" i="16"/>
  <c r="AE34" i="16" s="1"/>
  <c r="AF34" i="16"/>
  <c r="AG34" i="16" s="1"/>
  <c r="AH34" i="16"/>
  <c r="AI34" i="16" s="1"/>
  <c r="AJ34" i="16"/>
  <c r="AL34" i="16"/>
  <c r="AM34" i="16"/>
  <c r="AN34" i="16"/>
  <c r="AO34" i="16"/>
  <c r="AP34" i="16"/>
  <c r="AQ34" i="16"/>
  <c r="T35" i="16"/>
  <c r="U35" i="16" s="1"/>
  <c r="Z35" i="16"/>
  <c r="AA35" i="16" s="1"/>
  <c r="AB35" i="16"/>
  <c r="AC35" i="16" s="1"/>
  <c r="AD35" i="16"/>
  <c r="AE35" i="16" s="1"/>
  <c r="AF35" i="16"/>
  <c r="AG35" i="16" s="1"/>
  <c r="AH35" i="16"/>
  <c r="AI35" i="16" s="1"/>
  <c r="AJ35" i="16"/>
  <c r="AL35" i="16"/>
  <c r="AM35" i="16"/>
  <c r="AN35" i="16"/>
  <c r="AO35" i="16"/>
  <c r="AP35" i="16"/>
  <c r="AQ35" i="16"/>
  <c r="T36" i="16"/>
  <c r="U36" i="16" s="1"/>
  <c r="Z36" i="16"/>
  <c r="AA36" i="16" s="1"/>
  <c r="AB36" i="16"/>
  <c r="AC36" i="16" s="1"/>
  <c r="AD36" i="16"/>
  <c r="AE36" i="16" s="1"/>
  <c r="AF36" i="16"/>
  <c r="AG36" i="16" s="1"/>
  <c r="AH36" i="16"/>
  <c r="AI36" i="16" s="1"/>
  <c r="AJ36" i="16"/>
  <c r="AL36" i="16"/>
  <c r="AM36" i="16"/>
  <c r="AN36" i="16"/>
  <c r="AO36" i="16"/>
  <c r="AP36" i="16"/>
  <c r="AQ36" i="16"/>
  <c r="T37" i="16"/>
  <c r="U37" i="16" s="1"/>
  <c r="Z37" i="16"/>
  <c r="AA37" i="16" s="1"/>
  <c r="AB37" i="16"/>
  <c r="AC37" i="16" s="1"/>
  <c r="AD37" i="16"/>
  <c r="AE37" i="16" s="1"/>
  <c r="AF37" i="16"/>
  <c r="AG37" i="16" s="1"/>
  <c r="AH37" i="16"/>
  <c r="AI37" i="16" s="1"/>
  <c r="AJ37" i="16"/>
  <c r="AL37" i="16"/>
  <c r="AM37" i="16"/>
  <c r="AN37" i="16"/>
  <c r="AO37" i="16"/>
  <c r="AP37" i="16"/>
  <c r="AQ37" i="16"/>
  <c r="T38" i="16"/>
  <c r="U38" i="16" s="1"/>
  <c r="Z38" i="16"/>
  <c r="AA38" i="16" s="1"/>
  <c r="AB38" i="16"/>
  <c r="AC38" i="16" s="1"/>
  <c r="AD38" i="16"/>
  <c r="AE38" i="16" s="1"/>
  <c r="AF38" i="16"/>
  <c r="AG38" i="16" s="1"/>
  <c r="AH38" i="16"/>
  <c r="AI38" i="16" s="1"/>
  <c r="AJ38" i="16"/>
  <c r="AL38" i="16"/>
  <c r="AM38" i="16"/>
  <c r="AN38" i="16"/>
  <c r="AO38" i="16"/>
  <c r="AP38" i="16"/>
  <c r="AQ38" i="16"/>
  <c r="T39" i="16"/>
  <c r="U39" i="16" s="1"/>
  <c r="Z39" i="16"/>
  <c r="AA39" i="16" s="1"/>
  <c r="AB39" i="16"/>
  <c r="AC39" i="16" s="1"/>
  <c r="AD39" i="16"/>
  <c r="AE39" i="16" s="1"/>
  <c r="AF39" i="16"/>
  <c r="AG39" i="16" s="1"/>
  <c r="AH39" i="16"/>
  <c r="AI39" i="16" s="1"/>
  <c r="AJ39" i="16"/>
  <c r="AL39" i="16"/>
  <c r="AM39" i="16"/>
  <c r="AN39" i="16"/>
  <c r="AO39" i="16"/>
  <c r="AP39" i="16"/>
  <c r="AQ39" i="16"/>
  <c r="T40" i="16"/>
  <c r="U40" i="16" s="1"/>
  <c r="Z40" i="16"/>
  <c r="AA40" i="16" s="1"/>
  <c r="AB40" i="16"/>
  <c r="AC40" i="16" s="1"/>
  <c r="AD40" i="16"/>
  <c r="AE40" i="16" s="1"/>
  <c r="AF40" i="16"/>
  <c r="AG40" i="16" s="1"/>
  <c r="AH40" i="16"/>
  <c r="AI40" i="16" s="1"/>
  <c r="AJ40" i="16"/>
  <c r="AL40" i="16"/>
  <c r="AM40" i="16"/>
  <c r="AN40" i="16"/>
  <c r="AO40" i="16"/>
  <c r="AP40" i="16"/>
  <c r="AQ40" i="16"/>
  <c r="AH2" i="16"/>
  <c r="AI2" i="16" s="1"/>
  <c r="Z2" i="16"/>
  <c r="T3" i="13"/>
  <c r="U3" i="13" s="1"/>
  <c r="Z3" i="13"/>
  <c r="AA3" i="13" s="1"/>
  <c r="AB3" i="13"/>
  <c r="AC3" i="13" s="1"/>
  <c r="AD3" i="13"/>
  <c r="AE3" i="13" s="1"/>
  <c r="AF3" i="13"/>
  <c r="AG3" i="13" s="1"/>
  <c r="AH3" i="13"/>
  <c r="AI3" i="13" s="1"/>
  <c r="S3" i="13" s="1"/>
  <c r="AJ3" i="13"/>
  <c r="AL3" i="13"/>
  <c r="AM3" i="13"/>
  <c r="AN3" i="13"/>
  <c r="AO3" i="13"/>
  <c r="AP3" i="13"/>
  <c r="AQ3" i="13"/>
  <c r="T4" i="13"/>
  <c r="U4" i="13"/>
  <c r="Z4" i="13"/>
  <c r="AA4" i="13" s="1"/>
  <c r="AB4" i="13"/>
  <c r="AC4" i="13" s="1"/>
  <c r="AD4" i="13"/>
  <c r="AE4" i="13" s="1"/>
  <c r="AF4" i="13"/>
  <c r="AG4" i="13" s="1"/>
  <c r="AH4" i="13"/>
  <c r="AI4" i="13" s="1"/>
  <c r="AJ4" i="13"/>
  <c r="S4" i="13"/>
  <c r="AL4" i="13"/>
  <c r="AM4" i="13"/>
  <c r="AN4" i="13"/>
  <c r="AO4" i="13"/>
  <c r="AP4" i="13"/>
  <c r="AQ4" i="13"/>
  <c r="T5" i="13"/>
  <c r="U5" i="13" s="1"/>
  <c r="Z5" i="13"/>
  <c r="AA5" i="13" s="1"/>
  <c r="AB5" i="13"/>
  <c r="AC5" i="13" s="1"/>
  <c r="AD5" i="13"/>
  <c r="AE5" i="13" s="1"/>
  <c r="AF5" i="13"/>
  <c r="AG5" i="13" s="1"/>
  <c r="AH5" i="13"/>
  <c r="AI5" i="13" s="1"/>
  <c r="AJ5" i="13"/>
  <c r="AL5" i="13"/>
  <c r="AM5" i="13"/>
  <c r="AN5" i="13"/>
  <c r="AO5" i="13"/>
  <c r="AP5" i="13"/>
  <c r="AQ5" i="13"/>
  <c r="T6" i="13"/>
  <c r="U6" i="13" s="1"/>
  <c r="Z6" i="13"/>
  <c r="AA6" i="13" s="1"/>
  <c r="AB6" i="13"/>
  <c r="AC6" i="13" s="1"/>
  <c r="AD6" i="13"/>
  <c r="AE6" i="13" s="1"/>
  <c r="AF6" i="13"/>
  <c r="AG6" i="13" s="1"/>
  <c r="AH6" i="13"/>
  <c r="AI6" i="13" s="1"/>
  <c r="AJ6" i="13"/>
  <c r="AL6" i="13"/>
  <c r="AM6" i="13"/>
  <c r="AN6" i="13"/>
  <c r="AO6" i="13"/>
  <c r="AP6" i="13"/>
  <c r="AQ6" i="13"/>
  <c r="T7" i="13"/>
  <c r="U7" i="13" s="1"/>
  <c r="Z7" i="13"/>
  <c r="AA7" i="13" s="1"/>
  <c r="AB7" i="13"/>
  <c r="AC7" i="13" s="1"/>
  <c r="AD7" i="13"/>
  <c r="AE7" i="13" s="1"/>
  <c r="AF7" i="13"/>
  <c r="AG7" i="13" s="1"/>
  <c r="AH7" i="13"/>
  <c r="AI7" i="13" s="1"/>
  <c r="AJ7" i="13"/>
  <c r="AL7" i="13"/>
  <c r="AM7" i="13"/>
  <c r="AN7" i="13"/>
  <c r="AO7" i="13"/>
  <c r="AP7" i="13"/>
  <c r="AQ7" i="13"/>
  <c r="T8" i="13"/>
  <c r="U8" i="13" s="1"/>
  <c r="Z8" i="13"/>
  <c r="AA8" i="13" s="1"/>
  <c r="AB8" i="13"/>
  <c r="AC8" i="13" s="1"/>
  <c r="AD8" i="13"/>
  <c r="AE8" i="13" s="1"/>
  <c r="AF8" i="13"/>
  <c r="AG8" i="13" s="1"/>
  <c r="AH8" i="13"/>
  <c r="AI8" i="13" s="1"/>
  <c r="AJ8" i="13"/>
  <c r="AL8" i="13"/>
  <c r="AM8" i="13"/>
  <c r="AN8" i="13"/>
  <c r="AO8" i="13"/>
  <c r="AP8" i="13"/>
  <c r="AQ8" i="13"/>
  <c r="T9" i="13"/>
  <c r="U9" i="13" s="1"/>
  <c r="Z9" i="13"/>
  <c r="AA9" i="13" s="1"/>
  <c r="AB9" i="13"/>
  <c r="AC9" i="13" s="1"/>
  <c r="AD9" i="13"/>
  <c r="AE9" i="13" s="1"/>
  <c r="AF9" i="13"/>
  <c r="AG9" i="13" s="1"/>
  <c r="AH9" i="13"/>
  <c r="AI9" i="13" s="1"/>
  <c r="AJ9" i="13"/>
  <c r="AL9" i="13"/>
  <c r="AM9" i="13"/>
  <c r="AN9" i="13"/>
  <c r="AO9" i="13"/>
  <c r="AP9" i="13"/>
  <c r="AQ9" i="13"/>
  <c r="T10" i="13"/>
  <c r="U10" i="13"/>
  <c r="Z10" i="13"/>
  <c r="AA10" i="13" s="1"/>
  <c r="AB10" i="13"/>
  <c r="AC10" i="13" s="1"/>
  <c r="AD10" i="13"/>
  <c r="AE10" i="13" s="1"/>
  <c r="AF10" i="13"/>
  <c r="AG10" i="13" s="1"/>
  <c r="AH10" i="13"/>
  <c r="AI10" i="13" s="1"/>
  <c r="AJ10" i="13"/>
  <c r="AL10" i="13"/>
  <c r="AM10" i="13"/>
  <c r="AN10" i="13"/>
  <c r="AO10" i="13"/>
  <c r="AP10" i="13"/>
  <c r="AQ10" i="13"/>
  <c r="T11" i="13"/>
  <c r="U11" i="13"/>
  <c r="Z11" i="13"/>
  <c r="AA11" i="13" s="1"/>
  <c r="AB11" i="13"/>
  <c r="AC11" i="13" s="1"/>
  <c r="AD11" i="13"/>
  <c r="AE11" i="13" s="1"/>
  <c r="AF11" i="13"/>
  <c r="AG11" i="13" s="1"/>
  <c r="AH11" i="13"/>
  <c r="AI11" i="13" s="1"/>
  <c r="AJ11" i="13"/>
  <c r="AL11" i="13"/>
  <c r="AM11" i="13"/>
  <c r="AN11" i="13"/>
  <c r="AO11" i="13"/>
  <c r="AP11" i="13"/>
  <c r="AQ11" i="13"/>
  <c r="T12" i="13"/>
  <c r="U12" i="13"/>
  <c r="Z12" i="13"/>
  <c r="AA12" i="13" s="1"/>
  <c r="AB12" i="13"/>
  <c r="AC12" i="13" s="1"/>
  <c r="AD12" i="13"/>
  <c r="AE12" i="13" s="1"/>
  <c r="AF12" i="13"/>
  <c r="AG12" i="13" s="1"/>
  <c r="AH12" i="13"/>
  <c r="AI12" i="13" s="1"/>
  <c r="AJ12" i="13"/>
  <c r="AL12" i="13"/>
  <c r="AM12" i="13"/>
  <c r="AN12" i="13"/>
  <c r="AO12" i="13"/>
  <c r="AP12" i="13"/>
  <c r="AQ12" i="13"/>
  <c r="T13" i="13"/>
  <c r="U13" i="13" s="1"/>
  <c r="Z13" i="13"/>
  <c r="AA13" i="13" s="1"/>
  <c r="AB13" i="13"/>
  <c r="AC13" i="13" s="1"/>
  <c r="AD13" i="13"/>
  <c r="AE13" i="13" s="1"/>
  <c r="AF13" i="13"/>
  <c r="AG13" i="13" s="1"/>
  <c r="AH13" i="13"/>
  <c r="AI13" i="13" s="1"/>
  <c r="AJ13" i="13"/>
  <c r="AL13" i="13"/>
  <c r="AM13" i="13"/>
  <c r="AN13" i="13"/>
  <c r="AO13" i="13"/>
  <c r="AP13" i="13"/>
  <c r="AQ13" i="13"/>
  <c r="T14" i="13"/>
  <c r="U14" i="13" s="1"/>
  <c r="Z14" i="13"/>
  <c r="AA14" i="13" s="1"/>
  <c r="AB14" i="13"/>
  <c r="AC14" i="13" s="1"/>
  <c r="AD14" i="13"/>
  <c r="AE14" i="13" s="1"/>
  <c r="AF14" i="13"/>
  <c r="AG14" i="13" s="1"/>
  <c r="AH14" i="13"/>
  <c r="AI14" i="13" s="1"/>
  <c r="AJ14" i="13"/>
  <c r="AL14" i="13"/>
  <c r="AM14" i="13"/>
  <c r="AN14" i="13"/>
  <c r="AO14" i="13"/>
  <c r="AP14" i="13"/>
  <c r="AQ14" i="13"/>
  <c r="T15" i="13"/>
  <c r="U15" i="13"/>
  <c r="Z15" i="13"/>
  <c r="AA15" i="13" s="1"/>
  <c r="AB15" i="13"/>
  <c r="AC15" i="13" s="1"/>
  <c r="AD15" i="13"/>
  <c r="AE15" i="13" s="1"/>
  <c r="AF15" i="13"/>
  <c r="AG15" i="13" s="1"/>
  <c r="AH15" i="13"/>
  <c r="AI15" i="13" s="1"/>
  <c r="AJ15" i="13"/>
  <c r="AL15" i="13"/>
  <c r="AM15" i="13"/>
  <c r="AN15" i="13"/>
  <c r="AO15" i="13"/>
  <c r="AP15" i="13"/>
  <c r="AQ15" i="13"/>
  <c r="T16" i="13"/>
  <c r="U16" i="13" s="1"/>
  <c r="Z16" i="13"/>
  <c r="AA16" i="13" s="1"/>
  <c r="AB16" i="13"/>
  <c r="AC16" i="13" s="1"/>
  <c r="AD16" i="13"/>
  <c r="AE16" i="13" s="1"/>
  <c r="AF16" i="13"/>
  <c r="AG16" i="13" s="1"/>
  <c r="AH16" i="13"/>
  <c r="AI16" i="13" s="1"/>
  <c r="AJ16" i="13"/>
  <c r="AL16" i="13"/>
  <c r="AM16" i="13"/>
  <c r="AN16" i="13"/>
  <c r="AO16" i="13"/>
  <c r="AP16" i="13"/>
  <c r="AQ16" i="13"/>
  <c r="T17" i="13"/>
  <c r="U17" i="13" s="1"/>
  <c r="Z17" i="13"/>
  <c r="AA17" i="13" s="1"/>
  <c r="AB17" i="13"/>
  <c r="AC17" i="13" s="1"/>
  <c r="AD17" i="13"/>
  <c r="AE17" i="13" s="1"/>
  <c r="AF17" i="13"/>
  <c r="AG17" i="13" s="1"/>
  <c r="AH17" i="13"/>
  <c r="AI17" i="13" s="1"/>
  <c r="AJ17" i="13"/>
  <c r="AL17" i="13"/>
  <c r="AM17" i="13"/>
  <c r="AN17" i="13"/>
  <c r="AO17" i="13"/>
  <c r="AP17" i="13"/>
  <c r="AQ17" i="13"/>
  <c r="T18" i="13"/>
  <c r="U18" i="13" s="1"/>
  <c r="Z18" i="13"/>
  <c r="AA18" i="13" s="1"/>
  <c r="AB18" i="13"/>
  <c r="AC18" i="13" s="1"/>
  <c r="AD18" i="13"/>
  <c r="AE18" i="13" s="1"/>
  <c r="AF18" i="13"/>
  <c r="AG18" i="13" s="1"/>
  <c r="AH18" i="13"/>
  <c r="AI18" i="13" s="1"/>
  <c r="AJ18" i="13"/>
  <c r="AL18" i="13"/>
  <c r="AM18" i="13"/>
  <c r="AN18" i="13"/>
  <c r="AO18" i="13"/>
  <c r="AP18" i="13"/>
  <c r="AQ18" i="13"/>
  <c r="T19" i="13"/>
  <c r="U19" i="13" s="1"/>
  <c r="Z19" i="13"/>
  <c r="AA19" i="13" s="1"/>
  <c r="AB19" i="13"/>
  <c r="AC19" i="13" s="1"/>
  <c r="AD19" i="13"/>
  <c r="AE19" i="13" s="1"/>
  <c r="AF19" i="13"/>
  <c r="AG19" i="13" s="1"/>
  <c r="AH19" i="13"/>
  <c r="AI19" i="13" s="1"/>
  <c r="AJ19" i="13"/>
  <c r="AL19" i="13"/>
  <c r="AM19" i="13"/>
  <c r="AN19" i="13"/>
  <c r="AO19" i="13"/>
  <c r="AP19" i="13"/>
  <c r="AQ19" i="13"/>
  <c r="T20" i="13"/>
  <c r="U20" i="13" s="1"/>
  <c r="Z20" i="13"/>
  <c r="AA20" i="13" s="1"/>
  <c r="AB20" i="13"/>
  <c r="AC20" i="13" s="1"/>
  <c r="AD20" i="13"/>
  <c r="AE20" i="13" s="1"/>
  <c r="AF20" i="13"/>
  <c r="AG20" i="13" s="1"/>
  <c r="AH20" i="13"/>
  <c r="AI20" i="13" s="1"/>
  <c r="AJ20" i="13"/>
  <c r="AL20" i="13"/>
  <c r="AM20" i="13"/>
  <c r="AN20" i="13"/>
  <c r="AO20" i="13"/>
  <c r="AP20" i="13"/>
  <c r="AQ20" i="13"/>
  <c r="T21" i="13"/>
  <c r="U21" i="13" s="1"/>
  <c r="Z21" i="13"/>
  <c r="AA21" i="13" s="1"/>
  <c r="AB21" i="13"/>
  <c r="AC21" i="13" s="1"/>
  <c r="AD21" i="13"/>
  <c r="AE21" i="13" s="1"/>
  <c r="AF21" i="13"/>
  <c r="AG21" i="13" s="1"/>
  <c r="AH21" i="13"/>
  <c r="AI21" i="13" s="1"/>
  <c r="AJ21" i="13"/>
  <c r="AL21" i="13"/>
  <c r="AM21" i="13"/>
  <c r="AN21" i="13"/>
  <c r="AO21" i="13"/>
  <c r="AP21" i="13"/>
  <c r="AQ21" i="13"/>
  <c r="T22" i="13"/>
  <c r="U22" i="13" s="1"/>
  <c r="Z22" i="13"/>
  <c r="AA22" i="13" s="1"/>
  <c r="AB22" i="13"/>
  <c r="AC22" i="13" s="1"/>
  <c r="AD22" i="13"/>
  <c r="AE22" i="13" s="1"/>
  <c r="AF22" i="13"/>
  <c r="AG22" i="13" s="1"/>
  <c r="AH22" i="13"/>
  <c r="AI22" i="13" s="1"/>
  <c r="AJ22" i="13"/>
  <c r="AL22" i="13"/>
  <c r="AM22" i="13"/>
  <c r="AN22" i="13"/>
  <c r="AO22" i="13"/>
  <c r="AP22" i="13"/>
  <c r="AQ22" i="13"/>
  <c r="T23" i="13"/>
  <c r="U23" i="13" s="1"/>
  <c r="Z23" i="13"/>
  <c r="AA23" i="13" s="1"/>
  <c r="AB23" i="13"/>
  <c r="AC23" i="13" s="1"/>
  <c r="AD23" i="13"/>
  <c r="AE23" i="13" s="1"/>
  <c r="AF23" i="13"/>
  <c r="AG23" i="13" s="1"/>
  <c r="AH23" i="13"/>
  <c r="AI23" i="13" s="1"/>
  <c r="AJ23" i="13"/>
  <c r="AL23" i="13"/>
  <c r="AM23" i="13"/>
  <c r="AN23" i="13"/>
  <c r="AO23" i="13"/>
  <c r="AP23" i="13"/>
  <c r="AQ23" i="13"/>
  <c r="T24" i="13"/>
  <c r="U24" i="13" s="1"/>
  <c r="Z24" i="13"/>
  <c r="AA24" i="13" s="1"/>
  <c r="AB24" i="13"/>
  <c r="AC24" i="13" s="1"/>
  <c r="AD24" i="13"/>
  <c r="AE24" i="13" s="1"/>
  <c r="AF24" i="13"/>
  <c r="AG24" i="13" s="1"/>
  <c r="AH24" i="13"/>
  <c r="AI24" i="13" s="1"/>
  <c r="AJ24" i="13"/>
  <c r="AL24" i="13"/>
  <c r="AM24" i="13"/>
  <c r="AN24" i="13"/>
  <c r="AO24" i="13"/>
  <c r="AP24" i="13"/>
  <c r="AQ24" i="13"/>
  <c r="T25" i="13"/>
  <c r="U25" i="13" s="1"/>
  <c r="Z25" i="13"/>
  <c r="AA25" i="13" s="1"/>
  <c r="AB25" i="13"/>
  <c r="AC25" i="13" s="1"/>
  <c r="AD25" i="13"/>
  <c r="AE25" i="13" s="1"/>
  <c r="AF25" i="13"/>
  <c r="AG25" i="13" s="1"/>
  <c r="AH25" i="13"/>
  <c r="AI25" i="13" s="1"/>
  <c r="AJ25" i="13"/>
  <c r="AL25" i="13"/>
  <c r="AM25" i="13"/>
  <c r="AN25" i="13"/>
  <c r="AO25" i="13"/>
  <c r="AP25" i="13"/>
  <c r="AQ25" i="13"/>
  <c r="T26" i="13"/>
  <c r="U26" i="13" s="1"/>
  <c r="Z26" i="13"/>
  <c r="AA26" i="13" s="1"/>
  <c r="AB26" i="13"/>
  <c r="AC26" i="13" s="1"/>
  <c r="AD26" i="13"/>
  <c r="AE26" i="13" s="1"/>
  <c r="AF26" i="13"/>
  <c r="AG26" i="13" s="1"/>
  <c r="AH26" i="13"/>
  <c r="AI26" i="13" s="1"/>
  <c r="AJ26" i="13"/>
  <c r="AL26" i="13"/>
  <c r="AM26" i="13"/>
  <c r="AN26" i="13"/>
  <c r="AO26" i="13"/>
  <c r="AP26" i="13"/>
  <c r="AQ26" i="13"/>
  <c r="T27" i="13"/>
  <c r="U27" i="13" s="1"/>
  <c r="Z27" i="13"/>
  <c r="AA27" i="13" s="1"/>
  <c r="AB27" i="13"/>
  <c r="AC27" i="13" s="1"/>
  <c r="AD27" i="13"/>
  <c r="AE27" i="13" s="1"/>
  <c r="AF27" i="13"/>
  <c r="AG27" i="13" s="1"/>
  <c r="AH27" i="13"/>
  <c r="AI27" i="13" s="1"/>
  <c r="AJ27" i="13"/>
  <c r="AL27" i="13"/>
  <c r="AM27" i="13"/>
  <c r="AN27" i="13"/>
  <c r="AO27" i="13"/>
  <c r="AP27" i="13"/>
  <c r="AQ27" i="13"/>
  <c r="T28" i="13"/>
  <c r="U28" i="13" s="1"/>
  <c r="Z28" i="13"/>
  <c r="AA28" i="13" s="1"/>
  <c r="AB28" i="13"/>
  <c r="AC28" i="13" s="1"/>
  <c r="AD28" i="13"/>
  <c r="AE28" i="13" s="1"/>
  <c r="AF28" i="13"/>
  <c r="AG28" i="13" s="1"/>
  <c r="AH28" i="13"/>
  <c r="AI28" i="13" s="1"/>
  <c r="AJ28" i="13"/>
  <c r="AL28" i="13"/>
  <c r="AM28" i="13"/>
  <c r="AN28" i="13"/>
  <c r="AO28" i="13"/>
  <c r="AP28" i="13"/>
  <c r="AQ28" i="13"/>
  <c r="AH2" i="13"/>
  <c r="AI2" i="13" s="1"/>
  <c r="Z2" i="13"/>
  <c r="R3" i="12"/>
  <c r="S3" i="12" s="1"/>
  <c r="X3" i="12"/>
  <c r="Y3" i="12" s="1"/>
  <c r="Z3" i="12"/>
  <c r="AA3" i="12" s="1"/>
  <c r="AB3" i="12"/>
  <c r="AC3" i="12" s="1"/>
  <c r="AD3" i="12"/>
  <c r="AE3" i="12" s="1"/>
  <c r="AF3" i="12"/>
  <c r="AG3" i="12" s="1"/>
  <c r="AH3" i="12"/>
  <c r="AJ3" i="12"/>
  <c r="AK3" i="12"/>
  <c r="AL3" i="12"/>
  <c r="AM3" i="12"/>
  <c r="AN3" i="12"/>
  <c r="R4" i="12"/>
  <c r="S4" i="12" s="1"/>
  <c r="X4" i="12"/>
  <c r="Y4" i="12" s="1"/>
  <c r="Z4" i="12"/>
  <c r="AA4" i="12" s="1"/>
  <c r="AB4" i="12"/>
  <c r="AC4" i="12" s="1"/>
  <c r="AD4" i="12"/>
  <c r="AE4" i="12" s="1"/>
  <c r="AF4" i="12"/>
  <c r="AG4" i="12" s="1"/>
  <c r="AH4" i="12"/>
  <c r="AJ4" i="12"/>
  <c r="AK4" i="12"/>
  <c r="AL4" i="12"/>
  <c r="AM4" i="12"/>
  <c r="AN4" i="12"/>
  <c r="R5" i="12"/>
  <c r="S5" i="12" s="1"/>
  <c r="X5" i="12"/>
  <c r="Y5" i="12" s="1"/>
  <c r="Z5" i="12"/>
  <c r="AA5" i="12" s="1"/>
  <c r="AB5" i="12"/>
  <c r="AC5" i="12" s="1"/>
  <c r="AD5" i="12"/>
  <c r="AE5" i="12" s="1"/>
  <c r="AF5" i="12"/>
  <c r="AG5" i="12" s="1"/>
  <c r="AH5" i="12"/>
  <c r="AJ5" i="12"/>
  <c r="AK5" i="12"/>
  <c r="AL5" i="12"/>
  <c r="AM5" i="12"/>
  <c r="AN5" i="12"/>
  <c r="R6" i="12"/>
  <c r="S6" i="12" s="1"/>
  <c r="X6" i="12"/>
  <c r="Y6" i="12" s="1"/>
  <c r="Z6" i="12"/>
  <c r="AA6" i="12" s="1"/>
  <c r="AB6" i="12"/>
  <c r="AC6" i="12" s="1"/>
  <c r="AD6" i="12"/>
  <c r="AE6" i="12" s="1"/>
  <c r="AF6" i="12"/>
  <c r="AG6" i="12" s="1"/>
  <c r="AH6" i="12"/>
  <c r="AJ6" i="12"/>
  <c r="AK6" i="12"/>
  <c r="AL6" i="12"/>
  <c r="AM6" i="12"/>
  <c r="AN6" i="12"/>
  <c r="R7" i="12"/>
  <c r="S7" i="12" s="1"/>
  <c r="X7" i="12"/>
  <c r="Y7" i="12" s="1"/>
  <c r="Z7" i="12"/>
  <c r="AA7" i="12" s="1"/>
  <c r="AB7" i="12"/>
  <c r="AC7" i="12" s="1"/>
  <c r="AD7" i="12"/>
  <c r="AE7" i="12" s="1"/>
  <c r="AF7" i="12"/>
  <c r="AG7" i="12" s="1"/>
  <c r="AH7" i="12"/>
  <c r="AJ7" i="12"/>
  <c r="AK7" i="12"/>
  <c r="AL7" i="12"/>
  <c r="AM7" i="12"/>
  <c r="AN7" i="12"/>
  <c r="R8" i="12"/>
  <c r="S8" i="12" s="1"/>
  <c r="X8" i="12"/>
  <c r="Y8" i="12" s="1"/>
  <c r="Z8" i="12"/>
  <c r="AA8" i="12" s="1"/>
  <c r="AB8" i="12"/>
  <c r="AC8" i="12" s="1"/>
  <c r="AD8" i="12"/>
  <c r="AE8" i="12" s="1"/>
  <c r="AF8" i="12"/>
  <c r="AG8" i="12" s="1"/>
  <c r="AH8" i="12"/>
  <c r="AJ8" i="12"/>
  <c r="AK8" i="12"/>
  <c r="AL8" i="12"/>
  <c r="AM8" i="12"/>
  <c r="AN8" i="12"/>
  <c r="R9" i="12"/>
  <c r="S9" i="12" s="1"/>
  <c r="X9" i="12"/>
  <c r="Y9" i="12" s="1"/>
  <c r="Z9" i="12"/>
  <c r="AA9" i="12" s="1"/>
  <c r="AB9" i="12"/>
  <c r="AC9" i="12" s="1"/>
  <c r="AD9" i="12"/>
  <c r="AE9" i="12" s="1"/>
  <c r="AF9" i="12"/>
  <c r="AG9" i="12" s="1"/>
  <c r="AH9" i="12"/>
  <c r="AJ9" i="12"/>
  <c r="AK9" i="12"/>
  <c r="AL9" i="12"/>
  <c r="AM9" i="12"/>
  <c r="AN9" i="12"/>
  <c r="R12" i="12"/>
  <c r="S12" i="12" s="1"/>
  <c r="X12" i="12"/>
  <c r="Y12" i="12" s="1"/>
  <c r="Z12" i="12"/>
  <c r="AA12" i="12" s="1"/>
  <c r="AB12" i="12"/>
  <c r="AC12" i="12" s="1"/>
  <c r="AD12" i="12"/>
  <c r="AE12" i="12" s="1"/>
  <c r="AF12" i="12"/>
  <c r="AG12" i="12" s="1"/>
  <c r="AH12" i="12"/>
  <c r="AJ12" i="12"/>
  <c r="AK12" i="12"/>
  <c r="AL12" i="12"/>
  <c r="AM12" i="12"/>
  <c r="AN12" i="12"/>
  <c r="R13" i="12"/>
  <c r="S13" i="12" s="1"/>
  <c r="X13" i="12"/>
  <c r="Y13" i="12" s="1"/>
  <c r="Z13" i="12"/>
  <c r="AA13" i="12" s="1"/>
  <c r="AB13" i="12"/>
  <c r="AC13" i="12" s="1"/>
  <c r="AD13" i="12"/>
  <c r="AE13" i="12" s="1"/>
  <c r="AF13" i="12"/>
  <c r="AG13" i="12" s="1"/>
  <c r="AH13" i="12"/>
  <c r="AJ13" i="12"/>
  <c r="AK13" i="12"/>
  <c r="AL13" i="12"/>
  <c r="AM13" i="12"/>
  <c r="AN13" i="12"/>
  <c r="R11" i="12"/>
  <c r="S11" i="12" s="1"/>
  <c r="X11" i="12"/>
  <c r="Y11" i="12" s="1"/>
  <c r="Z11" i="12"/>
  <c r="AA11" i="12" s="1"/>
  <c r="AB11" i="12"/>
  <c r="AC11" i="12" s="1"/>
  <c r="AD11" i="12"/>
  <c r="AE11" i="12" s="1"/>
  <c r="AF11" i="12"/>
  <c r="AG11" i="12" s="1"/>
  <c r="AH11" i="12"/>
  <c r="AJ11" i="12"/>
  <c r="AK11" i="12"/>
  <c r="AL11" i="12"/>
  <c r="AM11" i="12"/>
  <c r="AN11" i="12"/>
  <c r="R10" i="12"/>
  <c r="S10" i="12" s="1"/>
  <c r="X10" i="12"/>
  <c r="Y10" i="12" s="1"/>
  <c r="Z10" i="12"/>
  <c r="AA10" i="12" s="1"/>
  <c r="AB10" i="12"/>
  <c r="AC10" i="12" s="1"/>
  <c r="AD10" i="12"/>
  <c r="AE10" i="12" s="1"/>
  <c r="AF10" i="12"/>
  <c r="AG10" i="12" s="1"/>
  <c r="AH10" i="12"/>
  <c r="AJ10" i="12"/>
  <c r="AK10" i="12"/>
  <c r="AL10" i="12"/>
  <c r="AM10" i="12"/>
  <c r="AN10" i="12"/>
  <c r="R14" i="12"/>
  <c r="S14" i="12" s="1"/>
  <c r="X14" i="12"/>
  <c r="Y14" i="12" s="1"/>
  <c r="Z14" i="12"/>
  <c r="AA14" i="12" s="1"/>
  <c r="AB14" i="12"/>
  <c r="AC14" i="12" s="1"/>
  <c r="AD14" i="12"/>
  <c r="AE14" i="12" s="1"/>
  <c r="AF14" i="12"/>
  <c r="AG14" i="12" s="1"/>
  <c r="AH14" i="12"/>
  <c r="AJ14" i="12"/>
  <c r="AK14" i="12"/>
  <c r="AL14" i="12"/>
  <c r="AM14" i="12"/>
  <c r="AN14" i="12"/>
  <c r="R15" i="12"/>
  <c r="S15" i="12" s="1"/>
  <c r="X15" i="12"/>
  <c r="Y15" i="12" s="1"/>
  <c r="Z15" i="12"/>
  <c r="AA15" i="12" s="1"/>
  <c r="AB15" i="12"/>
  <c r="AC15" i="12" s="1"/>
  <c r="AD15" i="12"/>
  <c r="AE15" i="12" s="1"/>
  <c r="AF15" i="12"/>
  <c r="AG15" i="12" s="1"/>
  <c r="AH15" i="12"/>
  <c r="AJ15" i="12"/>
  <c r="AK15" i="12"/>
  <c r="AL15" i="12"/>
  <c r="AM15" i="12"/>
  <c r="AN15" i="12"/>
  <c r="R16" i="12"/>
  <c r="S16" i="12" s="1"/>
  <c r="X16" i="12"/>
  <c r="Y16" i="12" s="1"/>
  <c r="Z16" i="12"/>
  <c r="AA16" i="12" s="1"/>
  <c r="AB16" i="12"/>
  <c r="AC16" i="12" s="1"/>
  <c r="AD16" i="12"/>
  <c r="AE16" i="12" s="1"/>
  <c r="AF16" i="12"/>
  <c r="AG16" i="12" s="1"/>
  <c r="AH16" i="12"/>
  <c r="AJ16" i="12"/>
  <c r="AK16" i="12"/>
  <c r="AL16" i="12"/>
  <c r="AM16" i="12"/>
  <c r="AN16" i="12"/>
  <c r="R17" i="12"/>
  <c r="S17" i="12" s="1"/>
  <c r="X17" i="12"/>
  <c r="Y17" i="12" s="1"/>
  <c r="Z17" i="12"/>
  <c r="AA17" i="12" s="1"/>
  <c r="AB17" i="12"/>
  <c r="AC17" i="12" s="1"/>
  <c r="AD17" i="12"/>
  <c r="AE17" i="12" s="1"/>
  <c r="AF17" i="12"/>
  <c r="AG17" i="12" s="1"/>
  <c r="AH17" i="12"/>
  <c r="AJ17" i="12"/>
  <c r="AK17" i="12"/>
  <c r="AL17" i="12"/>
  <c r="AM17" i="12"/>
  <c r="AN17" i="12"/>
  <c r="R18" i="12"/>
  <c r="S18" i="12" s="1"/>
  <c r="X18" i="12"/>
  <c r="Y18" i="12" s="1"/>
  <c r="Z18" i="12"/>
  <c r="AA18" i="12" s="1"/>
  <c r="AB18" i="12"/>
  <c r="AC18" i="12" s="1"/>
  <c r="AD18" i="12"/>
  <c r="AE18" i="12" s="1"/>
  <c r="AF18" i="12"/>
  <c r="AG18" i="12" s="1"/>
  <c r="AH18" i="12"/>
  <c r="AJ18" i="12"/>
  <c r="AK18" i="12"/>
  <c r="AL18" i="12"/>
  <c r="AM18" i="12"/>
  <c r="AN18" i="12"/>
  <c r="R19" i="12"/>
  <c r="S19" i="12" s="1"/>
  <c r="X19" i="12"/>
  <c r="Y19" i="12" s="1"/>
  <c r="Z19" i="12"/>
  <c r="AA19" i="12" s="1"/>
  <c r="AB19" i="12"/>
  <c r="AC19" i="12" s="1"/>
  <c r="AD19" i="12"/>
  <c r="AE19" i="12" s="1"/>
  <c r="AF19" i="12"/>
  <c r="AG19" i="12" s="1"/>
  <c r="AH19" i="12"/>
  <c r="AJ19" i="12"/>
  <c r="AK19" i="12"/>
  <c r="AL19" i="12"/>
  <c r="AM19" i="12"/>
  <c r="AN19" i="12"/>
  <c r="R20" i="12"/>
  <c r="S20" i="12" s="1"/>
  <c r="X20" i="12"/>
  <c r="Y20" i="12" s="1"/>
  <c r="Z20" i="12"/>
  <c r="AA20" i="12" s="1"/>
  <c r="AB20" i="12"/>
  <c r="AC20" i="12" s="1"/>
  <c r="AD20" i="12"/>
  <c r="AE20" i="12" s="1"/>
  <c r="AF20" i="12"/>
  <c r="AG20" i="12" s="1"/>
  <c r="AH20" i="12"/>
  <c r="AJ20" i="12"/>
  <c r="AK20" i="12"/>
  <c r="AL20" i="12"/>
  <c r="AM20" i="12"/>
  <c r="AN20" i="12"/>
  <c r="R21" i="12"/>
  <c r="S21" i="12" s="1"/>
  <c r="X21" i="12"/>
  <c r="Y21" i="12" s="1"/>
  <c r="Z21" i="12"/>
  <c r="AA21" i="12" s="1"/>
  <c r="AB21" i="12"/>
  <c r="AC21" i="12" s="1"/>
  <c r="AD21" i="12"/>
  <c r="AE21" i="12" s="1"/>
  <c r="AF21" i="12"/>
  <c r="AG21" i="12" s="1"/>
  <c r="AH21" i="12"/>
  <c r="AJ21" i="12"/>
  <c r="AK21" i="12"/>
  <c r="AL21" i="12"/>
  <c r="AM21" i="12"/>
  <c r="AN21" i="12"/>
  <c r="R22" i="12"/>
  <c r="S22" i="12" s="1"/>
  <c r="X22" i="12"/>
  <c r="Y22" i="12" s="1"/>
  <c r="Z22" i="12"/>
  <c r="AA22" i="12" s="1"/>
  <c r="AB22" i="12"/>
  <c r="AC22" i="12" s="1"/>
  <c r="AD22" i="12"/>
  <c r="AE22" i="12" s="1"/>
  <c r="AF22" i="12"/>
  <c r="AG22" i="12" s="1"/>
  <c r="AH22" i="12"/>
  <c r="AJ22" i="12"/>
  <c r="AK22" i="12"/>
  <c r="AL22" i="12"/>
  <c r="AM22" i="12"/>
  <c r="AN22" i="12"/>
  <c r="R23" i="12"/>
  <c r="S23" i="12" s="1"/>
  <c r="X23" i="12"/>
  <c r="Y23" i="12" s="1"/>
  <c r="Z23" i="12"/>
  <c r="AA23" i="12" s="1"/>
  <c r="AB23" i="12"/>
  <c r="AC23" i="12" s="1"/>
  <c r="AD23" i="12"/>
  <c r="AE23" i="12" s="1"/>
  <c r="AF23" i="12"/>
  <c r="AG23" i="12" s="1"/>
  <c r="AH23" i="12"/>
  <c r="AJ23" i="12"/>
  <c r="AK23" i="12"/>
  <c r="AL23" i="12"/>
  <c r="AM23" i="12"/>
  <c r="AN23" i="12"/>
  <c r="R24" i="12"/>
  <c r="S24" i="12" s="1"/>
  <c r="X24" i="12"/>
  <c r="Y24" i="12" s="1"/>
  <c r="Z24" i="12"/>
  <c r="AA24" i="12" s="1"/>
  <c r="AB24" i="12"/>
  <c r="AC24" i="12" s="1"/>
  <c r="AD24" i="12"/>
  <c r="AE24" i="12" s="1"/>
  <c r="AF24" i="12"/>
  <c r="AG24" i="12" s="1"/>
  <c r="AH24" i="12"/>
  <c r="AJ24" i="12"/>
  <c r="AK24" i="12"/>
  <c r="AL24" i="12"/>
  <c r="AM24" i="12"/>
  <c r="AN24" i="12"/>
  <c r="R25" i="12"/>
  <c r="S25" i="12" s="1"/>
  <c r="X25" i="12"/>
  <c r="Y25" i="12" s="1"/>
  <c r="Z25" i="12"/>
  <c r="AA25" i="12" s="1"/>
  <c r="AB25" i="12"/>
  <c r="AC25" i="12" s="1"/>
  <c r="AD25" i="12"/>
  <c r="AE25" i="12" s="1"/>
  <c r="AF25" i="12"/>
  <c r="AG25" i="12" s="1"/>
  <c r="AH25" i="12"/>
  <c r="AJ25" i="12"/>
  <c r="AK25" i="12"/>
  <c r="AL25" i="12"/>
  <c r="AM25" i="12"/>
  <c r="AN25" i="12"/>
  <c r="R26" i="12"/>
  <c r="S26" i="12" s="1"/>
  <c r="X26" i="12"/>
  <c r="Y26" i="12" s="1"/>
  <c r="Z26" i="12"/>
  <c r="AA26" i="12" s="1"/>
  <c r="AB26" i="12"/>
  <c r="AC26" i="12" s="1"/>
  <c r="AD26" i="12"/>
  <c r="AE26" i="12" s="1"/>
  <c r="AF26" i="12"/>
  <c r="AG26" i="12" s="1"/>
  <c r="AH26" i="12"/>
  <c r="AJ26" i="12"/>
  <c r="AK26" i="12"/>
  <c r="AL26" i="12"/>
  <c r="AM26" i="12"/>
  <c r="AN26" i="12"/>
  <c r="R27" i="12"/>
  <c r="S27" i="12" s="1"/>
  <c r="X27" i="12"/>
  <c r="Y27" i="12" s="1"/>
  <c r="Z27" i="12"/>
  <c r="AA27" i="12" s="1"/>
  <c r="AB27" i="12"/>
  <c r="AC27" i="12" s="1"/>
  <c r="AD27" i="12"/>
  <c r="AE27" i="12" s="1"/>
  <c r="AF27" i="12"/>
  <c r="AG27" i="12" s="1"/>
  <c r="AH27" i="12"/>
  <c r="AJ27" i="12"/>
  <c r="AK27" i="12"/>
  <c r="AL27" i="12"/>
  <c r="AM27" i="12"/>
  <c r="AN27" i="12"/>
  <c r="R28" i="12"/>
  <c r="S28" i="12" s="1"/>
  <c r="X28" i="12"/>
  <c r="Y28" i="12" s="1"/>
  <c r="Z28" i="12"/>
  <c r="AA28" i="12" s="1"/>
  <c r="AB28" i="12"/>
  <c r="AC28" i="12" s="1"/>
  <c r="AD28" i="12"/>
  <c r="AE28" i="12" s="1"/>
  <c r="AF28" i="12"/>
  <c r="AG28" i="12" s="1"/>
  <c r="AH28" i="12"/>
  <c r="AJ28" i="12"/>
  <c r="AK28" i="12"/>
  <c r="AL28" i="12"/>
  <c r="AM28" i="12"/>
  <c r="AN28" i="12"/>
  <c r="R29" i="12"/>
  <c r="S29" i="12" s="1"/>
  <c r="X29" i="12"/>
  <c r="Y29" i="12" s="1"/>
  <c r="Z29" i="12"/>
  <c r="AA29" i="12" s="1"/>
  <c r="AB29" i="12"/>
  <c r="AC29" i="12" s="1"/>
  <c r="AD29" i="12"/>
  <c r="AE29" i="12" s="1"/>
  <c r="AF29" i="12"/>
  <c r="AG29" i="12" s="1"/>
  <c r="AH29" i="12"/>
  <c r="AJ29" i="12"/>
  <c r="AK29" i="12"/>
  <c r="AL29" i="12"/>
  <c r="AM29" i="12"/>
  <c r="AN29" i="12"/>
  <c r="R30" i="12"/>
  <c r="S30" i="12" s="1"/>
  <c r="X30" i="12"/>
  <c r="Y30" i="12" s="1"/>
  <c r="Z30" i="12"/>
  <c r="AA30" i="12" s="1"/>
  <c r="AB30" i="12"/>
  <c r="AC30" i="12" s="1"/>
  <c r="AD30" i="12"/>
  <c r="AE30" i="12" s="1"/>
  <c r="AF30" i="12"/>
  <c r="AG30" i="12" s="1"/>
  <c r="AH30" i="12"/>
  <c r="AJ30" i="12"/>
  <c r="AK30" i="12"/>
  <c r="AL30" i="12"/>
  <c r="AM30" i="12"/>
  <c r="AN30" i="12"/>
  <c r="R31" i="12"/>
  <c r="S31" i="12" s="1"/>
  <c r="X31" i="12"/>
  <c r="Y31" i="12" s="1"/>
  <c r="Z31" i="12"/>
  <c r="AA31" i="12" s="1"/>
  <c r="AB31" i="12"/>
  <c r="AC31" i="12" s="1"/>
  <c r="AD31" i="12"/>
  <c r="AE31" i="12" s="1"/>
  <c r="AF31" i="12"/>
  <c r="AG31" i="12" s="1"/>
  <c r="AH31" i="12"/>
  <c r="AJ31" i="12"/>
  <c r="AK31" i="12"/>
  <c r="AL31" i="12"/>
  <c r="AM31" i="12"/>
  <c r="AN31" i="12"/>
  <c r="R32" i="12"/>
  <c r="S32" i="12" s="1"/>
  <c r="X32" i="12"/>
  <c r="Y32" i="12" s="1"/>
  <c r="Z32" i="12"/>
  <c r="AA32" i="12" s="1"/>
  <c r="AB32" i="12"/>
  <c r="AC32" i="12" s="1"/>
  <c r="AD32" i="12"/>
  <c r="AE32" i="12" s="1"/>
  <c r="AF32" i="12"/>
  <c r="AG32" i="12" s="1"/>
  <c r="AH32" i="12"/>
  <c r="AJ32" i="12"/>
  <c r="AK32" i="12"/>
  <c r="AL32" i="12"/>
  <c r="AM32" i="12"/>
  <c r="AN32" i="12"/>
  <c r="R33" i="12"/>
  <c r="S33" i="12" s="1"/>
  <c r="X33" i="12"/>
  <c r="Y33" i="12" s="1"/>
  <c r="Z33" i="12"/>
  <c r="AA33" i="12" s="1"/>
  <c r="AB33" i="12"/>
  <c r="AC33" i="12" s="1"/>
  <c r="AD33" i="12"/>
  <c r="AE33" i="12" s="1"/>
  <c r="AF33" i="12"/>
  <c r="AG33" i="12" s="1"/>
  <c r="AH33" i="12"/>
  <c r="AJ33" i="12"/>
  <c r="AK33" i="12"/>
  <c r="AL33" i="12"/>
  <c r="AM33" i="12"/>
  <c r="AN33" i="12"/>
  <c r="R34" i="12"/>
  <c r="S34" i="12" s="1"/>
  <c r="X34" i="12"/>
  <c r="Y34" i="12" s="1"/>
  <c r="Z34" i="12"/>
  <c r="AA34" i="12" s="1"/>
  <c r="AB34" i="12"/>
  <c r="AC34" i="12" s="1"/>
  <c r="AD34" i="12"/>
  <c r="AE34" i="12" s="1"/>
  <c r="AF34" i="12"/>
  <c r="AG34" i="12" s="1"/>
  <c r="AH34" i="12"/>
  <c r="AJ34" i="12"/>
  <c r="AK34" i="12"/>
  <c r="AL34" i="12"/>
  <c r="AM34" i="12"/>
  <c r="AN34" i="12"/>
  <c r="R35" i="12"/>
  <c r="S35" i="12" s="1"/>
  <c r="X35" i="12"/>
  <c r="Y35" i="12" s="1"/>
  <c r="Z35" i="12"/>
  <c r="AA35" i="12" s="1"/>
  <c r="AB35" i="12"/>
  <c r="AC35" i="12" s="1"/>
  <c r="AD35" i="12"/>
  <c r="AE35" i="12" s="1"/>
  <c r="AF35" i="12"/>
  <c r="AG35" i="12" s="1"/>
  <c r="AH35" i="12"/>
  <c r="AJ35" i="12"/>
  <c r="AK35" i="12"/>
  <c r="AL35" i="12"/>
  <c r="AM35" i="12"/>
  <c r="AN35" i="12"/>
  <c r="R36" i="12"/>
  <c r="S36" i="12" s="1"/>
  <c r="X36" i="12"/>
  <c r="Y36" i="12" s="1"/>
  <c r="Z36" i="12"/>
  <c r="AA36" i="12" s="1"/>
  <c r="AB36" i="12"/>
  <c r="AC36" i="12" s="1"/>
  <c r="AD36" i="12"/>
  <c r="AE36" i="12" s="1"/>
  <c r="AF36" i="12"/>
  <c r="AG36" i="12" s="1"/>
  <c r="AH36" i="12"/>
  <c r="AJ36" i="12"/>
  <c r="AK36" i="12"/>
  <c r="AL36" i="12"/>
  <c r="AM36" i="12"/>
  <c r="AN36" i="12"/>
  <c r="R37" i="12"/>
  <c r="S37" i="12" s="1"/>
  <c r="X37" i="12"/>
  <c r="Y37" i="12" s="1"/>
  <c r="Z37" i="12"/>
  <c r="AA37" i="12" s="1"/>
  <c r="AB37" i="12"/>
  <c r="AC37" i="12" s="1"/>
  <c r="AD37" i="12"/>
  <c r="AE37" i="12" s="1"/>
  <c r="AF37" i="12"/>
  <c r="AG37" i="12" s="1"/>
  <c r="AH37" i="12"/>
  <c r="AJ37" i="12"/>
  <c r="AK37" i="12"/>
  <c r="AL37" i="12"/>
  <c r="AM37" i="12"/>
  <c r="AN37" i="12"/>
  <c r="R38" i="12"/>
  <c r="S38" i="12" s="1"/>
  <c r="X38" i="12"/>
  <c r="Y38" i="12" s="1"/>
  <c r="Z38" i="12"/>
  <c r="AA38" i="12" s="1"/>
  <c r="AB38" i="12"/>
  <c r="AC38" i="12" s="1"/>
  <c r="AD38" i="12"/>
  <c r="AE38" i="12" s="1"/>
  <c r="AF38" i="12"/>
  <c r="AG38" i="12" s="1"/>
  <c r="AH38" i="12"/>
  <c r="AJ38" i="12"/>
  <c r="AK38" i="12"/>
  <c r="AL38" i="12"/>
  <c r="AM38" i="12"/>
  <c r="AN38" i="12"/>
  <c r="R39" i="12"/>
  <c r="S39" i="12" s="1"/>
  <c r="X39" i="12"/>
  <c r="Y39" i="12" s="1"/>
  <c r="Z39" i="12"/>
  <c r="AA39" i="12" s="1"/>
  <c r="AB39" i="12"/>
  <c r="AC39" i="12" s="1"/>
  <c r="AD39" i="12"/>
  <c r="AE39" i="12" s="1"/>
  <c r="AF39" i="12"/>
  <c r="AG39" i="12" s="1"/>
  <c r="AH39" i="12"/>
  <c r="AJ39" i="12"/>
  <c r="AK39" i="12"/>
  <c r="AL39" i="12"/>
  <c r="AM39" i="12"/>
  <c r="AN39" i="12"/>
  <c r="AF2" i="12"/>
  <c r="X2" i="12"/>
  <c r="R3" i="10"/>
  <c r="S3" i="10" s="1"/>
  <c r="X3" i="10"/>
  <c r="Y3" i="10" s="1"/>
  <c r="Z3" i="10"/>
  <c r="AA3" i="10" s="1"/>
  <c r="AB3" i="10"/>
  <c r="AC3" i="10" s="1"/>
  <c r="AD3" i="10"/>
  <c r="AE3" i="10" s="1"/>
  <c r="AF3" i="10"/>
  <c r="AG3" i="10" s="1"/>
  <c r="AH3" i="10"/>
  <c r="AJ3" i="10"/>
  <c r="AK3" i="10"/>
  <c r="AL3" i="10"/>
  <c r="AM3" i="10"/>
  <c r="AN3" i="10"/>
  <c r="R5" i="10"/>
  <c r="S5" i="10" s="1"/>
  <c r="X5" i="10"/>
  <c r="Y5" i="10" s="1"/>
  <c r="Z5" i="10"/>
  <c r="AA5" i="10" s="1"/>
  <c r="AB5" i="10"/>
  <c r="AC5" i="10" s="1"/>
  <c r="AD5" i="10"/>
  <c r="AE5" i="10" s="1"/>
  <c r="AF5" i="10"/>
  <c r="AG5" i="10" s="1"/>
  <c r="AH5" i="10"/>
  <c r="AJ5" i="10"/>
  <c r="AK5" i="10"/>
  <c r="AL5" i="10"/>
  <c r="AM5" i="10"/>
  <c r="AN5" i="10"/>
  <c r="R6" i="10"/>
  <c r="S6" i="10" s="1"/>
  <c r="X6" i="10"/>
  <c r="Y6" i="10" s="1"/>
  <c r="Z6" i="10"/>
  <c r="AA6" i="10" s="1"/>
  <c r="AB6" i="10"/>
  <c r="AC6" i="10" s="1"/>
  <c r="AD6" i="10"/>
  <c r="AE6" i="10" s="1"/>
  <c r="AF6" i="10"/>
  <c r="AG6" i="10" s="1"/>
  <c r="AH6" i="10"/>
  <c r="AJ6" i="10"/>
  <c r="AK6" i="10"/>
  <c r="AL6" i="10"/>
  <c r="AM6" i="10"/>
  <c r="AN6" i="10"/>
  <c r="R10" i="10"/>
  <c r="S10" i="10" s="1"/>
  <c r="X10" i="10"/>
  <c r="Y10" i="10" s="1"/>
  <c r="Z10" i="10"/>
  <c r="AA10" i="10" s="1"/>
  <c r="AB10" i="10"/>
  <c r="AC10" i="10" s="1"/>
  <c r="AD10" i="10"/>
  <c r="AE10" i="10" s="1"/>
  <c r="AF10" i="10"/>
  <c r="AG10" i="10" s="1"/>
  <c r="AH10" i="10"/>
  <c r="AJ10" i="10"/>
  <c r="AK10" i="10"/>
  <c r="AL10" i="10"/>
  <c r="AM10" i="10"/>
  <c r="AN10" i="10"/>
  <c r="R7" i="10"/>
  <c r="S7" i="10" s="1"/>
  <c r="X7" i="10"/>
  <c r="Y7" i="10" s="1"/>
  <c r="Z7" i="10"/>
  <c r="AA7" i="10" s="1"/>
  <c r="AB7" i="10"/>
  <c r="AC7" i="10" s="1"/>
  <c r="AD7" i="10"/>
  <c r="AE7" i="10" s="1"/>
  <c r="AF7" i="10"/>
  <c r="AG7" i="10" s="1"/>
  <c r="AH7" i="10"/>
  <c r="AJ7" i="10"/>
  <c r="AK7" i="10"/>
  <c r="AL7" i="10"/>
  <c r="AM7" i="10"/>
  <c r="AN7" i="10"/>
  <c r="R9" i="10"/>
  <c r="S9" i="10" s="1"/>
  <c r="X9" i="10"/>
  <c r="Y9" i="10" s="1"/>
  <c r="Z9" i="10"/>
  <c r="AA9" i="10" s="1"/>
  <c r="AB9" i="10"/>
  <c r="AC9" i="10" s="1"/>
  <c r="AD9" i="10"/>
  <c r="AE9" i="10" s="1"/>
  <c r="AF9" i="10"/>
  <c r="AG9" i="10" s="1"/>
  <c r="AH9" i="10"/>
  <c r="AJ9" i="10"/>
  <c r="AK9" i="10"/>
  <c r="AL9" i="10"/>
  <c r="AM9" i="10"/>
  <c r="AN9" i="10"/>
  <c r="R8" i="10"/>
  <c r="S8" i="10" s="1"/>
  <c r="X8" i="10"/>
  <c r="Y8" i="10" s="1"/>
  <c r="Z8" i="10"/>
  <c r="AA8" i="10" s="1"/>
  <c r="AB8" i="10"/>
  <c r="AC8" i="10" s="1"/>
  <c r="AD8" i="10"/>
  <c r="AE8" i="10" s="1"/>
  <c r="AF8" i="10"/>
  <c r="AG8" i="10" s="1"/>
  <c r="AH8" i="10"/>
  <c r="AJ8" i="10"/>
  <c r="AK8" i="10"/>
  <c r="AL8" i="10"/>
  <c r="AM8" i="10"/>
  <c r="AN8" i="10"/>
  <c r="R11" i="10"/>
  <c r="S11" i="10" s="1"/>
  <c r="X11" i="10"/>
  <c r="Y11" i="10" s="1"/>
  <c r="Z11" i="10"/>
  <c r="AA11" i="10" s="1"/>
  <c r="AB11" i="10"/>
  <c r="AC11" i="10" s="1"/>
  <c r="AD11" i="10"/>
  <c r="AE11" i="10" s="1"/>
  <c r="AF11" i="10"/>
  <c r="AG11" i="10" s="1"/>
  <c r="AH11" i="10"/>
  <c r="AJ11" i="10"/>
  <c r="AK11" i="10"/>
  <c r="AL11" i="10"/>
  <c r="AM11" i="10"/>
  <c r="AN11" i="10"/>
  <c r="R4" i="10"/>
  <c r="S4" i="10" s="1"/>
  <c r="X4" i="10"/>
  <c r="Y4" i="10" s="1"/>
  <c r="Z4" i="10"/>
  <c r="AA4" i="10" s="1"/>
  <c r="AB4" i="10"/>
  <c r="AC4" i="10" s="1"/>
  <c r="AD4" i="10"/>
  <c r="AE4" i="10" s="1"/>
  <c r="AF4" i="10"/>
  <c r="AG4" i="10" s="1"/>
  <c r="AH4" i="10"/>
  <c r="AJ4" i="10"/>
  <c r="AK4" i="10"/>
  <c r="AL4" i="10"/>
  <c r="AM4" i="10"/>
  <c r="AN4" i="10"/>
  <c r="R13" i="10"/>
  <c r="S13" i="10" s="1"/>
  <c r="X13" i="10"/>
  <c r="Y13" i="10" s="1"/>
  <c r="Z13" i="10"/>
  <c r="AA13" i="10" s="1"/>
  <c r="AB13" i="10"/>
  <c r="AC13" i="10" s="1"/>
  <c r="AD13" i="10"/>
  <c r="AE13" i="10" s="1"/>
  <c r="AF13" i="10"/>
  <c r="AG13" i="10" s="1"/>
  <c r="AH13" i="10"/>
  <c r="AJ13" i="10"/>
  <c r="AK13" i="10"/>
  <c r="AL13" i="10"/>
  <c r="AM13" i="10"/>
  <c r="AN13" i="10"/>
  <c r="R12" i="10"/>
  <c r="S12" i="10" s="1"/>
  <c r="X12" i="10"/>
  <c r="Y12" i="10" s="1"/>
  <c r="Z12" i="10"/>
  <c r="AA12" i="10" s="1"/>
  <c r="AB12" i="10"/>
  <c r="AC12" i="10" s="1"/>
  <c r="AD12" i="10"/>
  <c r="AE12" i="10" s="1"/>
  <c r="AF12" i="10"/>
  <c r="AG12" i="10" s="1"/>
  <c r="AH12" i="10"/>
  <c r="AJ12" i="10"/>
  <c r="AK12" i="10"/>
  <c r="AL12" i="10"/>
  <c r="AM12" i="10"/>
  <c r="AN12" i="10"/>
  <c r="R14" i="10"/>
  <c r="S14" i="10" s="1"/>
  <c r="X14" i="10"/>
  <c r="Y14" i="10" s="1"/>
  <c r="Z14" i="10"/>
  <c r="AA14" i="10" s="1"/>
  <c r="AB14" i="10"/>
  <c r="AC14" i="10" s="1"/>
  <c r="AD14" i="10"/>
  <c r="AE14" i="10" s="1"/>
  <c r="AF14" i="10"/>
  <c r="AG14" i="10" s="1"/>
  <c r="AH14" i="10"/>
  <c r="AJ14" i="10"/>
  <c r="AK14" i="10"/>
  <c r="AL14" i="10"/>
  <c r="AM14" i="10"/>
  <c r="AN14" i="10"/>
  <c r="R15" i="10"/>
  <c r="S15" i="10" s="1"/>
  <c r="X15" i="10"/>
  <c r="Y15" i="10" s="1"/>
  <c r="Z15" i="10"/>
  <c r="AA15" i="10" s="1"/>
  <c r="AB15" i="10"/>
  <c r="AC15" i="10" s="1"/>
  <c r="AD15" i="10"/>
  <c r="AE15" i="10" s="1"/>
  <c r="AF15" i="10"/>
  <c r="AG15" i="10" s="1"/>
  <c r="AH15" i="10"/>
  <c r="AJ15" i="10"/>
  <c r="AK15" i="10"/>
  <c r="AL15" i="10"/>
  <c r="AM15" i="10"/>
  <c r="AN15" i="10"/>
  <c r="R16" i="10"/>
  <c r="S16" i="10" s="1"/>
  <c r="X16" i="10"/>
  <c r="Y16" i="10" s="1"/>
  <c r="Z16" i="10"/>
  <c r="AA16" i="10" s="1"/>
  <c r="AB16" i="10"/>
  <c r="AC16" i="10" s="1"/>
  <c r="AD16" i="10"/>
  <c r="AE16" i="10" s="1"/>
  <c r="AF16" i="10"/>
  <c r="AG16" i="10" s="1"/>
  <c r="AH16" i="10"/>
  <c r="AJ16" i="10"/>
  <c r="AK16" i="10"/>
  <c r="AL16" i="10"/>
  <c r="AM16" i="10"/>
  <c r="AN16" i="10"/>
  <c r="R17" i="10"/>
  <c r="S17" i="10" s="1"/>
  <c r="X17" i="10"/>
  <c r="Y17" i="10" s="1"/>
  <c r="Z17" i="10"/>
  <c r="AA17" i="10" s="1"/>
  <c r="AB17" i="10"/>
  <c r="AC17" i="10" s="1"/>
  <c r="AD17" i="10"/>
  <c r="AE17" i="10" s="1"/>
  <c r="AF17" i="10"/>
  <c r="AG17" i="10" s="1"/>
  <c r="AH17" i="10"/>
  <c r="AJ17" i="10"/>
  <c r="AK17" i="10"/>
  <c r="AL17" i="10"/>
  <c r="AM17" i="10"/>
  <c r="AN17" i="10"/>
  <c r="R18" i="10"/>
  <c r="S18" i="10" s="1"/>
  <c r="X18" i="10"/>
  <c r="Y18" i="10" s="1"/>
  <c r="Z18" i="10"/>
  <c r="AA18" i="10" s="1"/>
  <c r="AB18" i="10"/>
  <c r="AC18" i="10" s="1"/>
  <c r="AD18" i="10"/>
  <c r="AE18" i="10" s="1"/>
  <c r="AF18" i="10"/>
  <c r="AG18" i="10" s="1"/>
  <c r="AH18" i="10"/>
  <c r="AJ18" i="10"/>
  <c r="AK18" i="10"/>
  <c r="AL18" i="10"/>
  <c r="AM18" i="10"/>
  <c r="AN18" i="10"/>
  <c r="R19" i="10"/>
  <c r="S19" i="10" s="1"/>
  <c r="X19" i="10"/>
  <c r="Y19" i="10" s="1"/>
  <c r="Z19" i="10"/>
  <c r="AA19" i="10" s="1"/>
  <c r="AB19" i="10"/>
  <c r="AC19" i="10" s="1"/>
  <c r="AD19" i="10"/>
  <c r="AE19" i="10" s="1"/>
  <c r="AF19" i="10"/>
  <c r="AG19" i="10" s="1"/>
  <c r="AH19" i="10"/>
  <c r="AJ19" i="10"/>
  <c r="AK19" i="10"/>
  <c r="AL19" i="10"/>
  <c r="AM19" i="10"/>
  <c r="AN19" i="10"/>
  <c r="R20" i="10"/>
  <c r="S20" i="10" s="1"/>
  <c r="X20" i="10"/>
  <c r="Y20" i="10" s="1"/>
  <c r="Z20" i="10"/>
  <c r="AA20" i="10" s="1"/>
  <c r="AB20" i="10"/>
  <c r="AC20" i="10" s="1"/>
  <c r="AD20" i="10"/>
  <c r="AE20" i="10" s="1"/>
  <c r="AF20" i="10"/>
  <c r="AG20" i="10" s="1"/>
  <c r="AH20" i="10"/>
  <c r="AJ20" i="10"/>
  <c r="AK20" i="10"/>
  <c r="AL20" i="10"/>
  <c r="AM20" i="10"/>
  <c r="AN20" i="10"/>
  <c r="R23" i="10"/>
  <c r="S23" i="10" s="1"/>
  <c r="X23" i="10"/>
  <c r="Y23" i="10" s="1"/>
  <c r="Z23" i="10"/>
  <c r="AA23" i="10" s="1"/>
  <c r="AB23" i="10"/>
  <c r="AC23" i="10" s="1"/>
  <c r="AD23" i="10"/>
  <c r="AE23" i="10" s="1"/>
  <c r="AF23" i="10"/>
  <c r="AG23" i="10" s="1"/>
  <c r="AH23" i="10"/>
  <c r="AJ23" i="10"/>
  <c r="AK23" i="10"/>
  <c r="AL23" i="10"/>
  <c r="AM23" i="10"/>
  <c r="AN23" i="10"/>
  <c r="R24" i="10"/>
  <c r="S24" i="10" s="1"/>
  <c r="X24" i="10"/>
  <c r="Y24" i="10" s="1"/>
  <c r="Z24" i="10"/>
  <c r="AA24" i="10" s="1"/>
  <c r="AB24" i="10"/>
  <c r="AC24" i="10" s="1"/>
  <c r="AD24" i="10"/>
  <c r="AE24" i="10" s="1"/>
  <c r="AF24" i="10"/>
  <c r="AG24" i="10" s="1"/>
  <c r="AH24" i="10"/>
  <c r="AJ24" i="10"/>
  <c r="AK24" i="10"/>
  <c r="AL24" i="10"/>
  <c r="AM24" i="10"/>
  <c r="AN24" i="10"/>
  <c r="R21" i="10"/>
  <c r="S21" i="10" s="1"/>
  <c r="X21" i="10"/>
  <c r="Y21" i="10" s="1"/>
  <c r="Z21" i="10"/>
  <c r="AA21" i="10" s="1"/>
  <c r="AB21" i="10"/>
  <c r="AC21" i="10" s="1"/>
  <c r="AD21" i="10"/>
  <c r="AE21" i="10" s="1"/>
  <c r="AF21" i="10"/>
  <c r="AG21" i="10" s="1"/>
  <c r="AH21" i="10"/>
  <c r="AJ21" i="10"/>
  <c r="AK21" i="10"/>
  <c r="AL21" i="10"/>
  <c r="AM21" i="10"/>
  <c r="AN21" i="10"/>
  <c r="R22" i="10"/>
  <c r="S22" i="10" s="1"/>
  <c r="X22" i="10"/>
  <c r="Y22" i="10" s="1"/>
  <c r="Z22" i="10"/>
  <c r="AA22" i="10" s="1"/>
  <c r="AB22" i="10"/>
  <c r="AC22" i="10" s="1"/>
  <c r="AD22" i="10"/>
  <c r="AE22" i="10" s="1"/>
  <c r="AF22" i="10"/>
  <c r="AG22" i="10" s="1"/>
  <c r="AH22" i="10"/>
  <c r="AJ22" i="10"/>
  <c r="AK22" i="10"/>
  <c r="AL22" i="10"/>
  <c r="AM22" i="10"/>
  <c r="AN22" i="10"/>
  <c r="R29" i="10"/>
  <c r="S29" i="10" s="1"/>
  <c r="X29" i="10"/>
  <c r="Y29" i="10" s="1"/>
  <c r="Z29" i="10"/>
  <c r="AA29" i="10" s="1"/>
  <c r="AB29" i="10"/>
  <c r="AC29" i="10" s="1"/>
  <c r="AD29" i="10"/>
  <c r="AE29" i="10" s="1"/>
  <c r="AF29" i="10"/>
  <c r="AG29" i="10" s="1"/>
  <c r="AH29" i="10"/>
  <c r="AJ29" i="10"/>
  <c r="AK29" i="10"/>
  <c r="AL29" i="10"/>
  <c r="AM29" i="10"/>
  <c r="AN29" i="10"/>
  <c r="R30" i="10"/>
  <c r="S30" i="10" s="1"/>
  <c r="X30" i="10"/>
  <c r="Y30" i="10" s="1"/>
  <c r="Z30" i="10"/>
  <c r="AA30" i="10" s="1"/>
  <c r="AB30" i="10"/>
  <c r="AC30" i="10" s="1"/>
  <c r="AD30" i="10"/>
  <c r="AE30" i="10" s="1"/>
  <c r="AF30" i="10"/>
  <c r="AG30" i="10" s="1"/>
  <c r="AH30" i="10"/>
  <c r="AJ30" i="10"/>
  <c r="AK30" i="10"/>
  <c r="AL30" i="10"/>
  <c r="AM30" i="10"/>
  <c r="AN30" i="10"/>
  <c r="R25" i="10"/>
  <c r="S25" i="10" s="1"/>
  <c r="X25" i="10"/>
  <c r="Y25" i="10" s="1"/>
  <c r="Z25" i="10"/>
  <c r="AA25" i="10" s="1"/>
  <c r="AB25" i="10"/>
  <c r="AC25" i="10" s="1"/>
  <c r="AD25" i="10"/>
  <c r="AE25" i="10" s="1"/>
  <c r="AF25" i="10"/>
  <c r="AG25" i="10" s="1"/>
  <c r="AH25" i="10"/>
  <c r="AJ25" i="10"/>
  <c r="AK25" i="10"/>
  <c r="AL25" i="10"/>
  <c r="AM25" i="10"/>
  <c r="AN25" i="10"/>
  <c r="R26" i="10"/>
  <c r="S26" i="10" s="1"/>
  <c r="X26" i="10"/>
  <c r="Y26" i="10" s="1"/>
  <c r="Z26" i="10"/>
  <c r="AA26" i="10" s="1"/>
  <c r="AB26" i="10"/>
  <c r="AC26" i="10" s="1"/>
  <c r="AD26" i="10"/>
  <c r="AE26" i="10" s="1"/>
  <c r="AF26" i="10"/>
  <c r="AG26" i="10" s="1"/>
  <c r="AH26" i="10"/>
  <c r="AJ26" i="10"/>
  <c r="AK26" i="10"/>
  <c r="AL26" i="10"/>
  <c r="AM26" i="10"/>
  <c r="AN26" i="10"/>
  <c r="R27" i="10"/>
  <c r="S27" i="10" s="1"/>
  <c r="X27" i="10"/>
  <c r="Y27" i="10" s="1"/>
  <c r="Z27" i="10"/>
  <c r="AA27" i="10" s="1"/>
  <c r="AB27" i="10"/>
  <c r="AC27" i="10" s="1"/>
  <c r="AD27" i="10"/>
  <c r="AE27" i="10" s="1"/>
  <c r="AF27" i="10"/>
  <c r="AG27" i="10" s="1"/>
  <c r="AH27" i="10"/>
  <c r="AJ27" i="10"/>
  <c r="AK27" i="10"/>
  <c r="AL27" i="10"/>
  <c r="AM27" i="10"/>
  <c r="AN27" i="10"/>
  <c r="R28" i="10"/>
  <c r="S28" i="10" s="1"/>
  <c r="X28" i="10"/>
  <c r="Y28" i="10" s="1"/>
  <c r="Z28" i="10"/>
  <c r="AA28" i="10" s="1"/>
  <c r="AB28" i="10"/>
  <c r="AC28" i="10" s="1"/>
  <c r="AD28" i="10"/>
  <c r="AE28" i="10" s="1"/>
  <c r="AF28" i="10"/>
  <c r="AG28" i="10" s="1"/>
  <c r="AH28" i="10"/>
  <c r="AJ28" i="10"/>
  <c r="AK28" i="10"/>
  <c r="AL28" i="10"/>
  <c r="AM28" i="10"/>
  <c r="AN28" i="10"/>
  <c r="R31" i="10"/>
  <c r="S31" i="10" s="1"/>
  <c r="X31" i="10"/>
  <c r="Y31" i="10" s="1"/>
  <c r="Z31" i="10"/>
  <c r="AA31" i="10" s="1"/>
  <c r="AB31" i="10"/>
  <c r="AC31" i="10" s="1"/>
  <c r="AD31" i="10"/>
  <c r="AE31" i="10" s="1"/>
  <c r="AF31" i="10"/>
  <c r="AG31" i="10" s="1"/>
  <c r="AH31" i="10"/>
  <c r="AJ31" i="10"/>
  <c r="AK31" i="10"/>
  <c r="AL31" i="10"/>
  <c r="AM31" i="10"/>
  <c r="AN31" i="10"/>
  <c r="R32" i="10"/>
  <c r="S32" i="10" s="1"/>
  <c r="X32" i="10"/>
  <c r="Y32" i="10" s="1"/>
  <c r="Z32" i="10"/>
  <c r="AA32" i="10" s="1"/>
  <c r="AB32" i="10"/>
  <c r="AC32" i="10" s="1"/>
  <c r="AD32" i="10"/>
  <c r="AE32" i="10" s="1"/>
  <c r="AF32" i="10"/>
  <c r="AG32" i="10" s="1"/>
  <c r="AH32" i="10"/>
  <c r="AJ32" i="10"/>
  <c r="AK32" i="10"/>
  <c r="AL32" i="10"/>
  <c r="AM32" i="10"/>
  <c r="AN32" i="10"/>
  <c r="R33" i="10"/>
  <c r="S33" i="10" s="1"/>
  <c r="X33" i="10"/>
  <c r="Y33" i="10" s="1"/>
  <c r="Z33" i="10"/>
  <c r="AA33" i="10" s="1"/>
  <c r="AB33" i="10"/>
  <c r="AC33" i="10" s="1"/>
  <c r="AD33" i="10"/>
  <c r="AE33" i="10" s="1"/>
  <c r="AF33" i="10"/>
  <c r="AG33" i="10" s="1"/>
  <c r="AH33" i="10"/>
  <c r="AJ33" i="10"/>
  <c r="AK33" i="10"/>
  <c r="AL33" i="10"/>
  <c r="AM33" i="10"/>
  <c r="AN33" i="10"/>
  <c r="R35" i="10"/>
  <c r="S35" i="10" s="1"/>
  <c r="X35" i="10"/>
  <c r="Y35" i="10" s="1"/>
  <c r="Z35" i="10"/>
  <c r="AA35" i="10" s="1"/>
  <c r="AB35" i="10"/>
  <c r="AC35" i="10" s="1"/>
  <c r="AD35" i="10"/>
  <c r="AE35" i="10" s="1"/>
  <c r="AF35" i="10"/>
  <c r="AG35" i="10" s="1"/>
  <c r="AH35" i="10"/>
  <c r="AJ35" i="10"/>
  <c r="AK35" i="10"/>
  <c r="AL35" i="10"/>
  <c r="AM35" i="10"/>
  <c r="AN35" i="10"/>
  <c r="R36" i="10"/>
  <c r="S36" i="10" s="1"/>
  <c r="X36" i="10"/>
  <c r="Y36" i="10" s="1"/>
  <c r="Z36" i="10"/>
  <c r="AA36" i="10" s="1"/>
  <c r="AB36" i="10"/>
  <c r="AC36" i="10" s="1"/>
  <c r="AD36" i="10"/>
  <c r="AE36" i="10" s="1"/>
  <c r="AF36" i="10"/>
  <c r="AG36" i="10" s="1"/>
  <c r="AH36" i="10"/>
  <c r="AJ36" i="10"/>
  <c r="AK36" i="10"/>
  <c r="AL36" i="10"/>
  <c r="AM36" i="10"/>
  <c r="AN36" i="10"/>
  <c r="R37" i="10"/>
  <c r="S37" i="10" s="1"/>
  <c r="X37" i="10"/>
  <c r="Y37" i="10" s="1"/>
  <c r="Z37" i="10"/>
  <c r="AA37" i="10" s="1"/>
  <c r="AB37" i="10"/>
  <c r="AC37" i="10" s="1"/>
  <c r="AD37" i="10"/>
  <c r="AE37" i="10" s="1"/>
  <c r="AF37" i="10"/>
  <c r="AG37" i="10" s="1"/>
  <c r="AH37" i="10"/>
  <c r="AJ37" i="10"/>
  <c r="AK37" i="10"/>
  <c r="AL37" i="10"/>
  <c r="AM37" i="10"/>
  <c r="AN37" i="10"/>
  <c r="R38" i="10"/>
  <c r="S38" i="10" s="1"/>
  <c r="X38" i="10"/>
  <c r="Y38" i="10" s="1"/>
  <c r="Z38" i="10"/>
  <c r="AA38" i="10" s="1"/>
  <c r="AB38" i="10"/>
  <c r="AC38" i="10" s="1"/>
  <c r="AD38" i="10"/>
  <c r="AE38" i="10" s="1"/>
  <c r="AF38" i="10"/>
  <c r="AG38" i="10" s="1"/>
  <c r="AH38" i="10"/>
  <c r="AJ38" i="10"/>
  <c r="AK38" i="10"/>
  <c r="AL38" i="10"/>
  <c r="AM38" i="10"/>
  <c r="AN38" i="10"/>
  <c r="R34" i="10"/>
  <c r="S34" i="10" s="1"/>
  <c r="X34" i="10"/>
  <c r="Y34" i="10" s="1"/>
  <c r="Z34" i="10"/>
  <c r="AA34" i="10" s="1"/>
  <c r="AB34" i="10"/>
  <c r="AC34" i="10" s="1"/>
  <c r="AD34" i="10"/>
  <c r="AE34" i="10" s="1"/>
  <c r="AF34" i="10"/>
  <c r="AG34" i="10" s="1"/>
  <c r="AH34" i="10"/>
  <c r="AJ34" i="10"/>
  <c r="AK34" i="10"/>
  <c r="AL34" i="10"/>
  <c r="AM34" i="10"/>
  <c r="AN34" i="10"/>
  <c r="AF2" i="10"/>
  <c r="X2" i="10"/>
  <c r="Y2" i="10" s="1"/>
  <c r="R3" i="9"/>
  <c r="S3" i="9" s="1"/>
  <c r="X3" i="9"/>
  <c r="Y3" i="9" s="1"/>
  <c r="Z3" i="9"/>
  <c r="AA3" i="9" s="1"/>
  <c r="AB3" i="9"/>
  <c r="AC3" i="9" s="1"/>
  <c r="AD3" i="9"/>
  <c r="AE3" i="9" s="1"/>
  <c r="AF3" i="9"/>
  <c r="AG3" i="9" s="1"/>
  <c r="AH3" i="9"/>
  <c r="AJ3" i="9"/>
  <c r="AK3" i="9"/>
  <c r="AL3" i="9"/>
  <c r="AM3" i="9"/>
  <c r="AN3" i="9"/>
  <c r="R8" i="9"/>
  <c r="S8" i="9" s="1"/>
  <c r="X8" i="9"/>
  <c r="Y8" i="9" s="1"/>
  <c r="Z8" i="9"/>
  <c r="AA8" i="9" s="1"/>
  <c r="AB8" i="9"/>
  <c r="AC8" i="9" s="1"/>
  <c r="AD8" i="9"/>
  <c r="AE8" i="9" s="1"/>
  <c r="AF8" i="9"/>
  <c r="AG8" i="9" s="1"/>
  <c r="AH8" i="9"/>
  <c r="AJ8" i="9"/>
  <c r="AK8" i="9"/>
  <c r="AL8" i="9"/>
  <c r="AM8" i="9"/>
  <c r="AN8" i="9"/>
  <c r="R4" i="9"/>
  <c r="S4" i="9" s="1"/>
  <c r="X4" i="9"/>
  <c r="Y4" i="9" s="1"/>
  <c r="Z4" i="9"/>
  <c r="AA4" i="9" s="1"/>
  <c r="AB4" i="9"/>
  <c r="AC4" i="9" s="1"/>
  <c r="AD4" i="9"/>
  <c r="AE4" i="9" s="1"/>
  <c r="AF4" i="9"/>
  <c r="AG4" i="9" s="1"/>
  <c r="AH4" i="9"/>
  <c r="AJ4" i="9"/>
  <c r="AK4" i="9"/>
  <c r="AL4" i="9"/>
  <c r="AM4" i="9"/>
  <c r="AN4" i="9"/>
  <c r="R14" i="9"/>
  <c r="S14" i="9" s="1"/>
  <c r="X14" i="9"/>
  <c r="Y14" i="9" s="1"/>
  <c r="Z14" i="9"/>
  <c r="AA14" i="9" s="1"/>
  <c r="AB14" i="9"/>
  <c r="AC14" i="9" s="1"/>
  <c r="AD14" i="9"/>
  <c r="AE14" i="9" s="1"/>
  <c r="AF14" i="9"/>
  <c r="AG14" i="9" s="1"/>
  <c r="AH14" i="9"/>
  <c r="AJ14" i="9"/>
  <c r="AK14" i="9"/>
  <c r="AL14" i="9"/>
  <c r="AM14" i="9"/>
  <c r="AN14" i="9"/>
  <c r="R10" i="9"/>
  <c r="S10" i="9" s="1"/>
  <c r="X10" i="9"/>
  <c r="Y10" i="9" s="1"/>
  <c r="Z10" i="9"/>
  <c r="AA10" i="9" s="1"/>
  <c r="AB10" i="9"/>
  <c r="AC10" i="9" s="1"/>
  <c r="AD10" i="9"/>
  <c r="AE10" i="9" s="1"/>
  <c r="AF10" i="9"/>
  <c r="AG10" i="9" s="1"/>
  <c r="AH10" i="9"/>
  <c r="AJ10" i="9"/>
  <c r="AK10" i="9"/>
  <c r="AL10" i="9"/>
  <c r="AM10" i="9"/>
  <c r="AN10" i="9"/>
  <c r="R7" i="9"/>
  <c r="S7" i="9" s="1"/>
  <c r="X7" i="9"/>
  <c r="Y7" i="9" s="1"/>
  <c r="Z7" i="9"/>
  <c r="AA7" i="9" s="1"/>
  <c r="AB7" i="9"/>
  <c r="AC7" i="9" s="1"/>
  <c r="AD7" i="9"/>
  <c r="AE7" i="9" s="1"/>
  <c r="AF7" i="9"/>
  <c r="AG7" i="9" s="1"/>
  <c r="AH7" i="9"/>
  <c r="AJ7" i="9"/>
  <c r="AK7" i="9"/>
  <c r="AL7" i="9"/>
  <c r="AM7" i="9"/>
  <c r="AN7" i="9"/>
  <c r="R11" i="9"/>
  <c r="S11" i="9" s="1"/>
  <c r="X11" i="9"/>
  <c r="Y11" i="9" s="1"/>
  <c r="Z11" i="9"/>
  <c r="AA11" i="9" s="1"/>
  <c r="AB11" i="9"/>
  <c r="AC11" i="9" s="1"/>
  <c r="AD11" i="9"/>
  <c r="AE11" i="9" s="1"/>
  <c r="AF11" i="9"/>
  <c r="AG11" i="9" s="1"/>
  <c r="AH11" i="9"/>
  <c r="AJ11" i="9"/>
  <c r="AK11" i="9"/>
  <c r="AL11" i="9"/>
  <c r="AM11" i="9"/>
  <c r="AN11" i="9"/>
  <c r="R9" i="9"/>
  <c r="S9" i="9" s="1"/>
  <c r="X9" i="9"/>
  <c r="Y9" i="9" s="1"/>
  <c r="Z9" i="9"/>
  <c r="AA9" i="9" s="1"/>
  <c r="AB9" i="9"/>
  <c r="AC9" i="9" s="1"/>
  <c r="AD9" i="9"/>
  <c r="AE9" i="9" s="1"/>
  <c r="AF9" i="9"/>
  <c r="AG9" i="9" s="1"/>
  <c r="AH9" i="9"/>
  <c r="AJ9" i="9"/>
  <c r="AK9" i="9"/>
  <c r="AL9" i="9"/>
  <c r="AM9" i="9"/>
  <c r="AN9" i="9"/>
  <c r="R12" i="9"/>
  <c r="S12" i="9" s="1"/>
  <c r="X12" i="9"/>
  <c r="Y12" i="9" s="1"/>
  <c r="Z12" i="9"/>
  <c r="AA12" i="9" s="1"/>
  <c r="AB12" i="9"/>
  <c r="AC12" i="9" s="1"/>
  <c r="AD12" i="9"/>
  <c r="AE12" i="9" s="1"/>
  <c r="AF12" i="9"/>
  <c r="AG12" i="9" s="1"/>
  <c r="AH12" i="9"/>
  <c r="AJ12" i="9"/>
  <c r="AK12" i="9"/>
  <c r="AL12" i="9"/>
  <c r="AM12" i="9"/>
  <c r="AN12" i="9"/>
  <c r="R5" i="9"/>
  <c r="S5" i="9" s="1"/>
  <c r="X5" i="9"/>
  <c r="Y5" i="9" s="1"/>
  <c r="Z5" i="9"/>
  <c r="AA5" i="9" s="1"/>
  <c r="AB5" i="9"/>
  <c r="AC5" i="9" s="1"/>
  <c r="AD5" i="9"/>
  <c r="AE5" i="9" s="1"/>
  <c r="AF5" i="9"/>
  <c r="AG5" i="9" s="1"/>
  <c r="AH5" i="9"/>
  <c r="AJ5" i="9"/>
  <c r="AK5" i="9"/>
  <c r="AL5" i="9"/>
  <c r="AM5" i="9"/>
  <c r="AN5" i="9"/>
  <c r="R13" i="9"/>
  <c r="S13" i="9" s="1"/>
  <c r="X13" i="9"/>
  <c r="Y13" i="9" s="1"/>
  <c r="Z13" i="9"/>
  <c r="AA13" i="9" s="1"/>
  <c r="AB13" i="9"/>
  <c r="AC13" i="9" s="1"/>
  <c r="AD13" i="9"/>
  <c r="AE13" i="9" s="1"/>
  <c r="AF13" i="9"/>
  <c r="AG13" i="9" s="1"/>
  <c r="AH13" i="9"/>
  <c r="AJ13" i="9"/>
  <c r="AK13" i="9"/>
  <c r="AL13" i="9"/>
  <c r="AM13" i="9"/>
  <c r="AN13" i="9"/>
  <c r="R6" i="9"/>
  <c r="S6" i="9" s="1"/>
  <c r="X6" i="9"/>
  <c r="Y6" i="9" s="1"/>
  <c r="Z6" i="9"/>
  <c r="AA6" i="9" s="1"/>
  <c r="AB6" i="9"/>
  <c r="AC6" i="9" s="1"/>
  <c r="AD6" i="9"/>
  <c r="AE6" i="9" s="1"/>
  <c r="AF6" i="9"/>
  <c r="AG6" i="9" s="1"/>
  <c r="AH6" i="9"/>
  <c r="AJ6" i="9"/>
  <c r="AK6" i="9"/>
  <c r="AL6" i="9"/>
  <c r="AM6" i="9"/>
  <c r="AN6" i="9"/>
  <c r="R15" i="9"/>
  <c r="S15" i="9" s="1"/>
  <c r="X15" i="9"/>
  <c r="Y15" i="9" s="1"/>
  <c r="Z15" i="9"/>
  <c r="AA15" i="9" s="1"/>
  <c r="AB15" i="9"/>
  <c r="AC15" i="9" s="1"/>
  <c r="AD15" i="9"/>
  <c r="AE15" i="9" s="1"/>
  <c r="AF15" i="9"/>
  <c r="AG15" i="9" s="1"/>
  <c r="AH15" i="9"/>
  <c r="AJ15" i="9"/>
  <c r="AK15" i="9"/>
  <c r="AL15" i="9"/>
  <c r="AM15" i="9"/>
  <c r="AN15" i="9"/>
  <c r="R19" i="9"/>
  <c r="S19" i="9" s="1"/>
  <c r="X19" i="9"/>
  <c r="Y19" i="9" s="1"/>
  <c r="Z19" i="9"/>
  <c r="AA19" i="9" s="1"/>
  <c r="AB19" i="9"/>
  <c r="AC19" i="9" s="1"/>
  <c r="AD19" i="9"/>
  <c r="AE19" i="9" s="1"/>
  <c r="AF19" i="9"/>
  <c r="AG19" i="9" s="1"/>
  <c r="AH19" i="9"/>
  <c r="AJ19" i="9"/>
  <c r="AK19" i="9"/>
  <c r="AL19" i="9"/>
  <c r="AM19" i="9"/>
  <c r="AN19" i="9"/>
  <c r="R16" i="9"/>
  <c r="S16" i="9" s="1"/>
  <c r="X16" i="9"/>
  <c r="Y16" i="9" s="1"/>
  <c r="Z16" i="9"/>
  <c r="AA16" i="9" s="1"/>
  <c r="AB16" i="9"/>
  <c r="AC16" i="9" s="1"/>
  <c r="AD16" i="9"/>
  <c r="AE16" i="9" s="1"/>
  <c r="AF16" i="9"/>
  <c r="AG16" i="9" s="1"/>
  <c r="AH16" i="9"/>
  <c r="AJ16" i="9"/>
  <c r="AK16" i="9"/>
  <c r="AL16" i="9"/>
  <c r="AM16" i="9"/>
  <c r="AN16" i="9"/>
  <c r="R18" i="9"/>
  <c r="S18" i="9" s="1"/>
  <c r="X18" i="9"/>
  <c r="Y18" i="9" s="1"/>
  <c r="Z18" i="9"/>
  <c r="AA18" i="9" s="1"/>
  <c r="AB18" i="9"/>
  <c r="AC18" i="9" s="1"/>
  <c r="AD18" i="9"/>
  <c r="AE18" i="9" s="1"/>
  <c r="AF18" i="9"/>
  <c r="AG18" i="9" s="1"/>
  <c r="AH18" i="9"/>
  <c r="AJ18" i="9"/>
  <c r="AK18" i="9"/>
  <c r="AL18" i="9"/>
  <c r="AM18" i="9"/>
  <c r="AN18" i="9"/>
  <c r="R17" i="9"/>
  <c r="S17" i="9" s="1"/>
  <c r="X17" i="9"/>
  <c r="Y17" i="9" s="1"/>
  <c r="Z17" i="9"/>
  <c r="AA17" i="9" s="1"/>
  <c r="AB17" i="9"/>
  <c r="AC17" i="9" s="1"/>
  <c r="AD17" i="9"/>
  <c r="AE17" i="9" s="1"/>
  <c r="AF17" i="9"/>
  <c r="AG17" i="9" s="1"/>
  <c r="AH17" i="9"/>
  <c r="AJ17" i="9"/>
  <c r="AK17" i="9"/>
  <c r="AL17" i="9"/>
  <c r="AM17" i="9"/>
  <c r="AN17" i="9"/>
  <c r="R20" i="9"/>
  <c r="S20" i="9" s="1"/>
  <c r="X20" i="9"/>
  <c r="Y20" i="9" s="1"/>
  <c r="Z20" i="9"/>
  <c r="AA20" i="9" s="1"/>
  <c r="AB20" i="9"/>
  <c r="AC20" i="9" s="1"/>
  <c r="AD20" i="9"/>
  <c r="AE20" i="9" s="1"/>
  <c r="AF20" i="9"/>
  <c r="AG20" i="9" s="1"/>
  <c r="AH20" i="9"/>
  <c r="AJ20" i="9"/>
  <c r="AK20" i="9"/>
  <c r="AL20" i="9"/>
  <c r="AM20" i="9"/>
  <c r="AN20" i="9"/>
  <c r="R21" i="9"/>
  <c r="S21" i="9" s="1"/>
  <c r="X21" i="9"/>
  <c r="Y21" i="9" s="1"/>
  <c r="Z21" i="9"/>
  <c r="AA21" i="9" s="1"/>
  <c r="AB21" i="9"/>
  <c r="AC21" i="9" s="1"/>
  <c r="AD21" i="9"/>
  <c r="AE21" i="9" s="1"/>
  <c r="AF21" i="9"/>
  <c r="AG21" i="9" s="1"/>
  <c r="AH21" i="9"/>
  <c r="AJ21" i="9"/>
  <c r="AK21" i="9"/>
  <c r="AL21" i="9"/>
  <c r="AM21" i="9"/>
  <c r="AN21" i="9"/>
  <c r="R22" i="9"/>
  <c r="S22" i="9" s="1"/>
  <c r="X22" i="9"/>
  <c r="Y22" i="9" s="1"/>
  <c r="Z22" i="9"/>
  <c r="AA22" i="9" s="1"/>
  <c r="AB22" i="9"/>
  <c r="AC22" i="9" s="1"/>
  <c r="AD22" i="9"/>
  <c r="AE22" i="9" s="1"/>
  <c r="AF22" i="9"/>
  <c r="AG22" i="9" s="1"/>
  <c r="AH22" i="9"/>
  <c r="AJ22" i="9"/>
  <c r="AK22" i="9"/>
  <c r="AL22" i="9"/>
  <c r="AM22" i="9"/>
  <c r="AN22" i="9"/>
  <c r="R23" i="9"/>
  <c r="S23" i="9" s="1"/>
  <c r="X23" i="9"/>
  <c r="Y23" i="9" s="1"/>
  <c r="Z23" i="9"/>
  <c r="AA23" i="9" s="1"/>
  <c r="AB23" i="9"/>
  <c r="AC23" i="9" s="1"/>
  <c r="AD23" i="9"/>
  <c r="AE23" i="9" s="1"/>
  <c r="AF23" i="9"/>
  <c r="AG23" i="9" s="1"/>
  <c r="AH23" i="9"/>
  <c r="AJ23" i="9"/>
  <c r="AK23" i="9"/>
  <c r="AL23" i="9"/>
  <c r="AM23" i="9"/>
  <c r="AN23" i="9"/>
  <c r="R24" i="9"/>
  <c r="S24" i="9" s="1"/>
  <c r="X24" i="9"/>
  <c r="Y24" i="9" s="1"/>
  <c r="Z24" i="9"/>
  <c r="AA24" i="9" s="1"/>
  <c r="AB24" i="9"/>
  <c r="AC24" i="9" s="1"/>
  <c r="AD24" i="9"/>
  <c r="AE24" i="9" s="1"/>
  <c r="AF24" i="9"/>
  <c r="AG24" i="9" s="1"/>
  <c r="AH24" i="9"/>
  <c r="AJ24" i="9"/>
  <c r="AK24" i="9"/>
  <c r="AL24" i="9"/>
  <c r="AM24" i="9"/>
  <c r="AN24" i="9"/>
  <c r="R25" i="9"/>
  <c r="S25" i="9" s="1"/>
  <c r="X25" i="9"/>
  <c r="Y25" i="9" s="1"/>
  <c r="Z25" i="9"/>
  <c r="AA25" i="9" s="1"/>
  <c r="AB25" i="9"/>
  <c r="AC25" i="9" s="1"/>
  <c r="AD25" i="9"/>
  <c r="AE25" i="9" s="1"/>
  <c r="AF25" i="9"/>
  <c r="AG25" i="9" s="1"/>
  <c r="AH25" i="9"/>
  <c r="AJ25" i="9"/>
  <c r="AK25" i="9"/>
  <c r="AL25" i="9"/>
  <c r="AM25" i="9"/>
  <c r="AN25" i="9"/>
  <c r="R26" i="9"/>
  <c r="S26" i="9" s="1"/>
  <c r="X26" i="9"/>
  <c r="Y26" i="9" s="1"/>
  <c r="Z26" i="9"/>
  <c r="AA26" i="9" s="1"/>
  <c r="AB26" i="9"/>
  <c r="AC26" i="9" s="1"/>
  <c r="AD26" i="9"/>
  <c r="AE26" i="9" s="1"/>
  <c r="AF26" i="9"/>
  <c r="AG26" i="9" s="1"/>
  <c r="AH26" i="9"/>
  <c r="AJ26" i="9"/>
  <c r="AK26" i="9"/>
  <c r="AL26" i="9"/>
  <c r="AM26" i="9"/>
  <c r="AN26" i="9"/>
  <c r="R27" i="9"/>
  <c r="S27" i="9" s="1"/>
  <c r="X27" i="9"/>
  <c r="Y27" i="9" s="1"/>
  <c r="Z27" i="9"/>
  <c r="AA27" i="9" s="1"/>
  <c r="AB27" i="9"/>
  <c r="AC27" i="9" s="1"/>
  <c r="AD27" i="9"/>
  <c r="AE27" i="9" s="1"/>
  <c r="AF27" i="9"/>
  <c r="AG27" i="9" s="1"/>
  <c r="AH27" i="9"/>
  <c r="AJ27" i="9"/>
  <c r="AK27" i="9"/>
  <c r="AL27" i="9"/>
  <c r="AM27" i="9"/>
  <c r="AN27" i="9"/>
  <c r="R28" i="9"/>
  <c r="S28" i="9" s="1"/>
  <c r="X28" i="9"/>
  <c r="Y28" i="9" s="1"/>
  <c r="Z28" i="9"/>
  <c r="AA28" i="9" s="1"/>
  <c r="AB28" i="9"/>
  <c r="AC28" i="9" s="1"/>
  <c r="AD28" i="9"/>
  <c r="AE28" i="9" s="1"/>
  <c r="AF28" i="9"/>
  <c r="AG28" i="9" s="1"/>
  <c r="AH28" i="9"/>
  <c r="AJ28" i="9"/>
  <c r="AK28" i="9"/>
  <c r="AL28" i="9"/>
  <c r="AM28" i="9"/>
  <c r="AN28" i="9"/>
  <c r="R29" i="9"/>
  <c r="S29" i="9" s="1"/>
  <c r="X29" i="9"/>
  <c r="Y29" i="9" s="1"/>
  <c r="Z29" i="9"/>
  <c r="AA29" i="9" s="1"/>
  <c r="AB29" i="9"/>
  <c r="AC29" i="9" s="1"/>
  <c r="AD29" i="9"/>
  <c r="AE29" i="9" s="1"/>
  <c r="AF29" i="9"/>
  <c r="AG29" i="9" s="1"/>
  <c r="AH29" i="9"/>
  <c r="AJ29" i="9"/>
  <c r="AK29" i="9"/>
  <c r="AL29" i="9"/>
  <c r="AM29" i="9"/>
  <c r="AN29" i="9"/>
  <c r="R36" i="9"/>
  <c r="S36" i="9" s="1"/>
  <c r="X36" i="9"/>
  <c r="Y36" i="9" s="1"/>
  <c r="Z36" i="9"/>
  <c r="AA36" i="9" s="1"/>
  <c r="AB36" i="9"/>
  <c r="AC36" i="9" s="1"/>
  <c r="AD36" i="9"/>
  <c r="AE36" i="9" s="1"/>
  <c r="AF36" i="9"/>
  <c r="AG36" i="9" s="1"/>
  <c r="AH36" i="9"/>
  <c r="AJ36" i="9"/>
  <c r="AK36" i="9"/>
  <c r="AL36" i="9"/>
  <c r="AM36" i="9"/>
  <c r="AN36" i="9"/>
  <c r="R37" i="9"/>
  <c r="S37" i="9" s="1"/>
  <c r="X37" i="9"/>
  <c r="Y37" i="9" s="1"/>
  <c r="Z37" i="9"/>
  <c r="AA37" i="9" s="1"/>
  <c r="AB37" i="9"/>
  <c r="AC37" i="9" s="1"/>
  <c r="AD37" i="9"/>
  <c r="AE37" i="9" s="1"/>
  <c r="AF37" i="9"/>
  <c r="AG37" i="9" s="1"/>
  <c r="AH37" i="9"/>
  <c r="AJ37" i="9"/>
  <c r="AK37" i="9"/>
  <c r="AL37" i="9"/>
  <c r="AM37" i="9"/>
  <c r="AN37" i="9"/>
  <c r="R32" i="9"/>
  <c r="S32" i="9" s="1"/>
  <c r="X32" i="9"/>
  <c r="Y32" i="9" s="1"/>
  <c r="Z32" i="9"/>
  <c r="AA32" i="9" s="1"/>
  <c r="AB32" i="9"/>
  <c r="AC32" i="9" s="1"/>
  <c r="AD32" i="9"/>
  <c r="AE32" i="9" s="1"/>
  <c r="AF32" i="9"/>
  <c r="AG32" i="9" s="1"/>
  <c r="AH32" i="9"/>
  <c r="AJ32" i="9"/>
  <c r="AK32" i="9"/>
  <c r="AL32" i="9"/>
  <c r="AM32" i="9"/>
  <c r="AN32" i="9"/>
  <c r="R33" i="9"/>
  <c r="S33" i="9" s="1"/>
  <c r="X33" i="9"/>
  <c r="Y33" i="9" s="1"/>
  <c r="Z33" i="9"/>
  <c r="AA33" i="9" s="1"/>
  <c r="AB33" i="9"/>
  <c r="AC33" i="9" s="1"/>
  <c r="AD33" i="9"/>
  <c r="AE33" i="9" s="1"/>
  <c r="AF33" i="9"/>
  <c r="AG33" i="9" s="1"/>
  <c r="AH33" i="9"/>
  <c r="AJ33" i="9"/>
  <c r="AK33" i="9"/>
  <c r="AL33" i="9"/>
  <c r="AM33" i="9"/>
  <c r="AN33" i="9"/>
  <c r="R34" i="9"/>
  <c r="S34" i="9" s="1"/>
  <c r="X34" i="9"/>
  <c r="Y34" i="9" s="1"/>
  <c r="Z34" i="9"/>
  <c r="AA34" i="9" s="1"/>
  <c r="AB34" i="9"/>
  <c r="AC34" i="9" s="1"/>
  <c r="AD34" i="9"/>
  <c r="AE34" i="9" s="1"/>
  <c r="AF34" i="9"/>
  <c r="AG34" i="9" s="1"/>
  <c r="AH34" i="9"/>
  <c r="AJ34" i="9"/>
  <c r="AK34" i="9"/>
  <c r="AL34" i="9"/>
  <c r="AM34" i="9"/>
  <c r="AN34" i="9"/>
  <c r="R35" i="9"/>
  <c r="S35" i="9" s="1"/>
  <c r="X35" i="9"/>
  <c r="Y35" i="9" s="1"/>
  <c r="Z35" i="9"/>
  <c r="AA35" i="9" s="1"/>
  <c r="AB35" i="9"/>
  <c r="AC35" i="9" s="1"/>
  <c r="AD35" i="9"/>
  <c r="AE35" i="9" s="1"/>
  <c r="AF35" i="9"/>
  <c r="AG35" i="9" s="1"/>
  <c r="AH35" i="9"/>
  <c r="AJ35" i="9"/>
  <c r="AK35" i="9"/>
  <c r="AL35" i="9"/>
  <c r="AM35" i="9"/>
  <c r="AN35" i="9"/>
  <c r="R30" i="9"/>
  <c r="S30" i="9" s="1"/>
  <c r="X30" i="9"/>
  <c r="Y30" i="9" s="1"/>
  <c r="Z30" i="9"/>
  <c r="AA30" i="9" s="1"/>
  <c r="AB30" i="9"/>
  <c r="AC30" i="9" s="1"/>
  <c r="AD30" i="9"/>
  <c r="AE30" i="9" s="1"/>
  <c r="AF30" i="9"/>
  <c r="AG30" i="9" s="1"/>
  <c r="AH30" i="9"/>
  <c r="AJ30" i="9"/>
  <c r="AK30" i="9"/>
  <c r="AL30" i="9"/>
  <c r="AM30" i="9"/>
  <c r="AN30" i="9"/>
  <c r="R31" i="9"/>
  <c r="S31" i="9" s="1"/>
  <c r="X31" i="9"/>
  <c r="Y31" i="9" s="1"/>
  <c r="Z31" i="9"/>
  <c r="AA31" i="9" s="1"/>
  <c r="AB31" i="9"/>
  <c r="AC31" i="9" s="1"/>
  <c r="AD31" i="9"/>
  <c r="AE31" i="9" s="1"/>
  <c r="AF31" i="9"/>
  <c r="AG31" i="9" s="1"/>
  <c r="AH31" i="9"/>
  <c r="AJ31" i="9"/>
  <c r="AK31" i="9"/>
  <c r="AL31" i="9"/>
  <c r="AM31" i="9"/>
  <c r="AN31" i="9"/>
  <c r="R38" i="9"/>
  <c r="S38" i="9" s="1"/>
  <c r="X38" i="9"/>
  <c r="Y38" i="9" s="1"/>
  <c r="Z38" i="9"/>
  <c r="AA38" i="9" s="1"/>
  <c r="AB38" i="9"/>
  <c r="AC38" i="9" s="1"/>
  <c r="AD38" i="9"/>
  <c r="AE38" i="9" s="1"/>
  <c r="AF38" i="9"/>
  <c r="AG38" i="9" s="1"/>
  <c r="AH38" i="9"/>
  <c r="AJ38" i="9"/>
  <c r="AK38" i="9"/>
  <c r="AL38" i="9"/>
  <c r="AM38" i="9"/>
  <c r="AN38" i="9"/>
  <c r="R39" i="9"/>
  <c r="S39" i="9" s="1"/>
  <c r="X39" i="9"/>
  <c r="Y39" i="9" s="1"/>
  <c r="Z39" i="9"/>
  <c r="AA39" i="9" s="1"/>
  <c r="AB39" i="9"/>
  <c r="AC39" i="9" s="1"/>
  <c r="AD39" i="9"/>
  <c r="AE39" i="9" s="1"/>
  <c r="AF39" i="9"/>
  <c r="AG39" i="9" s="1"/>
  <c r="AH39" i="9"/>
  <c r="AJ39" i="9"/>
  <c r="AK39" i="9"/>
  <c r="AL39" i="9"/>
  <c r="AM39" i="9"/>
  <c r="AN39" i="9"/>
  <c r="R40" i="9"/>
  <c r="S40" i="9" s="1"/>
  <c r="X40" i="9"/>
  <c r="Y40" i="9" s="1"/>
  <c r="Z40" i="9"/>
  <c r="AA40" i="9" s="1"/>
  <c r="AB40" i="9"/>
  <c r="AC40" i="9" s="1"/>
  <c r="AD40" i="9"/>
  <c r="AE40" i="9" s="1"/>
  <c r="AF40" i="9"/>
  <c r="AG40" i="9" s="1"/>
  <c r="AH40" i="9"/>
  <c r="AJ40" i="9"/>
  <c r="AK40" i="9"/>
  <c r="AL40" i="9"/>
  <c r="AM40" i="9"/>
  <c r="AN40" i="9"/>
  <c r="R41" i="9"/>
  <c r="S41" i="9" s="1"/>
  <c r="X41" i="9"/>
  <c r="Y41" i="9" s="1"/>
  <c r="Z41" i="9"/>
  <c r="AA41" i="9" s="1"/>
  <c r="AB41" i="9"/>
  <c r="AC41" i="9" s="1"/>
  <c r="AD41" i="9"/>
  <c r="AE41" i="9" s="1"/>
  <c r="AF41" i="9"/>
  <c r="AG41" i="9" s="1"/>
  <c r="AH41" i="9"/>
  <c r="AJ41" i="9"/>
  <c r="AK41" i="9"/>
  <c r="AL41" i="9"/>
  <c r="AM41" i="9"/>
  <c r="AN41" i="9"/>
  <c r="R42" i="9"/>
  <c r="S42" i="9" s="1"/>
  <c r="X42" i="9"/>
  <c r="Y42" i="9" s="1"/>
  <c r="Z42" i="9"/>
  <c r="AA42" i="9" s="1"/>
  <c r="AB42" i="9"/>
  <c r="AC42" i="9" s="1"/>
  <c r="AD42" i="9"/>
  <c r="AE42" i="9" s="1"/>
  <c r="AF42" i="9"/>
  <c r="AG42" i="9" s="1"/>
  <c r="AH42" i="9"/>
  <c r="AJ42" i="9"/>
  <c r="AK42" i="9"/>
  <c r="AL42" i="9"/>
  <c r="AM42" i="9"/>
  <c r="AN42" i="9"/>
  <c r="R43" i="9"/>
  <c r="S43" i="9" s="1"/>
  <c r="X43" i="9"/>
  <c r="Y43" i="9" s="1"/>
  <c r="Z43" i="9"/>
  <c r="AA43" i="9" s="1"/>
  <c r="AB43" i="9"/>
  <c r="AC43" i="9" s="1"/>
  <c r="AD43" i="9"/>
  <c r="AE43" i="9" s="1"/>
  <c r="AF43" i="9"/>
  <c r="AG43" i="9" s="1"/>
  <c r="AH43" i="9"/>
  <c r="AJ43" i="9"/>
  <c r="AK43" i="9"/>
  <c r="AL43" i="9"/>
  <c r="AM43" i="9"/>
  <c r="AN43" i="9"/>
  <c r="R44" i="9"/>
  <c r="S44" i="9" s="1"/>
  <c r="X44" i="9"/>
  <c r="Y44" i="9" s="1"/>
  <c r="Z44" i="9"/>
  <c r="AA44" i="9" s="1"/>
  <c r="AB44" i="9"/>
  <c r="AC44" i="9" s="1"/>
  <c r="AD44" i="9"/>
  <c r="AE44" i="9" s="1"/>
  <c r="AF44" i="9"/>
  <c r="AG44" i="9" s="1"/>
  <c r="AH44" i="9"/>
  <c r="AJ44" i="9"/>
  <c r="AK44" i="9"/>
  <c r="AL44" i="9"/>
  <c r="AM44" i="9"/>
  <c r="AN44" i="9"/>
  <c r="R45" i="9"/>
  <c r="S45" i="9" s="1"/>
  <c r="X45" i="9"/>
  <c r="Y45" i="9" s="1"/>
  <c r="Z45" i="9"/>
  <c r="AA45" i="9" s="1"/>
  <c r="AB45" i="9"/>
  <c r="AC45" i="9" s="1"/>
  <c r="AD45" i="9"/>
  <c r="AE45" i="9" s="1"/>
  <c r="AF45" i="9"/>
  <c r="AG45" i="9" s="1"/>
  <c r="AH45" i="9"/>
  <c r="AJ45" i="9"/>
  <c r="AK45" i="9"/>
  <c r="AL45" i="9"/>
  <c r="AM45" i="9"/>
  <c r="AN45" i="9"/>
  <c r="R46" i="9"/>
  <c r="S46" i="9" s="1"/>
  <c r="X46" i="9"/>
  <c r="Y46" i="9" s="1"/>
  <c r="Z46" i="9"/>
  <c r="AA46" i="9" s="1"/>
  <c r="AB46" i="9"/>
  <c r="AC46" i="9" s="1"/>
  <c r="AD46" i="9"/>
  <c r="AE46" i="9" s="1"/>
  <c r="AF46" i="9"/>
  <c r="AG46" i="9" s="1"/>
  <c r="AH46" i="9"/>
  <c r="AJ46" i="9"/>
  <c r="AK46" i="9"/>
  <c r="AL46" i="9"/>
  <c r="AM46" i="9"/>
  <c r="AN46" i="9"/>
  <c r="R47" i="9"/>
  <c r="S47" i="9" s="1"/>
  <c r="X47" i="9"/>
  <c r="Y47" i="9" s="1"/>
  <c r="Z47" i="9"/>
  <c r="AA47" i="9" s="1"/>
  <c r="AB47" i="9"/>
  <c r="AC47" i="9" s="1"/>
  <c r="AD47" i="9"/>
  <c r="AE47" i="9" s="1"/>
  <c r="AF47" i="9"/>
  <c r="AG47" i="9" s="1"/>
  <c r="AH47" i="9"/>
  <c r="AJ47" i="9"/>
  <c r="AK47" i="9"/>
  <c r="AL47" i="9"/>
  <c r="AM47" i="9"/>
  <c r="AN47" i="9"/>
  <c r="R50" i="9"/>
  <c r="S50" i="9" s="1"/>
  <c r="X50" i="9"/>
  <c r="Y50" i="9" s="1"/>
  <c r="Z50" i="9"/>
  <c r="AA50" i="9" s="1"/>
  <c r="AB50" i="9"/>
  <c r="AC50" i="9" s="1"/>
  <c r="AD50" i="9"/>
  <c r="AE50" i="9" s="1"/>
  <c r="AF50" i="9"/>
  <c r="AG50" i="9" s="1"/>
  <c r="AH50" i="9"/>
  <c r="AJ50" i="9"/>
  <c r="AK50" i="9"/>
  <c r="AL50" i="9"/>
  <c r="AM50" i="9"/>
  <c r="AN50" i="9"/>
  <c r="R49" i="9"/>
  <c r="S49" i="9" s="1"/>
  <c r="X49" i="9"/>
  <c r="Y49" i="9" s="1"/>
  <c r="Z49" i="9"/>
  <c r="AA49" i="9" s="1"/>
  <c r="AB49" i="9"/>
  <c r="AC49" i="9" s="1"/>
  <c r="AD49" i="9"/>
  <c r="AE49" i="9" s="1"/>
  <c r="AF49" i="9"/>
  <c r="AG49" i="9" s="1"/>
  <c r="AH49" i="9"/>
  <c r="AJ49" i="9"/>
  <c r="AK49" i="9"/>
  <c r="AL49" i="9"/>
  <c r="AM49" i="9"/>
  <c r="AN49" i="9"/>
  <c r="R51" i="9"/>
  <c r="S51" i="9" s="1"/>
  <c r="X51" i="9"/>
  <c r="Y51" i="9" s="1"/>
  <c r="Z51" i="9"/>
  <c r="AA51" i="9" s="1"/>
  <c r="AB51" i="9"/>
  <c r="AC51" i="9" s="1"/>
  <c r="AD51" i="9"/>
  <c r="AE51" i="9" s="1"/>
  <c r="AF51" i="9"/>
  <c r="AG51" i="9" s="1"/>
  <c r="AH51" i="9"/>
  <c r="AJ51" i="9"/>
  <c r="AK51" i="9"/>
  <c r="AL51" i="9"/>
  <c r="AM51" i="9"/>
  <c r="AN51" i="9"/>
  <c r="R48" i="9"/>
  <c r="S48" i="9" s="1"/>
  <c r="X48" i="9"/>
  <c r="Y48" i="9" s="1"/>
  <c r="Z48" i="9"/>
  <c r="AA48" i="9" s="1"/>
  <c r="AB48" i="9"/>
  <c r="AC48" i="9" s="1"/>
  <c r="AD48" i="9"/>
  <c r="AE48" i="9" s="1"/>
  <c r="AF48" i="9"/>
  <c r="AG48" i="9" s="1"/>
  <c r="AH48" i="9"/>
  <c r="AJ48" i="9"/>
  <c r="AK48" i="9"/>
  <c r="AL48" i="9"/>
  <c r="AM48" i="9"/>
  <c r="AN48" i="9"/>
  <c r="R52" i="9"/>
  <c r="S52" i="9" s="1"/>
  <c r="X52" i="9"/>
  <c r="Y52" i="9" s="1"/>
  <c r="Z52" i="9"/>
  <c r="AA52" i="9" s="1"/>
  <c r="AB52" i="9"/>
  <c r="AC52" i="9" s="1"/>
  <c r="AD52" i="9"/>
  <c r="AE52" i="9" s="1"/>
  <c r="AF52" i="9"/>
  <c r="AG52" i="9" s="1"/>
  <c r="AH52" i="9"/>
  <c r="AJ52" i="9"/>
  <c r="AK52" i="9"/>
  <c r="AL52" i="9"/>
  <c r="AM52" i="9"/>
  <c r="AN52" i="9"/>
  <c r="R53" i="9"/>
  <c r="S53" i="9" s="1"/>
  <c r="X53" i="9"/>
  <c r="Y53" i="9" s="1"/>
  <c r="Z53" i="9"/>
  <c r="AA53" i="9" s="1"/>
  <c r="AB53" i="9"/>
  <c r="AC53" i="9" s="1"/>
  <c r="AD53" i="9"/>
  <c r="AE53" i="9" s="1"/>
  <c r="AF53" i="9"/>
  <c r="AG53" i="9" s="1"/>
  <c r="AH53" i="9"/>
  <c r="AJ53" i="9"/>
  <c r="AK53" i="9"/>
  <c r="AL53" i="9"/>
  <c r="AM53" i="9"/>
  <c r="AN53" i="9"/>
  <c r="R54" i="9"/>
  <c r="S54" i="9" s="1"/>
  <c r="X54" i="9"/>
  <c r="Y54" i="9" s="1"/>
  <c r="Z54" i="9"/>
  <c r="AA54" i="9" s="1"/>
  <c r="AB54" i="9"/>
  <c r="AC54" i="9" s="1"/>
  <c r="AD54" i="9"/>
  <c r="AE54" i="9" s="1"/>
  <c r="AF54" i="9"/>
  <c r="AG54" i="9" s="1"/>
  <c r="AH54" i="9"/>
  <c r="AJ54" i="9"/>
  <c r="AK54" i="9"/>
  <c r="AL54" i="9"/>
  <c r="AM54" i="9"/>
  <c r="AN54" i="9"/>
  <c r="R55" i="9"/>
  <c r="S55" i="9" s="1"/>
  <c r="X55" i="9"/>
  <c r="Y55" i="9" s="1"/>
  <c r="Z55" i="9"/>
  <c r="AA55" i="9" s="1"/>
  <c r="AB55" i="9"/>
  <c r="AC55" i="9" s="1"/>
  <c r="AD55" i="9"/>
  <c r="AE55" i="9" s="1"/>
  <c r="AF55" i="9"/>
  <c r="AG55" i="9" s="1"/>
  <c r="AH55" i="9"/>
  <c r="AJ55" i="9"/>
  <c r="AK55" i="9"/>
  <c r="AL55" i="9"/>
  <c r="AM55" i="9"/>
  <c r="AN55" i="9"/>
  <c r="R56" i="9"/>
  <c r="S56" i="9" s="1"/>
  <c r="X56" i="9"/>
  <c r="Y56" i="9" s="1"/>
  <c r="Z56" i="9"/>
  <c r="AA56" i="9" s="1"/>
  <c r="AB56" i="9"/>
  <c r="AC56" i="9" s="1"/>
  <c r="AD56" i="9"/>
  <c r="AE56" i="9" s="1"/>
  <c r="AF56" i="9"/>
  <c r="AG56" i="9" s="1"/>
  <c r="AH56" i="9"/>
  <c r="AJ56" i="9"/>
  <c r="AK56" i="9"/>
  <c r="AL56" i="9"/>
  <c r="AM56" i="9"/>
  <c r="AN56" i="9"/>
  <c r="R57" i="9"/>
  <c r="S57" i="9" s="1"/>
  <c r="X57" i="9"/>
  <c r="Y57" i="9" s="1"/>
  <c r="Z57" i="9"/>
  <c r="AA57" i="9" s="1"/>
  <c r="AB57" i="9"/>
  <c r="AC57" i="9" s="1"/>
  <c r="AD57" i="9"/>
  <c r="AE57" i="9" s="1"/>
  <c r="AF57" i="9"/>
  <c r="AG57" i="9" s="1"/>
  <c r="AH57" i="9"/>
  <c r="AJ57" i="9"/>
  <c r="AK57" i="9"/>
  <c r="AL57" i="9"/>
  <c r="AM57" i="9"/>
  <c r="AN57" i="9"/>
  <c r="R58" i="9"/>
  <c r="S58" i="9" s="1"/>
  <c r="X58" i="9"/>
  <c r="Y58" i="9" s="1"/>
  <c r="Z58" i="9"/>
  <c r="AA58" i="9" s="1"/>
  <c r="AB58" i="9"/>
  <c r="AC58" i="9" s="1"/>
  <c r="AD58" i="9"/>
  <c r="AE58" i="9" s="1"/>
  <c r="AF58" i="9"/>
  <c r="AG58" i="9" s="1"/>
  <c r="AH58" i="9"/>
  <c r="AJ58" i="9"/>
  <c r="AK58" i="9"/>
  <c r="AL58" i="9"/>
  <c r="AM58" i="9"/>
  <c r="AN58" i="9"/>
  <c r="R59" i="9"/>
  <c r="S59" i="9" s="1"/>
  <c r="X59" i="9"/>
  <c r="Y59" i="9" s="1"/>
  <c r="Z59" i="9"/>
  <c r="AA59" i="9" s="1"/>
  <c r="AB59" i="9"/>
  <c r="AC59" i="9" s="1"/>
  <c r="AD59" i="9"/>
  <c r="AE59" i="9" s="1"/>
  <c r="AF59" i="9"/>
  <c r="AG59" i="9" s="1"/>
  <c r="AH59" i="9"/>
  <c r="AJ59" i="9"/>
  <c r="AK59" i="9"/>
  <c r="AL59" i="9"/>
  <c r="AM59" i="9"/>
  <c r="AN59" i="9"/>
  <c r="R60" i="9"/>
  <c r="S60" i="9" s="1"/>
  <c r="X60" i="9"/>
  <c r="Y60" i="9" s="1"/>
  <c r="Z60" i="9"/>
  <c r="AA60" i="9" s="1"/>
  <c r="AB60" i="9"/>
  <c r="AC60" i="9" s="1"/>
  <c r="AD60" i="9"/>
  <c r="AE60" i="9" s="1"/>
  <c r="AF60" i="9"/>
  <c r="AG60" i="9" s="1"/>
  <c r="AH60" i="9"/>
  <c r="AJ60" i="9"/>
  <c r="AK60" i="9"/>
  <c r="AL60" i="9"/>
  <c r="AM60" i="9"/>
  <c r="AN60" i="9"/>
  <c r="R61" i="9"/>
  <c r="S61" i="9" s="1"/>
  <c r="X61" i="9"/>
  <c r="Y61" i="9" s="1"/>
  <c r="Z61" i="9"/>
  <c r="AA61" i="9" s="1"/>
  <c r="AB61" i="9"/>
  <c r="AC61" i="9" s="1"/>
  <c r="AD61" i="9"/>
  <c r="AE61" i="9" s="1"/>
  <c r="AF61" i="9"/>
  <c r="AG61" i="9" s="1"/>
  <c r="AH61" i="9"/>
  <c r="AJ61" i="9"/>
  <c r="AK61" i="9"/>
  <c r="AL61" i="9"/>
  <c r="AM61" i="9"/>
  <c r="AN61" i="9"/>
  <c r="R62" i="9"/>
  <c r="S62" i="9" s="1"/>
  <c r="X62" i="9"/>
  <c r="Y62" i="9" s="1"/>
  <c r="Z62" i="9"/>
  <c r="AA62" i="9" s="1"/>
  <c r="AB62" i="9"/>
  <c r="AC62" i="9" s="1"/>
  <c r="AD62" i="9"/>
  <c r="AE62" i="9" s="1"/>
  <c r="AF62" i="9"/>
  <c r="AG62" i="9" s="1"/>
  <c r="AH62" i="9"/>
  <c r="AJ62" i="9"/>
  <c r="AK62" i="9"/>
  <c r="AL62" i="9"/>
  <c r="AM62" i="9"/>
  <c r="AN62" i="9"/>
  <c r="R63" i="9"/>
  <c r="S63" i="9" s="1"/>
  <c r="X63" i="9"/>
  <c r="Y63" i="9" s="1"/>
  <c r="Z63" i="9"/>
  <c r="AA63" i="9" s="1"/>
  <c r="AB63" i="9"/>
  <c r="AC63" i="9" s="1"/>
  <c r="AD63" i="9"/>
  <c r="AE63" i="9" s="1"/>
  <c r="AF63" i="9"/>
  <c r="AG63" i="9" s="1"/>
  <c r="AH63" i="9"/>
  <c r="AJ63" i="9"/>
  <c r="AK63" i="9"/>
  <c r="AL63" i="9"/>
  <c r="AM63" i="9"/>
  <c r="AN63" i="9"/>
  <c r="R64" i="9"/>
  <c r="S64" i="9" s="1"/>
  <c r="X64" i="9"/>
  <c r="Y64" i="9" s="1"/>
  <c r="Z64" i="9"/>
  <c r="AA64" i="9" s="1"/>
  <c r="AB64" i="9"/>
  <c r="AC64" i="9" s="1"/>
  <c r="AD64" i="9"/>
  <c r="AE64" i="9" s="1"/>
  <c r="AF64" i="9"/>
  <c r="AG64" i="9" s="1"/>
  <c r="AH64" i="9"/>
  <c r="AJ64" i="9"/>
  <c r="AK64" i="9"/>
  <c r="AL64" i="9"/>
  <c r="AM64" i="9"/>
  <c r="AN64" i="9"/>
  <c r="R65" i="9"/>
  <c r="S65" i="9" s="1"/>
  <c r="X65" i="9"/>
  <c r="Y65" i="9" s="1"/>
  <c r="Z65" i="9"/>
  <c r="AA65" i="9" s="1"/>
  <c r="AB65" i="9"/>
  <c r="AC65" i="9" s="1"/>
  <c r="AD65" i="9"/>
  <c r="AE65" i="9" s="1"/>
  <c r="AF65" i="9"/>
  <c r="AG65" i="9" s="1"/>
  <c r="AH65" i="9"/>
  <c r="AJ65" i="9"/>
  <c r="AK65" i="9"/>
  <c r="AL65" i="9"/>
  <c r="AM65" i="9"/>
  <c r="AN65" i="9"/>
  <c r="R66" i="9"/>
  <c r="S66" i="9" s="1"/>
  <c r="X66" i="9"/>
  <c r="Y66" i="9" s="1"/>
  <c r="Z66" i="9"/>
  <c r="AA66" i="9" s="1"/>
  <c r="AB66" i="9"/>
  <c r="AC66" i="9" s="1"/>
  <c r="AD66" i="9"/>
  <c r="AE66" i="9" s="1"/>
  <c r="AF66" i="9"/>
  <c r="AG66" i="9" s="1"/>
  <c r="AH66" i="9"/>
  <c r="AJ66" i="9"/>
  <c r="AK66" i="9"/>
  <c r="AL66" i="9"/>
  <c r="AM66" i="9"/>
  <c r="AN66" i="9"/>
  <c r="R67" i="9"/>
  <c r="S67" i="9" s="1"/>
  <c r="X67" i="9"/>
  <c r="Y67" i="9" s="1"/>
  <c r="Z67" i="9"/>
  <c r="AA67" i="9" s="1"/>
  <c r="AB67" i="9"/>
  <c r="AC67" i="9" s="1"/>
  <c r="AD67" i="9"/>
  <c r="AE67" i="9" s="1"/>
  <c r="AF67" i="9"/>
  <c r="AG67" i="9" s="1"/>
  <c r="AH67" i="9"/>
  <c r="AJ67" i="9"/>
  <c r="AK67" i="9"/>
  <c r="AL67" i="9"/>
  <c r="AM67" i="9"/>
  <c r="AN67" i="9"/>
  <c r="R68" i="9"/>
  <c r="S68" i="9" s="1"/>
  <c r="X68" i="9"/>
  <c r="Y68" i="9" s="1"/>
  <c r="Z68" i="9"/>
  <c r="AA68" i="9" s="1"/>
  <c r="AB68" i="9"/>
  <c r="AC68" i="9" s="1"/>
  <c r="AD68" i="9"/>
  <c r="AE68" i="9" s="1"/>
  <c r="AF68" i="9"/>
  <c r="AG68" i="9" s="1"/>
  <c r="AH68" i="9"/>
  <c r="AJ68" i="9"/>
  <c r="AK68" i="9"/>
  <c r="AL68" i="9"/>
  <c r="AM68" i="9"/>
  <c r="AN68" i="9"/>
  <c r="R69" i="9"/>
  <c r="S69" i="9" s="1"/>
  <c r="X69" i="9"/>
  <c r="Y69" i="9" s="1"/>
  <c r="Z69" i="9"/>
  <c r="AA69" i="9" s="1"/>
  <c r="AB69" i="9"/>
  <c r="AC69" i="9" s="1"/>
  <c r="AD69" i="9"/>
  <c r="AE69" i="9" s="1"/>
  <c r="AF69" i="9"/>
  <c r="AG69" i="9" s="1"/>
  <c r="AH69" i="9"/>
  <c r="AJ69" i="9"/>
  <c r="AK69" i="9"/>
  <c r="AL69" i="9"/>
  <c r="AM69" i="9"/>
  <c r="AN69" i="9"/>
  <c r="R70" i="9"/>
  <c r="S70" i="9" s="1"/>
  <c r="X70" i="9"/>
  <c r="Y70" i="9" s="1"/>
  <c r="Z70" i="9"/>
  <c r="AA70" i="9" s="1"/>
  <c r="AB70" i="9"/>
  <c r="AC70" i="9" s="1"/>
  <c r="AD70" i="9"/>
  <c r="AE70" i="9" s="1"/>
  <c r="AF70" i="9"/>
  <c r="AG70" i="9" s="1"/>
  <c r="AH70" i="9"/>
  <c r="AJ70" i="9"/>
  <c r="AK70" i="9"/>
  <c r="AL70" i="9"/>
  <c r="AM70" i="9"/>
  <c r="AN70" i="9"/>
  <c r="R71" i="9"/>
  <c r="S71" i="9" s="1"/>
  <c r="X71" i="9"/>
  <c r="Y71" i="9" s="1"/>
  <c r="Z71" i="9"/>
  <c r="AA71" i="9" s="1"/>
  <c r="AB71" i="9"/>
  <c r="AC71" i="9" s="1"/>
  <c r="AD71" i="9"/>
  <c r="AE71" i="9" s="1"/>
  <c r="AF71" i="9"/>
  <c r="AG71" i="9" s="1"/>
  <c r="AH71" i="9"/>
  <c r="AJ71" i="9"/>
  <c r="AK71" i="9"/>
  <c r="AL71" i="9"/>
  <c r="AM71" i="9"/>
  <c r="AN71" i="9"/>
  <c r="R72" i="9"/>
  <c r="S72" i="9" s="1"/>
  <c r="X72" i="9"/>
  <c r="Y72" i="9" s="1"/>
  <c r="Z72" i="9"/>
  <c r="AA72" i="9" s="1"/>
  <c r="AB72" i="9"/>
  <c r="AC72" i="9" s="1"/>
  <c r="AD72" i="9"/>
  <c r="AE72" i="9" s="1"/>
  <c r="AF72" i="9"/>
  <c r="AG72" i="9" s="1"/>
  <c r="AH72" i="9"/>
  <c r="AJ72" i="9"/>
  <c r="AK72" i="9"/>
  <c r="AL72" i="9"/>
  <c r="AM72" i="9"/>
  <c r="AN72" i="9"/>
  <c r="R73" i="9"/>
  <c r="S73" i="9" s="1"/>
  <c r="X73" i="9"/>
  <c r="Y73" i="9" s="1"/>
  <c r="Z73" i="9"/>
  <c r="AA73" i="9" s="1"/>
  <c r="AB73" i="9"/>
  <c r="AC73" i="9" s="1"/>
  <c r="AD73" i="9"/>
  <c r="AE73" i="9" s="1"/>
  <c r="AF73" i="9"/>
  <c r="AG73" i="9" s="1"/>
  <c r="AH73" i="9"/>
  <c r="AJ73" i="9"/>
  <c r="AK73" i="9"/>
  <c r="AL73" i="9"/>
  <c r="AM73" i="9"/>
  <c r="AN73" i="9"/>
  <c r="R74" i="9"/>
  <c r="S74" i="9" s="1"/>
  <c r="X74" i="9"/>
  <c r="Y74" i="9" s="1"/>
  <c r="Z74" i="9"/>
  <c r="AA74" i="9" s="1"/>
  <c r="AB74" i="9"/>
  <c r="AC74" i="9" s="1"/>
  <c r="AD74" i="9"/>
  <c r="AE74" i="9" s="1"/>
  <c r="AF74" i="9"/>
  <c r="AG74" i="9" s="1"/>
  <c r="AH74" i="9"/>
  <c r="AJ74" i="9"/>
  <c r="AK74" i="9"/>
  <c r="AL74" i="9"/>
  <c r="AM74" i="9"/>
  <c r="AN74" i="9"/>
  <c r="R75" i="9"/>
  <c r="S75" i="9" s="1"/>
  <c r="X75" i="9"/>
  <c r="Y75" i="9" s="1"/>
  <c r="Z75" i="9"/>
  <c r="AA75" i="9" s="1"/>
  <c r="AB75" i="9"/>
  <c r="AC75" i="9" s="1"/>
  <c r="AD75" i="9"/>
  <c r="AE75" i="9" s="1"/>
  <c r="AF75" i="9"/>
  <c r="AG75" i="9" s="1"/>
  <c r="AH75" i="9"/>
  <c r="AJ75" i="9"/>
  <c r="AK75" i="9"/>
  <c r="AL75" i="9"/>
  <c r="AM75" i="9"/>
  <c r="AN75" i="9"/>
  <c r="R76" i="9"/>
  <c r="S76" i="9" s="1"/>
  <c r="X76" i="9"/>
  <c r="Y76" i="9" s="1"/>
  <c r="Z76" i="9"/>
  <c r="AA76" i="9" s="1"/>
  <c r="AB76" i="9"/>
  <c r="AC76" i="9" s="1"/>
  <c r="AD76" i="9"/>
  <c r="AE76" i="9" s="1"/>
  <c r="AF76" i="9"/>
  <c r="AG76" i="9" s="1"/>
  <c r="AH76" i="9"/>
  <c r="AJ76" i="9"/>
  <c r="AK76" i="9"/>
  <c r="AL76" i="9"/>
  <c r="AM76" i="9"/>
  <c r="AN76" i="9"/>
  <c r="R77" i="9"/>
  <c r="S77" i="9" s="1"/>
  <c r="X77" i="9"/>
  <c r="Y77" i="9" s="1"/>
  <c r="Z77" i="9"/>
  <c r="AA77" i="9" s="1"/>
  <c r="AB77" i="9"/>
  <c r="AC77" i="9" s="1"/>
  <c r="AD77" i="9"/>
  <c r="AE77" i="9" s="1"/>
  <c r="AF77" i="9"/>
  <c r="AG77" i="9" s="1"/>
  <c r="AH77" i="9"/>
  <c r="AJ77" i="9"/>
  <c r="AK77" i="9"/>
  <c r="AL77" i="9"/>
  <c r="AM77" i="9"/>
  <c r="AN77" i="9"/>
  <c r="R78" i="9"/>
  <c r="S78" i="9" s="1"/>
  <c r="X78" i="9"/>
  <c r="Y78" i="9" s="1"/>
  <c r="Z78" i="9"/>
  <c r="AA78" i="9" s="1"/>
  <c r="AB78" i="9"/>
  <c r="AC78" i="9" s="1"/>
  <c r="AD78" i="9"/>
  <c r="AE78" i="9" s="1"/>
  <c r="AF78" i="9"/>
  <c r="AG78" i="9" s="1"/>
  <c r="AH78" i="9"/>
  <c r="AJ78" i="9"/>
  <c r="AK78" i="9"/>
  <c r="AL78" i="9"/>
  <c r="AM78" i="9"/>
  <c r="AN78" i="9"/>
  <c r="R79" i="9"/>
  <c r="S79" i="9" s="1"/>
  <c r="X79" i="9"/>
  <c r="Y79" i="9" s="1"/>
  <c r="Z79" i="9"/>
  <c r="AA79" i="9" s="1"/>
  <c r="AB79" i="9"/>
  <c r="AC79" i="9" s="1"/>
  <c r="AD79" i="9"/>
  <c r="AE79" i="9" s="1"/>
  <c r="AF79" i="9"/>
  <c r="AG79" i="9" s="1"/>
  <c r="AH79" i="9"/>
  <c r="AJ79" i="9"/>
  <c r="AK79" i="9"/>
  <c r="AL79" i="9"/>
  <c r="AM79" i="9"/>
  <c r="AN79" i="9"/>
  <c r="R80" i="9"/>
  <c r="S80" i="9" s="1"/>
  <c r="X80" i="9"/>
  <c r="Y80" i="9" s="1"/>
  <c r="Z80" i="9"/>
  <c r="AA80" i="9" s="1"/>
  <c r="AB80" i="9"/>
  <c r="AC80" i="9" s="1"/>
  <c r="AD80" i="9"/>
  <c r="AE80" i="9" s="1"/>
  <c r="AF80" i="9"/>
  <c r="AG80" i="9" s="1"/>
  <c r="AH80" i="9"/>
  <c r="AJ80" i="9"/>
  <c r="AK80" i="9"/>
  <c r="AL80" i="9"/>
  <c r="AM80" i="9"/>
  <c r="AN80" i="9"/>
  <c r="R81" i="9"/>
  <c r="S81" i="9" s="1"/>
  <c r="X81" i="9"/>
  <c r="Y81" i="9" s="1"/>
  <c r="Z81" i="9"/>
  <c r="AA81" i="9" s="1"/>
  <c r="AB81" i="9"/>
  <c r="AC81" i="9" s="1"/>
  <c r="AD81" i="9"/>
  <c r="AE81" i="9" s="1"/>
  <c r="AF81" i="9"/>
  <c r="AG81" i="9" s="1"/>
  <c r="AH81" i="9"/>
  <c r="AJ81" i="9"/>
  <c r="AK81" i="9"/>
  <c r="AL81" i="9"/>
  <c r="AM81" i="9"/>
  <c r="AN81" i="9"/>
  <c r="R82" i="9"/>
  <c r="S82" i="9" s="1"/>
  <c r="X82" i="9"/>
  <c r="Y82" i="9" s="1"/>
  <c r="Z82" i="9"/>
  <c r="AA82" i="9" s="1"/>
  <c r="AB82" i="9"/>
  <c r="AC82" i="9" s="1"/>
  <c r="AD82" i="9"/>
  <c r="AE82" i="9" s="1"/>
  <c r="AF82" i="9"/>
  <c r="AG82" i="9" s="1"/>
  <c r="AH82" i="9"/>
  <c r="AJ82" i="9"/>
  <c r="AK82" i="9"/>
  <c r="AL82" i="9"/>
  <c r="AM82" i="9"/>
  <c r="AN82" i="9"/>
  <c r="R83" i="9"/>
  <c r="S83" i="9" s="1"/>
  <c r="X83" i="9"/>
  <c r="Y83" i="9" s="1"/>
  <c r="Z83" i="9"/>
  <c r="AA83" i="9" s="1"/>
  <c r="AB83" i="9"/>
  <c r="AC83" i="9" s="1"/>
  <c r="AD83" i="9"/>
  <c r="AE83" i="9" s="1"/>
  <c r="AF83" i="9"/>
  <c r="AG83" i="9" s="1"/>
  <c r="AH83" i="9"/>
  <c r="AJ83" i="9"/>
  <c r="AK83" i="9"/>
  <c r="AL83" i="9"/>
  <c r="AM83" i="9"/>
  <c r="AN83" i="9"/>
  <c r="R84" i="9"/>
  <c r="S84" i="9" s="1"/>
  <c r="X84" i="9"/>
  <c r="Y84" i="9" s="1"/>
  <c r="Z84" i="9"/>
  <c r="AA84" i="9" s="1"/>
  <c r="AB84" i="9"/>
  <c r="AC84" i="9" s="1"/>
  <c r="AD84" i="9"/>
  <c r="AE84" i="9" s="1"/>
  <c r="AF84" i="9"/>
  <c r="AG84" i="9" s="1"/>
  <c r="AH84" i="9"/>
  <c r="AJ84" i="9"/>
  <c r="AK84" i="9"/>
  <c r="AL84" i="9"/>
  <c r="AM84" i="9"/>
  <c r="AN84" i="9"/>
  <c r="R85" i="9"/>
  <c r="S85" i="9" s="1"/>
  <c r="X85" i="9"/>
  <c r="Y85" i="9" s="1"/>
  <c r="Z85" i="9"/>
  <c r="AA85" i="9" s="1"/>
  <c r="AB85" i="9"/>
  <c r="AC85" i="9" s="1"/>
  <c r="AD85" i="9"/>
  <c r="AE85" i="9" s="1"/>
  <c r="AF85" i="9"/>
  <c r="AG85" i="9" s="1"/>
  <c r="AH85" i="9"/>
  <c r="AJ85" i="9"/>
  <c r="AK85" i="9"/>
  <c r="AL85" i="9"/>
  <c r="AM85" i="9"/>
  <c r="AN85" i="9"/>
  <c r="R86" i="9"/>
  <c r="S86" i="9" s="1"/>
  <c r="X86" i="9"/>
  <c r="Y86" i="9" s="1"/>
  <c r="Z86" i="9"/>
  <c r="AA86" i="9" s="1"/>
  <c r="AB86" i="9"/>
  <c r="AC86" i="9" s="1"/>
  <c r="AD86" i="9"/>
  <c r="AE86" i="9" s="1"/>
  <c r="AF86" i="9"/>
  <c r="AG86" i="9" s="1"/>
  <c r="AH86" i="9"/>
  <c r="AJ86" i="9"/>
  <c r="AK86" i="9"/>
  <c r="AL86" i="9"/>
  <c r="AM86" i="9"/>
  <c r="AN86" i="9"/>
  <c r="R87" i="9"/>
  <c r="S87" i="9" s="1"/>
  <c r="X87" i="9"/>
  <c r="Y87" i="9" s="1"/>
  <c r="Z87" i="9"/>
  <c r="AA87" i="9" s="1"/>
  <c r="AB87" i="9"/>
  <c r="AC87" i="9" s="1"/>
  <c r="AD87" i="9"/>
  <c r="AE87" i="9" s="1"/>
  <c r="AF87" i="9"/>
  <c r="AG87" i="9" s="1"/>
  <c r="AH87" i="9"/>
  <c r="AJ87" i="9"/>
  <c r="AK87" i="9"/>
  <c r="AL87" i="9"/>
  <c r="AM87" i="9"/>
  <c r="AN87" i="9"/>
  <c r="AF2" i="9"/>
  <c r="X2" i="9"/>
  <c r="Y2" i="9" s="1"/>
  <c r="R3" i="8"/>
  <c r="S3" i="8" s="1"/>
  <c r="X3" i="8"/>
  <c r="Y3" i="8" s="1"/>
  <c r="Z3" i="8"/>
  <c r="AA3" i="8" s="1"/>
  <c r="AB3" i="8"/>
  <c r="AC3" i="8" s="1"/>
  <c r="AD3" i="8"/>
  <c r="AE3" i="8" s="1"/>
  <c r="AF3" i="8"/>
  <c r="AG3" i="8" s="1"/>
  <c r="AH3" i="8"/>
  <c r="AJ3" i="8"/>
  <c r="AK3" i="8"/>
  <c r="AL3" i="8"/>
  <c r="AM3" i="8"/>
  <c r="AN3" i="8"/>
  <c r="R9" i="8"/>
  <c r="S9" i="8" s="1"/>
  <c r="X9" i="8"/>
  <c r="Y9" i="8" s="1"/>
  <c r="Z9" i="8"/>
  <c r="AA9" i="8" s="1"/>
  <c r="AB9" i="8"/>
  <c r="AC9" i="8" s="1"/>
  <c r="AD9" i="8"/>
  <c r="AE9" i="8" s="1"/>
  <c r="AF9" i="8"/>
  <c r="AG9" i="8" s="1"/>
  <c r="AH9" i="8"/>
  <c r="AJ9" i="8"/>
  <c r="AK9" i="8"/>
  <c r="AL9" i="8"/>
  <c r="AM9" i="8"/>
  <c r="AN9" i="8"/>
  <c r="R5" i="8"/>
  <c r="S5" i="8" s="1"/>
  <c r="X5" i="8"/>
  <c r="Y5" i="8" s="1"/>
  <c r="Z5" i="8"/>
  <c r="AA5" i="8" s="1"/>
  <c r="AB5" i="8"/>
  <c r="AC5" i="8" s="1"/>
  <c r="AD5" i="8"/>
  <c r="AE5" i="8" s="1"/>
  <c r="AF5" i="8"/>
  <c r="AG5" i="8" s="1"/>
  <c r="AH5" i="8"/>
  <c r="AJ5" i="8"/>
  <c r="AK5" i="8"/>
  <c r="AL5" i="8"/>
  <c r="AM5" i="8"/>
  <c r="AN5" i="8"/>
  <c r="R10" i="8"/>
  <c r="S10" i="8" s="1"/>
  <c r="X10" i="8"/>
  <c r="Y10" i="8" s="1"/>
  <c r="Z10" i="8"/>
  <c r="AA10" i="8" s="1"/>
  <c r="AB10" i="8"/>
  <c r="AC10" i="8" s="1"/>
  <c r="AD10" i="8"/>
  <c r="AE10" i="8" s="1"/>
  <c r="AF10" i="8"/>
  <c r="AG10" i="8" s="1"/>
  <c r="AH10" i="8"/>
  <c r="AJ10" i="8"/>
  <c r="AK10" i="8"/>
  <c r="AL10" i="8"/>
  <c r="AM10" i="8"/>
  <c r="AN10" i="8"/>
  <c r="R7" i="8"/>
  <c r="S7" i="8" s="1"/>
  <c r="X7" i="8"/>
  <c r="Y7" i="8" s="1"/>
  <c r="Z7" i="8"/>
  <c r="AA7" i="8" s="1"/>
  <c r="AB7" i="8"/>
  <c r="AC7" i="8" s="1"/>
  <c r="AD7" i="8"/>
  <c r="AE7" i="8" s="1"/>
  <c r="AF7" i="8"/>
  <c r="AG7" i="8" s="1"/>
  <c r="AH7" i="8"/>
  <c r="AJ7" i="8"/>
  <c r="AK7" i="8"/>
  <c r="AL7" i="8"/>
  <c r="AM7" i="8"/>
  <c r="AN7" i="8"/>
  <c r="R8" i="8"/>
  <c r="S8" i="8" s="1"/>
  <c r="X8" i="8"/>
  <c r="Y8" i="8" s="1"/>
  <c r="Z8" i="8"/>
  <c r="AA8" i="8" s="1"/>
  <c r="AB8" i="8"/>
  <c r="AC8" i="8" s="1"/>
  <c r="AD8" i="8"/>
  <c r="AE8" i="8" s="1"/>
  <c r="AF8" i="8"/>
  <c r="AG8" i="8" s="1"/>
  <c r="AH8" i="8"/>
  <c r="AJ8" i="8"/>
  <c r="AK8" i="8"/>
  <c r="AL8" i="8"/>
  <c r="AM8" i="8"/>
  <c r="AN8" i="8"/>
  <c r="R4" i="8"/>
  <c r="S4" i="8" s="1"/>
  <c r="X4" i="8"/>
  <c r="Y4" i="8" s="1"/>
  <c r="Z4" i="8"/>
  <c r="AA4" i="8" s="1"/>
  <c r="AB4" i="8"/>
  <c r="AC4" i="8" s="1"/>
  <c r="AD4" i="8"/>
  <c r="AE4" i="8" s="1"/>
  <c r="AF4" i="8"/>
  <c r="AG4" i="8" s="1"/>
  <c r="AH4" i="8"/>
  <c r="AJ4" i="8"/>
  <c r="AK4" i="8"/>
  <c r="AL4" i="8"/>
  <c r="AM4" i="8"/>
  <c r="AN4" i="8"/>
  <c r="R6" i="8"/>
  <c r="S6" i="8" s="1"/>
  <c r="X6" i="8"/>
  <c r="Y6" i="8" s="1"/>
  <c r="Z6" i="8"/>
  <c r="AA6" i="8" s="1"/>
  <c r="AB6" i="8"/>
  <c r="AC6" i="8" s="1"/>
  <c r="AD6" i="8"/>
  <c r="AE6" i="8" s="1"/>
  <c r="AF6" i="8"/>
  <c r="AG6" i="8" s="1"/>
  <c r="AH6" i="8"/>
  <c r="AJ6" i="8"/>
  <c r="AK6" i="8"/>
  <c r="AL6" i="8"/>
  <c r="AM6" i="8"/>
  <c r="AN6" i="8"/>
  <c r="R11" i="8"/>
  <c r="S11" i="8" s="1"/>
  <c r="X11" i="8"/>
  <c r="Y11" i="8" s="1"/>
  <c r="Z11" i="8"/>
  <c r="AA11" i="8" s="1"/>
  <c r="AB11" i="8"/>
  <c r="AC11" i="8" s="1"/>
  <c r="AD11" i="8"/>
  <c r="AE11" i="8" s="1"/>
  <c r="AF11" i="8"/>
  <c r="AG11" i="8" s="1"/>
  <c r="AH11" i="8"/>
  <c r="AJ11" i="8"/>
  <c r="AK11" i="8"/>
  <c r="AL11" i="8"/>
  <c r="AM11" i="8"/>
  <c r="AN11" i="8"/>
  <c r="R17" i="8"/>
  <c r="S17" i="8" s="1"/>
  <c r="X17" i="8"/>
  <c r="Y17" i="8" s="1"/>
  <c r="Z17" i="8"/>
  <c r="AA17" i="8" s="1"/>
  <c r="AB17" i="8"/>
  <c r="AC17" i="8" s="1"/>
  <c r="AD17" i="8"/>
  <c r="AE17" i="8" s="1"/>
  <c r="AF17" i="8"/>
  <c r="AG17" i="8" s="1"/>
  <c r="AH17" i="8"/>
  <c r="AJ17" i="8"/>
  <c r="AK17" i="8"/>
  <c r="AL17" i="8"/>
  <c r="AM17" i="8"/>
  <c r="AN17" i="8"/>
  <c r="R13" i="8"/>
  <c r="S13" i="8" s="1"/>
  <c r="X13" i="8"/>
  <c r="Y13" i="8" s="1"/>
  <c r="Z13" i="8"/>
  <c r="AA13" i="8" s="1"/>
  <c r="AB13" i="8"/>
  <c r="AC13" i="8" s="1"/>
  <c r="AD13" i="8"/>
  <c r="AE13" i="8" s="1"/>
  <c r="AF13" i="8"/>
  <c r="AG13" i="8" s="1"/>
  <c r="AH13" i="8"/>
  <c r="AJ13" i="8"/>
  <c r="AK13" i="8"/>
  <c r="AL13" i="8"/>
  <c r="AM13" i="8"/>
  <c r="AN13" i="8"/>
  <c r="R18" i="8"/>
  <c r="S18" i="8" s="1"/>
  <c r="X18" i="8"/>
  <c r="Y18" i="8" s="1"/>
  <c r="Z18" i="8"/>
  <c r="AA18" i="8" s="1"/>
  <c r="AB18" i="8"/>
  <c r="AC18" i="8" s="1"/>
  <c r="AD18" i="8"/>
  <c r="AE18" i="8" s="1"/>
  <c r="AF18" i="8"/>
  <c r="AG18" i="8" s="1"/>
  <c r="AH18" i="8"/>
  <c r="AJ18" i="8"/>
  <c r="AK18" i="8"/>
  <c r="AL18" i="8"/>
  <c r="AM18" i="8"/>
  <c r="AN18" i="8"/>
  <c r="R15" i="8"/>
  <c r="S15" i="8" s="1"/>
  <c r="X15" i="8"/>
  <c r="Y15" i="8" s="1"/>
  <c r="Z15" i="8"/>
  <c r="AA15" i="8" s="1"/>
  <c r="AB15" i="8"/>
  <c r="AC15" i="8" s="1"/>
  <c r="AD15" i="8"/>
  <c r="AE15" i="8" s="1"/>
  <c r="AF15" i="8"/>
  <c r="AG15" i="8" s="1"/>
  <c r="AH15" i="8"/>
  <c r="AJ15" i="8"/>
  <c r="AK15" i="8"/>
  <c r="AL15" i="8"/>
  <c r="AM15" i="8"/>
  <c r="AN15" i="8"/>
  <c r="R16" i="8"/>
  <c r="S16" i="8" s="1"/>
  <c r="X16" i="8"/>
  <c r="Y16" i="8" s="1"/>
  <c r="Z16" i="8"/>
  <c r="AA16" i="8" s="1"/>
  <c r="AB16" i="8"/>
  <c r="AC16" i="8" s="1"/>
  <c r="AD16" i="8"/>
  <c r="AE16" i="8" s="1"/>
  <c r="AF16" i="8"/>
  <c r="AG16" i="8" s="1"/>
  <c r="AH16" i="8"/>
  <c r="AJ16" i="8"/>
  <c r="AK16" i="8"/>
  <c r="AL16" i="8"/>
  <c r="AM16" i="8"/>
  <c r="AN16" i="8"/>
  <c r="R12" i="8"/>
  <c r="S12" i="8" s="1"/>
  <c r="X12" i="8"/>
  <c r="Y12" i="8" s="1"/>
  <c r="Z12" i="8"/>
  <c r="AA12" i="8" s="1"/>
  <c r="AB12" i="8"/>
  <c r="AC12" i="8" s="1"/>
  <c r="AD12" i="8"/>
  <c r="AE12" i="8" s="1"/>
  <c r="AF12" i="8"/>
  <c r="AG12" i="8" s="1"/>
  <c r="AH12" i="8"/>
  <c r="AJ12" i="8"/>
  <c r="AK12" i="8"/>
  <c r="AL12" i="8"/>
  <c r="AM12" i="8"/>
  <c r="AN12" i="8"/>
  <c r="R14" i="8"/>
  <c r="S14" i="8" s="1"/>
  <c r="X14" i="8"/>
  <c r="Y14" i="8" s="1"/>
  <c r="Z14" i="8"/>
  <c r="AA14" i="8" s="1"/>
  <c r="AB14" i="8"/>
  <c r="AC14" i="8" s="1"/>
  <c r="AD14" i="8"/>
  <c r="AE14" i="8" s="1"/>
  <c r="AF14" i="8"/>
  <c r="AG14" i="8" s="1"/>
  <c r="AH14" i="8"/>
  <c r="AJ14" i="8"/>
  <c r="AK14" i="8"/>
  <c r="AL14" i="8"/>
  <c r="AM14" i="8"/>
  <c r="AN14" i="8"/>
  <c r="R19" i="8"/>
  <c r="S19" i="8" s="1"/>
  <c r="X19" i="8"/>
  <c r="Y19" i="8" s="1"/>
  <c r="Z19" i="8"/>
  <c r="AA19" i="8" s="1"/>
  <c r="AB19" i="8"/>
  <c r="AC19" i="8" s="1"/>
  <c r="AD19" i="8"/>
  <c r="AE19" i="8" s="1"/>
  <c r="AF19" i="8"/>
  <c r="AG19" i="8" s="1"/>
  <c r="AH19" i="8"/>
  <c r="AJ19" i="8"/>
  <c r="AK19" i="8"/>
  <c r="AL19" i="8"/>
  <c r="AM19" i="8"/>
  <c r="AN19" i="8"/>
  <c r="R20" i="8"/>
  <c r="S20" i="8" s="1"/>
  <c r="X20" i="8"/>
  <c r="Y20" i="8" s="1"/>
  <c r="Z20" i="8"/>
  <c r="AA20" i="8" s="1"/>
  <c r="AB20" i="8"/>
  <c r="AC20" i="8" s="1"/>
  <c r="AD20" i="8"/>
  <c r="AE20" i="8" s="1"/>
  <c r="AF20" i="8"/>
  <c r="AG20" i="8" s="1"/>
  <c r="AH20" i="8"/>
  <c r="AJ20" i="8"/>
  <c r="AK20" i="8"/>
  <c r="AL20" i="8"/>
  <c r="AM20" i="8"/>
  <c r="AN20" i="8"/>
  <c r="R21" i="8"/>
  <c r="S21" i="8" s="1"/>
  <c r="X21" i="8"/>
  <c r="Y21" i="8" s="1"/>
  <c r="Z21" i="8"/>
  <c r="AA21" i="8" s="1"/>
  <c r="AB21" i="8"/>
  <c r="AC21" i="8" s="1"/>
  <c r="AD21" i="8"/>
  <c r="AE21" i="8" s="1"/>
  <c r="AF21" i="8"/>
  <c r="AG21" i="8" s="1"/>
  <c r="AH21" i="8"/>
  <c r="AJ21" i="8"/>
  <c r="AK21" i="8"/>
  <c r="AL21" i="8"/>
  <c r="AM21" i="8"/>
  <c r="AN21" i="8"/>
  <c r="R22" i="8"/>
  <c r="S22" i="8" s="1"/>
  <c r="X22" i="8"/>
  <c r="Y22" i="8" s="1"/>
  <c r="Z22" i="8"/>
  <c r="AA22" i="8" s="1"/>
  <c r="AB22" i="8"/>
  <c r="AC22" i="8" s="1"/>
  <c r="AD22" i="8"/>
  <c r="AE22" i="8" s="1"/>
  <c r="AF22" i="8"/>
  <c r="AG22" i="8" s="1"/>
  <c r="AH22" i="8"/>
  <c r="AJ22" i="8"/>
  <c r="AK22" i="8"/>
  <c r="AL22" i="8"/>
  <c r="AM22" i="8"/>
  <c r="AN22" i="8"/>
  <c r="R23" i="8"/>
  <c r="S23" i="8" s="1"/>
  <c r="X23" i="8"/>
  <c r="Y23" i="8" s="1"/>
  <c r="Z23" i="8"/>
  <c r="AA23" i="8" s="1"/>
  <c r="AB23" i="8"/>
  <c r="AC23" i="8" s="1"/>
  <c r="AD23" i="8"/>
  <c r="AE23" i="8" s="1"/>
  <c r="AF23" i="8"/>
  <c r="AG23" i="8" s="1"/>
  <c r="AH23" i="8"/>
  <c r="AJ23" i="8"/>
  <c r="AK23" i="8"/>
  <c r="AL23" i="8"/>
  <c r="AM23" i="8"/>
  <c r="AN23" i="8"/>
  <c r="R24" i="8"/>
  <c r="S24" i="8" s="1"/>
  <c r="X24" i="8"/>
  <c r="Y24" i="8" s="1"/>
  <c r="Z24" i="8"/>
  <c r="AA24" i="8" s="1"/>
  <c r="AB24" i="8"/>
  <c r="AC24" i="8" s="1"/>
  <c r="AD24" i="8"/>
  <c r="AE24" i="8" s="1"/>
  <c r="AF24" i="8"/>
  <c r="AG24" i="8" s="1"/>
  <c r="AH24" i="8"/>
  <c r="AJ24" i="8"/>
  <c r="AK24" i="8"/>
  <c r="AL24" i="8"/>
  <c r="AM24" i="8"/>
  <c r="AN24" i="8"/>
  <c r="R25" i="8"/>
  <c r="S25" i="8" s="1"/>
  <c r="X25" i="8"/>
  <c r="Y25" i="8" s="1"/>
  <c r="Z25" i="8"/>
  <c r="AA25" i="8" s="1"/>
  <c r="AB25" i="8"/>
  <c r="AC25" i="8" s="1"/>
  <c r="AD25" i="8"/>
  <c r="AE25" i="8" s="1"/>
  <c r="AF25" i="8"/>
  <c r="AG25" i="8" s="1"/>
  <c r="AH25" i="8"/>
  <c r="AJ25" i="8"/>
  <c r="AK25" i="8"/>
  <c r="AL25" i="8"/>
  <c r="AM25" i="8"/>
  <c r="AN25" i="8"/>
  <c r="R26" i="8"/>
  <c r="S26" i="8" s="1"/>
  <c r="X26" i="8"/>
  <c r="Y26" i="8" s="1"/>
  <c r="Z26" i="8"/>
  <c r="AA26" i="8" s="1"/>
  <c r="AB26" i="8"/>
  <c r="AC26" i="8" s="1"/>
  <c r="AD26" i="8"/>
  <c r="AE26" i="8" s="1"/>
  <c r="AF26" i="8"/>
  <c r="AG26" i="8" s="1"/>
  <c r="AH26" i="8"/>
  <c r="AJ26" i="8"/>
  <c r="AK26" i="8"/>
  <c r="AL26" i="8"/>
  <c r="AM26" i="8"/>
  <c r="AN26" i="8"/>
  <c r="R27" i="8"/>
  <c r="S27" i="8" s="1"/>
  <c r="X27" i="8"/>
  <c r="Y27" i="8" s="1"/>
  <c r="Z27" i="8"/>
  <c r="AA27" i="8" s="1"/>
  <c r="AB27" i="8"/>
  <c r="AC27" i="8" s="1"/>
  <c r="AD27" i="8"/>
  <c r="AE27" i="8" s="1"/>
  <c r="AF27" i="8"/>
  <c r="AG27" i="8" s="1"/>
  <c r="AH27" i="8"/>
  <c r="AJ27" i="8"/>
  <c r="AK27" i="8"/>
  <c r="AL27" i="8"/>
  <c r="AM27" i="8"/>
  <c r="AN27" i="8"/>
  <c r="R28" i="8"/>
  <c r="S28" i="8" s="1"/>
  <c r="X28" i="8"/>
  <c r="Y28" i="8" s="1"/>
  <c r="Z28" i="8"/>
  <c r="AA28" i="8" s="1"/>
  <c r="AB28" i="8"/>
  <c r="AC28" i="8" s="1"/>
  <c r="AD28" i="8"/>
  <c r="AE28" i="8" s="1"/>
  <c r="AF28" i="8"/>
  <c r="AG28" i="8" s="1"/>
  <c r="AH28" i="8"/>
  <c r="AJ28" i="8"/>
  <c r="AK28" i="8"/>
  <c r="AL28" i="8"/>
  <c r="AM28" i="8"/>
  <c r="AN28" i="8"/>
  <c r="R29" i="8"/>
  <c r="S29" i="8" s="1"/>
  <c r="X29" i="8"/>
  <c r="Y29" i="8" s="1"/>
  <c r="Z29" i="8"/>
  <c r="AA29" i="8" s="1"/>
  <c r="AB29" i="8"/>
  <c r="AC29" i="8" s="1"/>
  <c r="AD29" i="8"/>
  <c r="AE29" i="8" s="1"/>
  <c r="AF29" i="8"/>
  <c r="AG29" i="8" s="1"/>
  <c r="AH29" i="8"/>
  <c r="AJ29" i="8"/>
  <c r="AK29" i="8"/>
  <c r="AL29" i="8"/>
  <c r="AM29" i="8"/>
  <c r="AN29" i="8"/>
  <c r="R30" i="8"/>
  <c r="S30" i="8" s="1"/>
  <c r="X30" i="8"/>
  <c r="Y30" i="8" s="1"/>
  <c r="Z30" i="8"/>
  <c r="AA30" i="8" s="1"/>
  <c r="AB30" i="8"/>
  <c r="AC30" i="8" s="1"/>
  <c r="AD30" i="8"/>
  <c r="AE30" i="8" s="1"/>
  <c r="AF30" i="8"/>
  <c r="AG30" i="8" s="1"/>
  <c r="AH30" i="8"/>
  <c r="AJ30" i="8"/>
  <c r="AK30" i="8"/>
  <c r="AL30" i="8"/>
  <c r="AM30" i="8"/>
  <c r="AN30" i="8"/>
  <c r="R31" i="8"/>
  <c r="S31" i="8" s="1"/>
  <c r="X31" i="8"/>
  <c r="Y31" i="8" s="1"/>
  <c r="Z31" i="8"/>
  <c r="AA31" i="8" s="1"/>
  <c r="AB31" i="8"/>
  <c r="AC31" i="8" s="1"/>
  <c r="AD31" i="8"/>
  <c r="AE31" i="8" s="1"/>
  <c r="AF31" i="8"/>
  <c r="AG31" i="8" s="1"/>
  <c r="AH31" i="8"/>
  <c r="AJ31" i="8"/>
  <c r="AK31" i="8"/>
  <c r="AL31" i="8"/>
  <c r="AM31" i="8"/>
  <c r="AN31" i="8"/>
  <c r="R32" i="8"/>
  <c r="S32" i="8" s="1"/>
  <c r="X32" i="8"/>
  <c r="Y32" i="8" s="1"/>
  <c r="Z32" i="8"/>
  <c r="AA32" i="8" s="1"/>
  <c r="AB32" i="8"/>
  <c r="AC32" i="8" s="1"/>
  <c r="AD32" i="8"/>
  <c r="AE32" i="8" s="1"/>
  <c r="AF32" i="8"/>
  <c r="AG32" i="8" s="1"/>
  <c r="AH32" i="8"/>
  <c r="AJ32" i="8"/>
  <c r="AK32" i="8"/>
  <c r="AL32" i="8"/>
  <c r="AM32" i="8"/>
  <c r="AN32" i="8"/>
  <c r="R33" i="8"/>
  <c r="S33" i="8" s="1"/>
  <c r="X33" i="8"/>
  <c r="Y33" i="8" s="1"/>
  <c r="Z33" i="8"/>
  <c r="AA33" i="8" s="1"/>
  <c r="AB33" i="8"/>
  <c r="AC33" i="8" s="1"/>
  <c r="AD33" i="8"/>
  <c r="AE33" i="8" s="1"/>
  <c r="AF33" i="8"/>
  <c r="AG33" i="8" s="1"/>
  <c r="AH33" i="8"/>
  <c r="AJ33" i="8"/>
  <c r="AK33" i="8"/>
  <c r="AL33" i="8"/>
  <c r="AM33" i="8"/>
  <c r="AN33" i="8"/>
  <c r="R34" i="8"/>
  <c r="S34" i="8"/>
  <c r="X34" i="8"/>
  <c r="Y34" i="8" s="1"/>
  <c r="Z34" i="8"/>
  <c r="AA34" i="8" s="1"/>
  <c r="AB34" i="8"/>
  <c r="AC34" i="8" s="1"/>
  <c r="AD34" i="8"/>
  <c r="AE34" i="8" s="1"/>
  <c r="AF34" i="8"/>
  <c r="AG34" i="8" s="1"/>
  <c r="AH34" i="8"/>
  <c r="AJ34" i="8"/>
  <c r="AK34" i="8"/>
  <c r="AL34" i="8"/>
  <c r="AM34" i="8"/>
  <c r="AN34" i="8"/>
  <c r="R35" i="8"/>
  <c r="S35" i="8" s="1"/>
  <c r="X35" i="8"/>
  <c r="Y35" i="8" s="1"/>
  <c r="Z35" i="8"/>
  <c r="AA35" i="8" s="1"/>
  <c r="AB35" i="8"/>
  <c r="AC35" i="8" s="1"/>
  <c r="AD35" i="8"/>
  <c r="AE35" i="8" s="1"/>
  <c r="AF35" i="8"/>
  <c r="AG35" i="8" s="1"/>
  <c r="AH35" i="8"/>
  <c r="AJ35" i="8"/>
  <c r="AK35" i="8"/>
  <c r="AL35" i="8"/>
  <c r="AM35" i="8"/>
  <c r="AN35" i="8"/>
  <c r="R36" i="8"/>
  <c r="S36" i="8" s="1"/>
  <c r="X36" i="8"/>
  <c r="Y36" i="8" s="1"/>
  <c r="Z36" i="8"/>
  <c r="AA36" i="8" s="1"/>
  <c r="AB36" i="8"/>
  <c r="AC36" i="8" s="1"/>
  <c r="AD36" i="8"/>
  <c r="AE36" i="8" s="1"/>
  <c r="AF36" i="8"/>
  <c r="AG36" i="8" s="1"/>
  <c r="AH36" i="8"/>
  <c r="AJ36" i="8"/>
  <c r="AK36" i="8"/>
  <c r="AL36" i="8"/>
  <c r="AM36" i="8"/>
  <c r="AN36" i="8"/>
  <c r="R37" i="8"/>
  <c r="S37" i="8" s="1"/>
  <c r="X37" i="8"/>
  <c r="Y37" i="8" s="1"/>
  <c r="Z37" i="8"/>
  <c r="AA37" i="8" s="1"/>
  <c r="AB37" i="8"/>
  <c r="AC37" i="8" s="1"/>
  <c r="AD37" i="8"/>
  <c r="AE37" i="8" s="1"/>
  <c r="AF37" i="8"/>
  <c r="AG37" i="8" s="1"/>
  <c r="AH37" i="8"/>
  <c r="AJ37" i="8"/>
  <c r="AK37" i="8"/>
  <c r="AL37" i="8"/>
  <c r="AM37" i="8"/>
  <c r="AN37" i="8"/>
  <c r="R38" i="8"/>
  <c r="S38" i="8" s="1"/>
  <c r="X38" i="8"/>
  <c r="Y38" i="8" s="1"/>
  <c r="Z38" i="8"/>
  <c r="AA38" i="8" s="1"/>
  <c r="AB38" i="8"/>
  <c r="AC38" i="8" s="1"/>
  <c r="AD38" i="8"/>
  <c r="AE38" i="8" s="1"/>
  <c r="AF38" i="8"/>
  <c r="AG38" i="8" s="1"/>
  <c r="AH38" i="8"/>
  <c r="AJ38" i="8"/>
  <c r="AK38" i="8"/>
  <c r="AL38" i="8"/>
  <c r="AM38" i="8"/>
  <c r="AN38" i="8"/>
  <c r="R39" i="8"/>
  <c r="S39" i="8" s="1"/>
  <c r="X39" i="8"/>
  <c r="Y39" i="8" s="1"/>
  <c r="Z39" i="8"/>
  <c r="AA39" i="8" s="1"/>
  <c r="AB39" i="8"/>
  <c r="AC39" i="8" s="1"/>
  <c r="AD39" i="8"/>
  <c r="AE39" i="8" s="1"/>
  <c r="AF39" i="8"/>
  <c r="AG39" i="8" s="1"/>
  <c r="AH39" i="8"/>
  <c r="AJ39" i="8"/>
  <c r="AK39" i="8"/>
  <c r="AL39" i="8"/>
  <c r="AM39" i="8"/>
  <c r="AN39" i="8"/>
  <c r="R40" i="8"/>
  <c r="S40" i="8" s="1"/>
  <c r="X40" i="8"/>
  <c r="Y40" i="8" s="1"/>
  <c r="Z40" i="8"/>
  <c r="AA40" i="8" s="1"/>
  <c r="AB40" i="8"/>
  <c r="AC40" i="8" s="1"/>
  <c r="AD40" i="8"/>
  <c r="AE40" i="8" s="1"/>
  <c r="AF40" i="8"/>
  <c r="AG40" i="8" s="1"/>
  <c r="AH40" i="8"/>
  <c r="AJ40" i="8"/>
  <c r="AK40" i="8"/>
  <c r="AL40" i="8"/>
  <c r="AM40" i="8"/>
  <c r="AN40" i="8"/>
  <c r="AF2" i="8"/>
  <c r="X2" i="8"/>
  <c r="R3" i="7"/>
  <c r="S3" i="7" s="1"/>
  <c r="X3" i="7"/>
  <c r="Y3" i="7" s="1"/>
  <c r="Z3" i="7"/>
  <c r="AA3" i="7" s="1"/>
  <c r="AB3" i="7"/>
  <c r="AC3" i="7" s="1"/>
  <c r="AD3" i="7"/>
  <c r="AE3" i="7" s="1"/>
  <c r="AF3" i="7"/>
  <c r="AG3" i="7" s="1"/>
  <c r="AH3" i="7"/>
  <c r="AJ3" i="7"/>
  <c r="AM3" i="7"/>
  <c r="AN3" i="7"/>
  <c r="R6" i="7"/>
  <c r="S6" i="7" s="1"/>
  <c r="X6" i="7"/>
  <c r="Y6" i="7" s="1"/>
  <c r="Z6" i="7"/>
  <c r="AA6" i="7" s="1"/>
  <c r="AB6" i="7"/>
  <c r="AC6" i="7" s="1"/>
  <c r="AD6" i="7"/>
  <c r="AE6" i="7" s="1"/>
  <c r="AF6" i="7"/>
  <c r="AG6" i="7" s="1"/>
  <c r="AH6" i="7"/>
  <c r="AJ6" i="7"/>
  <c r="AM6" i="7"/>
  <c r="AN6" i="7"/>
  <c r="R4" i="7"/>
  <c r="S4" i="7" s="1"/>
  <c r="X4" i="7"/>
  <c r="Y4" i="7" s="1"/>
  <c r="Z4" i="7"/>
  <c r="AA4" i="7" s="1"/>
  <c r="AB4" i="7"/>
  <c r="AC4" i="7" s="1"/>
  <c r="AD4" i="7"/>
  <c r="AE4" i="7" s="1"/>
  <c r="AF4" i="7"/>
  <c r="AG4" i="7" s="1"/>
  <c r="AH4" i="7"/>
  <c r="AJ4" i="7"/>
  <c r="AM4" i="7"/>
  <c r="AN4" i="7"/>
  <c r="R5" i="7"/>
  <c r="S5" i="7" s="1"/>
  <c r="X5" i="7"/>
  <c r="Y5" i="7" s="1"/>
  <c r="Z5" i="7"/>
  <c r="AA5" i="7" s="1"/>
  <c r="AB5" i="7"/>
  <c r="AC5" i="7" s="1"/>
  <c r="AD5" i="7"/>
  <c r="AE5" i="7" s="1"/>
  <c r="AF5" i="7"/>
  <c r="AG5" i="7" s="1"/>
  <c r="AH5" i="7"/>
  <c r="AJ5" i="7"/>
  <c r="AM5" i="7"/>
  <c r="AN5" i="7"/>
  <c r="R7" i="7"/>
  <c r="S7" i="7" s="1"/>
  <c r="X7" i="7"/>
  <c r="Y7" i="7" s="1"/>
  <c r="Z7" i="7"/>
  <c r="AA7" i="7" s="1"/>
  <c r="AB7" i="7"/>
  <c r="AC7" i="7" s="1"/>
  <c r="AD7" i="7"/>
  <c r="AE7" i="7" s="1"/>
  <c r="AF7" i="7"/>
  <c r="AG7" i="7" s="1"/>
  <c r="AH7" i="7"/>
  <c r="AJ7" i="7"/>
  <c r="AM7" i="7"/>
  <c r="AN7" i="7"/>
  <c r="R8" i="7"/>
  <c r="S8" i="7" s="1"/>
  <c r="X8" i="7"/>
  <c r="Y8" i="7" s="1"/>
  <c r="Z8" i="7"/>
  <c r="AA8" i="7" s="1"/>
  <c r="AB8" i="7"/>
  <c r="AC8" i="7" s="1"/>
  <c r="AD8" i="7"/>
  <c r="AE8" i="7" s="1"/>
  <c r="AF8" i="7"/>
  <c r="AG8" i="7" s="1"/>
  <c r="AH8" i="7"/>
  <c r="AJ8" i="7"/>
  <c r="AM8" i="7"/>
  <c r="AN8" i="7"/>
  <c r="R9" i="7"/>
  <c r="S9" i="7"/>
  <c r="X9" i="7"/>
  <c r="Y9" i="7" s="1"/>
  <c r="Z9" i="7"/>
  <c r="AA9" i="7" s="1"/>
  <c r="AB9" i="7"/>
  <c r="AC9" i="7" s="1"/>
  <c r="AD9" i="7"/>
  <c r="AE9" i="7" s="1"/>
  <c r="AF9" i="7"/>
  <c r="AG9" i="7" s="1"/>
  <c r="AH9" i="7"/>
  <c r="AJ9" i="7"/>
  <c r="AM9" i="7"/>
  <c r="AN9" i="7"/>
  <c r="R10" i="7"/>
  <c r="S10" i="7" s="1"/>
  <c r="X10" i="7"/>
  <c r="Y10" i="7" s="1"/>
  <c r="Z10" i="7"/>
  <c r="AA10" i="7" s="1"/>
  <c r="AB10" i="7"/>
  <c r="AC10" i="7" s="1"/>
  <c r="AD10" i="7"/>
  <c r="AE10" i="7" s="1"/>
  <c r="AF10" i="7"/>
  <c r="AG10" i="7" s="1"/>
  <c r="AH10" i="7"/>
  <c r="AJ10" i="7"/>
  <c r="AM10" i="7"/>
  <c r="AN10" i="7"/>
  <c r="R13" i="7"/>
  <c r="S13" i="7" s="1"/>
  <c r="X13" i="7"/>
  <c r="Y13" i="7" s="1"/>
  <c r="Z13" i="7"/>
  <c r="AA13" i="7" s="1"/>
  <c r="AB13" i="7"/>
  <c r="AC13" i="7" s="1"/>
  <c r="AD13" i="7"/>
  <c r="AE13" i="7" s="1"/>
  <c r="AF13" i="7"/>
  <c r="AG13" i="7" s="1"/>
  <c r="AH13" i="7"/>
  <c r="AJ13" i="7"/>
  <c r="AM13" i="7"/>
  <c r="AN13" i="7"/>
  <c r="R14" i="7"/>
  <c r="S14" i="7" s="1"/>
  <c r="X14" i="7"/>
  <c r="Y14" i="7" s="1"/>
  <c r="Z14" i="7"/>
  <c r="AA14" i="7" s="1"/>
  <c r="AB14" i="7"/>
  <c r="AC14" i="7" s="1"/>
  <c r="AD14" i="7"/>
  <c r="AE14" i="7" s="1"/>
  <c r="AF14" i="7"/>
  <c r="AG14" i="7" s="1"/>
  <c r="AH14" i="7"/>
  <c r="AJ14" i="7"/>
  <c r="AM14" i="7"/>
  <c r="AN14" i="7"/>
  <c r="R15" i="7"/>
  <c r="S15" i="7" s="1"/>
  <c r="X15" i="7"/>
  <c r="Y15" i="7" s="1"/>
  <c r="Z15" i="7"/>
  <c r="AA15" i="7" s="1"/>
  <c r="AB15" i="7"/>
  <c r="AC15" i="7" s="1"/>
  <c r="AD15" i="7"/>
  <c r="AE15" i="7" s="1"/>
  <c r="AF15" i="7"/>
  <c r="AG15" i="7" s="1"/>
  <c r="AH15" i="7"/>
  <c r="AJ15" i="7"/>
  <c r="AM15" i="7"/>
  <c r="AN15" i="7"/>
  <c r="R16" i="7"/>
  <c r="S16" i="7" s="1"/>
  <c r="X16" i="7"/>
  <c r="Y16" i="7" s="1"/>
  <c r="Z16" i="7"/>
  <c r="AA16" i="7" s="1"/>
  <c r="AB16" i="7"/>
  <c r="AC16" i="7" s="1"/>
  <c r="AD16" i="7"/>
  <c r="AE16" i="7" s="1"/>
  <c r="AF16" i="7"/>
  <c r="AG16" i="7" s="1"/>
  <c r="AH16" i="7"/>
  <c r="AJ16" i="7"/>
  <c r="AM16" i="7"/>
  <c r="AN16" i="7"/>
  <c r="R17" i="7"/>
  <c r="S17" i="7" s="1"/>
  <c r="X17" i="7"/>
  <c r="Y17" i="7" s="1"/>
  <c r="Z17" i="7"/>
  <c r="AA17" i="7" s="1"/>
  <c r="AB17" i="7"/>
  <c r="AC17" i="7" s="1"/>
  <c r="AD17" i="7"/>
  <c r="AE17" i="7" s="1"/>
  <c r="AF17" i="7"/>
  <c r="AG17" i="7" s="1"/>
  <c r="AH17" i="7"/>
  <c r="AJ17" i="7"/>
  <c r="AM17" i="7"/>
  <c r="AN17" i="7"/>
  <c r="R18" i="7"/>
  <c r="S18" i="7" s="1"/>
  <c r="X18" i="7"/>
  <c r="Y18" i="7" s="1"/>
  <c r="Z18" i="7"/>
  <c r="AA18" i="7" s="1"/>
  <c r="AB18" i="7"/>
  <c r="AC18" i="7" s="1"/>
  <c r="AD18" i="7"/>
  <c r="AE18" i="7" s="1"/>
  <c r="AF18" i="7"/>
  <c r="AG18" i="7" s="1"/>
  <c r="AH18" i="7"/>
  <c r="AJ18" i="7"/>
  <c r="AM18" i="7"/>
  <c r="AN18" i="7"/>
  <c r="R11" i="7"/>
  <c r="S11" i="7" s="1"/>
  <c r="X11" i="7"/>
  <c r="Y11" i="7" s="1"/>
  <c r="Z11" i="7"/>
  <c r="AA11" i="7" s="1"/>
  <c r="AB11" i="7"/>
  <c r="AC11" i="7" s="1"/>
  <c r="AD11" i="7"/>
  <c r="AE11" i="7" s="1"/>
  <c r="AF11" i="7"/>
  <c r="AG11" i="7" s="1"/>
  <c r="AH11" i="7"/>
  <c r="AJ11" i="7"/>
  <c r="AM11" i="7"/>
  <c r="AN11" i="7"/>
  <c r="R12" i="7"/>
  <c r="S12" i="7" s="1"/>
  <c r="X12" i="7"/>
  <c r="Y12" i="7" s="1"/>
  <c r="Z12" i="7"/>
  <c r="AA12" i="7" s="1"/>
  <c r="AB12" i="7"/>
  <c r="AC12" i="7" s="1"/>
  <c r="AD12" i="7"/>
  <c r="AE12" i="7" s="1"/>
  <c r="AF12" i="7"/>
  <c r="AG12" i="7" s="1"/>
  <c r="AH12" i="7"/>
  <c r="AJ12" i="7"/>
  <c r="AM12" i="7"/>
  <c r="AN12" i="7"/>
  <c r="R19" i="7"/>
  <c r="S19" i="7" s="1"/>
  <c r="X19" i="7"/>
  <c r="Y19" i="7" s="1"/>
  <c r="Z19" i="7"/>
  <c r="AA19" i="7" s="1"/>
  <c r="AB19" i="7"/>
  <c r="AC19" i="7" s="1"/>
  <c r="AD19" i="7"/>
  <c r="AE19" i="7" s="1"/>
  <c r="AF19" i="7"/>
  <c r="AG19" i="7" s="1"/>
  <c r="AH19" i="7"/>
  <c r="AJ19" i="7"/>
  <c r="AM19" i="7"/>
  <c r="AN19" i="7"/>
  <c r="R20" i="7"/>
  <c r="S20" i="7" s="1"/>
  <c r="X20" i="7"/>
  <c r="Y20" i="7" s="1"/>
  <c r="Z20" i="7"/>
  <c r="AA20" i="7" s="1"/>
  <c r="AB20" i="7"/>
  <c r="AC20" i="7" s="1"/>
  <c r="AD20" i="7"/>
  <c r="AE20" i="7" s="1"/>
  <c r="AF20" i="7"/>
  <c r="AG20" i="7" s="1"/>
  <c r="AH20" i="7"/>
  <c r="AJ20" i="7"/>
  <c r="AM20" i="7"/>
  <c r="AN20" i="7"/>
  <c r="R21" i="7"/>
  <c r="S21" i="7" s="1"/>
  <c r="X21" i="7"/>
  <c r="Y21" i="7" s="1"/>
  <c r="Z21" i="7"/>
  <c r="AA21" i="7" s="1"/>
  <c r="AB21" i="7"/>
  <c r="AC21" i="7" s="1"/>
  <c r="AD21" i="7"/>
  <c r="AE21" i="7" s="1"/>
  <c r="AF21" i="7"/>
  <c r="AG21" i="7" s="1"/>
  <c r="AH21" i="7"/>
  <c r="AJ21" i="7"/>
  <c r="AM21" i="7"/>
  <c r="AN21" i="7"/>
  <c r="R22" i="7"/>
  <c r="S22" i="7" s="1"/>
  <c r="X22" i="7"/>
  <c r="Y22" i="7" s="1"/>
  <c r="Z22" i="7"/>
  <c r="AA22" i="7" s="1"/>
  <c r="AB22" i="7"/>
  <c r="AC22" i="7" s="1"/>
  <c r="AD22" i="7"/>
  <c r="AE22" i="7" s="1"/>
  <c r="AF22" i="7"/>
  <c r="AG22" i="7" s="1"/>
  <c r="AH22" i="7"/>
  <c r="AJ22" i="7"/>
  <c r="AM22" i="7"/>
  <c r="AN22" i="7"/>
  <c r="R23" i="7"/>
  <c r="S23" i="7" s="1"/>
  <c r="X23" i="7"/>
  <c r="Y23" i="7" s="1"/>
  <c r="Z23" i="7"/>
  <c r="AA23" i="7" s="1"/>
  <c r="AB23" i="7"/>
  <c r="AC23" i="7" s="1"/>
  <c r="AD23" i="7"/>
  <c r="AE23" i="7" s="1"/>
  <c r="AF23" i="7"/>
  <c r="AG23" i="7" s="1"/>
  <c r="AH23" i="7"/>
  <c r="AJ23" i="7"/>
  <c r="AM23" i="7"/>
  <c r="AN23" i="7"/>
  <c r="R24" i="7"/>
  <c r="S24" i="7" s="1"/>
  <c r="X24" i="7"/>
  <c r="Y24" i="7" s="1"/>
  <c r="Z24" i="7"/>
  <c r="AA24" i="7" s="1"/>
  <c r="AB24" i="7"/>
  <c r="AC24" i="7" s="1"/>
  <c r="AD24" i="7"/>
  <c r="AE24" i="7" s="1"/>
  <c r="AF24" i="7"/>
  <c r="AG24" i="7" s="1"/>
  <c r="AH24" i="7"/>
  <c r="AJ24" i="7"/>
  <c r="AM24" i="7"/>
  <c r="AN24" i="7"/>
  <c r="R25" i="7"/>
  <c r="S25" i="7" s="1"/>
  <c r="X25" i="7"/>
  <c r="Y25" i="7" s="1"/>
  <c r="Z25" i="7"/>
  <c r="AA25" i="7" s="1"/>
  <c r="AB25" i="7"/>
  <c r="AC25" i="7" s="1"/>
  <c r="AD25" i="7"/>
  <c r="AE25" i="7" s="1"/>
  <c r="AF25" i="7"/>
  <c r="AG25" i="7" s="1"/>
  <c r="AH25" i="7"/>
  <c r="AJ25" i="7"/>
  <c r="AM25" i="7"/>
  <c r="AN25" i="7"/>
  <c r="R26" i="7"/>
  <c r="S26" i="7" s="1"/>
  <c r="X26" i="7"/>
  <c r="Y26" i="7" s="1"/>
  <c r="Z26" i="7"/>
  <c r="AA26" i="7" s="1"/>
  <c r="AB26" i="7"/>
  <c r="AC26" i="7" s="1"/>
  <c r="AD26" i="7"/>
  <c r="AE26" i="7" s="1"/>
  <c r="AF26" i="7"/>
  <c r="AG26" i="7" s="1"/>
  <c r="AH26" i="7"/>
  <c r="AJ26" i="7"/>
  <c r="AM26" i="7"/>
  <c r="AN26" i="7"/>
  <c r="R27" i="7"/>
  <c r="S27" i="7" s="1"/>
  <c r="X27" i="7"/>
  <c r="Y27" i="7" s="1"/>
  <c r="Z27" i="7"/>
  <c r="AA27" i="7" s="1"/>
  <c r="AB27" i="7"/>
  <c r="AC27" i="7" s="1"/>
  <c r="AD27" i="7"/>
  <c r="AE27" i="7" s="1"/>
  <c r="AF27" i="7"/>
  <c r="AG27" i="7" s="1"/>
  <c r="AH27" i="7"/>
  <c r="AJ27" i="7"/>
  <c r="AM27" i="7"/>
  <c r="AN27" i="7"/>
  <c r="R28" i="7"/>
  <c r="S28" i="7" s="1"/>
  <c r="X28" i="7"/>
  <c r="Y28" i="7" s="1"/>
  <c r="Z28" i="7"/>
  <c r="AA28" i="7" s="1"/>
  <c r="AB28" i="7"/>
  <c r="AC28" i="7" s="1"/>
  <c r="AD28" i="7"/>
  <c r="AE28" i="7" s="1"/>
  <c r="AF28" i="7"/>
  <c r="AG28" i="7" s="1"/>
  <c r="AH28" i="7"/>
  <c r="AJ28" i="7"/>
  <c r="AM28" i="7"/>
  <c r="AN28" i="7"/>
  <c r="AF2" i="7"/>
  <c r="X2" i="7"/>
  <c r="AI2" i="5"/>
  <c r="AJ2" i="5" s="1"/>
  <c r="Y2" i="5"/>
  <c r="Z2" i="5" s="1"/>
  <c r="X5" i="4"/>
  <c r="Y5" i="4" s="1"/>
  <c r="Z5" i="4"/>
  <c r="AA5" i="4" s="1"/>
  <c r="AB5" i="4"/>
  <c r="AC5" i="4" s="1"/>
  <c r="AD5" i="4"/>
  <c r="AE5" i="4" s="1"/>
  <c r="AF5" i="4"/>
  <c r="AG5" i="4" s="1"/>
  <c r="AH5" i="4"/>
  <c r="AJ5" i="4"/>
  <c r="AK5" i="4"/>
  <c r="AL5" i="4"/>
  <c r="AM5" i="4"/>
  <c r="AN5" i="4"/>
  <c r="X4" i="4"/>
  <c r="Y4" i="4" s="1"/>
  <c r="Z4" i="4"/>
  <c r="AA4" i="4" s="1"/>
  <c r="AB4" i="4"/>
  <c r="AC4" i="4" s="1"/>
  <c r="AD4" i="4"/>
  <c r="AE4" i="4" s="1"/>
  <c r="AF4" i="4"/>
  <c r="AG4" i="4" s="1"/>
  <c r="AH4" i="4"/>
  <c r="AJ4" i="4"/>
  <c r="AK4" i="4"/>
  <c r="AL4" i="4"/>
  <c r="AM4" i="4"/>
  <c r="AN4" i="4"/>
  <c r="X3" i="4"/>
  <c r="Y3" i="4" s="1"/>
  <c r="Z3" i="4"/>
  <c r="AA3" i="4" s="1"/>
  <c r="AB3" i="4"/>
  <c r="AC3" i="4" s="1"/>
  <c r="AD3" i="4"/>
  <c r="AE3" i="4" s="1"/>
  <c r="AF3" i="4"/>
  <c r="AG3" i="4" s="1"/>
  <c r="AH3" i="4"/>
  <c r="AJ3" i="4"/>
  <c r="AK3" i="4"/>
  <c r="AL3" i="4"/>
  <c r="AM3" i="4"/>
  <c r="AN3" i="4"/>
  <c r="X6" i="4"/>
  <c r="Y6" i="4" s="1"/>
  <c r="Z6" i="4"/>
  <c r="AA6" i="4" s="1"/>
  <c r="AB6" i="4"/>
  <c r="AC6" i="4" s="1"/>
  <c r="AD6" i="4"/>
  <c r="AE6" i="4" s="1"/>
  <c r="AF6" i="4"/>
  <c r="AG6" i="4" s="1"/>
  <c r="AH6" i="4"/>
  <c r="AJ6" i="4"/>
  <c r="AK6" i="4"/>
  <c r="AL6" i="4"/>
  <c r="AM6" i="4"/>
  <c r="AN6" i="4"/>
  <c r="X7" i="4"/>
  <c r="Y7" i="4" s="1"/>
  <c r="Z7" i="4"/>
  <c r="AA7" i="4" s="1"/>
  <c r="AB7" i="4"/>
  <c r="AC7" i="4" s="1"/>
  <c r="AD7" i="4"/>
  <c r="AE7" i="4" s="1"/>
  <c r="AF7" i="4"/>
  <c r="AG7" i="4" s="1"/>
  <c r="AH7" i="4"/>
  <c r="AJ7" i="4"/>
  <c r="AK7" i="4"/>
  <c r="AL7" i="4"/>
  <c r="AM7" i="4"/>
  <c r="AN7" i="4"/>
  <c r="X8" i="4"/>
  <c r="Y8" i="4" s="1"/>
  <c r="Z8" i="4"/>
  <c r="AA8" i="4" s="1"/>
  <c r="AB8" i="4"/>
  <c r="AC8" i="4" s="1"/>
  <c r="AD8" i="4"/>
  <c r="AE8" i="4" s="1"/>
  <c r="AF8" i="4"/>
  <c r="AG8" i="4" s="1"/>
  <c r="AH8" i="4"/>
  <c r="AJ8" i="4"/>
  <c r="AK8" i="4"/>
  <c r="AL8" i="4"/>
  <c r="AM8" i="4"/>
  <c r="AN8" i="4"/>
  <c r="X9" i="4"/>
  <c r="Y9" i="4" s="1"/>
  <c r="Z9" i="4"/>
  <c r="AA9" i="4" s="1"/>
  <c r="AB9" i="4"/>
  <c r="AC9" i="4" s="1"/>
  <c r="AD9" i="4"/>
  <c r="AE9" i="4" s="1"/>
  <c r="AF9" i="4"/>
  <c r="AG9" i="4" s="1"/>
  <c r="AH9" i="4"/>
  <c r="AJ9" i="4"/>
  <c r="AK9" i="4"/>
  <c r="AL9" i="4"/>
  <c r="AM9" i="4"/>
  <c r="AN9" i="4"/>
  <c r="X10" i="4"/>
  <c r="Y10" i="4" s="1"/>
  <c r="Z10" i="4"/>
  <c r="AA10" i="4" s="1"/>
  <c r="AB10" i="4"/>
  <c r="AC10" i="4" s="1"/>
  <c r="AD10" i="4"/>
  <c r="AE10" i="4" s="1"/>
  <c r="AF10" i="4"/>
  <c r="AG10" i="4" s="1"/>
  <c r="AH10" i="4"/>
  <c r="AJ10" i="4"/>
  <c r="AK10" i="4"/>
  <c r="AL10" i="4"/>
  <c r="AM10" i="4"/>
  <c r="AN10" i="4"/>
  <c r="X11" i="4"/>
  <c r="Y11" i="4" s="1"/>
  <c r="Z11" i="4"/>
  <c r="AA11" i="4" s="1"/>
  <c r="AB11" i="4"/>
  <c r="AC11" i="4" s="1"/>
  <c r="AD11" i="4"/>
  <c r="AE11" i="4" s="1"/>
  <c r="AF11" i="4"/>
  <c r="AG11" i="4" s="1"/>
  <c r="AH11" i="4"/>
  <c r="AJ11" i="4"/>
  <c r="AK11" i="4"/>
  <c r="AL11" i="4"/>
  <c r="AM11" i="4"/>
  <c r="AN11" i="4"/>
  <c r="X12" i="4"/>
  <c r="Y12" i="4" s="1"/>
  <c r="Z12" i="4"/>
  <c r="AA12" i="4" s="1"/>
  <c r="AB12" i="4"/>
  <c r="AC12" i="4" s="1"/>
  <c r="AD12" i="4"/>
  <c r="AE12" i="4" s="1"/>
  <c r="AF12" i="4"/>
  <c r="AG12" i="4" s="1"/>
  <c r="AH12" i="4"/>
  <c r="AJ12" i="4"/>
  <c r="AK12" i="4"/>
  <c r="AL12" i="4"/>
  <c r="AM12" i="4"/>
  <c r="AN12" i="4"/>
  <c r="X13" i="4"/>
  <c r="Y13" i="4" s="1"/>
  <c r="Z13" i="4"/>
  <c r="AA13" i="4" s="1"/>
  <c r="AB13" i="4"/>
  <c r="AC13" i="4" s="1"/>
  <c r="AD13" i="4"/>
  <c r="AE13" i="4" s="1"/>
  <c r="AF13" i="4"/>
  <c r="AG13" i="4" s="1"/>
  <c r="AH13" i="4"/>
  <c r="AJ13" i="4"/>
  <c r="AK13" i="4"/>
  <c r="AL13" i="4"/>
  <c r="AM13" i="4"/>
  <c r="AN13" i="4"/>
  <c r="X14" i="4"/>
  <c r="Y14" i="4" s="1"/>
  <c r="Z14" i="4"/>
  <c r="AA14" i="4" s="1"/>
  <c r="AB14" i="4"/>
  <c r="AC14" i="4" s="1"/>
  <c r="AD14" i="4"/>
  <c r="AE14" i="4" s="1"/>
  <c r="AF14" i="4"/>
  <c r="AG14" i="4" s="1"/>
  <c r="AH14" i="4"/>
  <c r="AJ14" i="4"/>
  <c r="AK14" i="4"/>
  <c r="AL14" i="4"/>
  <c r="AM14" i="4"/>
  <c r="AN14" i="4"/>
  <c r="X15" i="4"/>
  <c r="Y15" i="4" s="1"/>
  <c r="Z15" i="4"/>
  <c r="AA15" i="4" s="1"/>
  <c r="AB15" i="4"/>
  <c r="AC15" i="4" s="1"/>
  <c r="AD15" i="4"/>
  <c r="AE15" i="4" s="1"/>
  <c r="AF15" i="4"/>
  <c r="AG15" i="4" s="1"/>
  <c r="AH15" i="4"/>
  <c r="AJ15" i="4"/>
  <c r="AK15" i="4"/>
  <c r="AL15" i="4"/>
  <c r="AM15" i="4"/>
  <c r="AN15" i="4"/>
  <c r="X16" i="4"/>
  <c r="Y16" i="4" s="1"/>
  <c r="Z16" i="4"/>
  <c r="AA16" i="4" s="1"/>
  <c r="AB16" i="4"/>
  <c r="AC16" i="4" s="1"/>
  <c r="AD16" i="4"/>
  <c r="AE16" i="4" s="1"/>
  <c r="AF16" i="4"/>
  <c r="AG16" i="4" s="1"/>
  <c r="AH16" i="4"/>
  <c r="AJ16" i="4"/>
  <c r="AK16" i="4"/>
  <c r="AL16" i="4"/>
  <c r="AM16" i="4"/>
  <c r="AN16" i="4"/>
  <c r="X17" i="4"/>
  <c r="Y17" i="4" s="1"/>
  <c r="Z17" i="4"/>
  <c r="AA17" i="4" s="1"/>
  <c r="AB17" i="4"/>
  <c r="AC17" i="4" s="1"/>
  <c r="AD17" i="4"/>
  <c r="AE17" i="4" s="1"/>
  <c r="AF17" i="4"/>
  <c r="AG17" i="4" s="1"/>
  <c r="AH17" i="4"/>
  <c r="AJ17" i="4"/>
  <c r="AK17" i="4"/>
  <c r="AL17" i="4"/>
  <c r="AM17" i="4"/>
  <c r="AN17" i="4"/>
  <c r="X18" i="4"/>
  <c r="Y18" i="4" s="1"/>
  <c r="Z18" i="4"/>
  <c r="AA18" i="4" s="1"/>
  <c r="AB18" i="4"/>
  <c r="AC18" i="4" s="1"/>
  <c r="AD18" i="4"/>
  <c r="AE18" i="4" s="1"/>
  <c r="AF18" i="4"/>
  <c r="AG18" i="4" s="1"/>
  <c r="AH18" i="4"/>
  <c r="AJ18" i="4"/>
  <c r="AK18" i="4"/>
  <c r="AL18" i="4"/>
  <c r="AM18" i="4"/>
  <c r="AN18" i="4"/>
  <c r="X19" i="4"/>
  <c r="Y19" i="4" s="1"/>
  <c r="Z19" i="4"/>
  <c r="AA19" i="4" s="1"/>
  <c r="AB19" i="4"/>
  <c r="AC19" i="4" s="1"/>
  <c r="AD19" i="4"/>
  <c r="AE19" i="4" s="1"/>
  <c r="AF19" i="4"/>
  <c r="AG19" i="4" s="1"/>
  <c r="AH19" i="4"/>
  <c r="AJ19" i="4"/>
  <c r="AK19" i="4"/>
  <c r="AL19" i="4"/>
  <c r="AM19" i="4"/>
  <c r="AN19" i="4"/>
  <c r="AF2" i="4"/>
  <c r="X2" i="4"/>
  <c r="S12" i="16" l="1"/>
  <c r="S17" i="16"/>
  <c r="S5" i="16"/>
  <c r="S23" i="16"/>
  <c r="S24" i="16"/>
  <c r="S9" i="16"/>
  <c r="S18" i="16"/>
  <c r="S10" i="16"/>
  <c r="S4" i="16"/>
  <c r="S31" i="16"/>
  <c r="S11" i="16"/>
  <c r="S19" i="16"/>
  <c r="S39" i="16"/>
  <c r="S15" i="16"/>
  <c r="S21" i="16"/>
  <c r="S7" i="16"/>
  <c r="S16" i="16"/>
  <c r="S27" i="16"/>
  <c r="S22" i="16"/>
  <c r="S8" i="16"/>
  <c r="S13" i="16"/>
  <c r="S38" i="16"/>
  <c r="S20" i="16"/>
  <c r="S14" i="16"/>
  <c r="S28" i="16"/>
  <c r="S10" i="13"/>
  <c r="S17" i="13"/>
  <c r="S12" i="13"/>
  <c r="S24" i="13"/>
  <c r="S20" i="13"/>
  <c r="S26" i="13"/>
  <c r="S15" i="13"/>
  <c r="S8" i="13"/>
  <c r="S28" i="13"/>
  <c r="S19" i="13"/>
  <c r="S25" i="13"/>
  <c r="S7" i="13"/>
  <c r="S22" i="13"/>
  <c r="S11" i="13"/>
  <c r="S23" i="13"/>
  <c r="S5" i="13"/>
  <c r="S18" i="13"/>
  <c r="S6" i="13"/>
  <c r="S21" i="13"/>
  <c r="S9" i="13"/>
  <c r="S16" i="13"/>
  <c r="S6" i="16"/>
  <c r="S27" i="13"/>
  <c r="S14" i="13"/>
  <c r="S13" i="13"/>
  <c r="S13" i="19"/>
  <c r="S23" i="19"/>
  <c r="S18" i="19"/>
  <c r="S20" i="19"/>
  <c r="S36" i="16"/>
  <c r="S6" i="19"/>
  <c r="S33" i="16"/>
  <c r="Q19" i="12"/>
  <c r="S30" i="16"/>
  <c r="S15" i="19"/>
  <c r="S21" i="19"/>
  <c r="AI17" i="19"/>
  <c r="S17" i="19" s="1"/>
  <c r="S25" i="16"/>
  <c r="S5" i="19"/>
  <c r="S37" i="16"/>
  <c r="S26" i="16"/>
  <c r="S12" i="19"/>
  <c r="S11" i="19"/>
  <c r="S32" i="16"/>
  <c r="S22" i="19"/>
  <c r="S30" i="19"/>
  <c r="S26" i="19"/>
  <c r="S24" i="19"/>
  <c r="S7" i="19"/>
  <c r="AI25" i="19"/>
  <c r="S25" i="19" s="1"/>
  <c r="S8" i="19"/>
  <c r="S19" i="19"/>
  <c r="S9" i="19"/>
  <c r="S34" i="16"/>
  <c r="S14" i="19"/>
  <c r="S4" i="19"/>
  <c r="S3" i="19"/>
  <c r="S40" i="16"/>
  <c r="S29" i="16"/>
  <c r="S10" i="19"/>
  <c r="S35" i="16"/>
  <c r="Q7" i="12"/>
  <c r="Q3" i="12"/>
  <c r="Q21" i="12"/>
  <c r="Q34" i="12"/>
  <c r="Q36" i="12"/>
  <c r="Q32" i="12"/>
  <c r="Q20" i="12"/>
  <c r="Q16" i="12"/>
  <c r="Q11" i="12"/>
  <c r="Q8" i="12"/>
  <c r="Q4" i="12"/>
  <c r="Q37" i="12"/>
  <c r="Q33" i="12"/>
  <c r="Q29" i="12"/>
  <c r="Q25" i="12"/>
  <c r="Q28" i="12"/>
  <c r="Q17" i="12"/>
  <c r="Q10" i="12"/>
  <c r="Q9" i="12"/>
  <c r="Q5" i="12"/>
  <c r="Q38" i="12"/>
  <c r="Q18" i="12"/>
  <c r="Q15" i="12"/>
  <c r="Q30" i="12"/>
  <c r="Q26" i="12"/>
  <c r="Q22" i="12"/>
  <c r="Q14" i="12"/>
  <c r="Q12" i="12"/>
  <c r="Q6" i="12"/>
  <c r="Q39" i="12"/>
  <c r="Q35" i="12"/>
  <c r="Q13" i="12"/>
  <c r="Q24" i="12"/>
  <c r="Q31" i="12"/>
  <c r="Q27" i="12"/>
  <c r="Q23" i="12"/>
  <c r="Q7" i="10"/>
  <c r="Q3" i="10"/>
  <c r="Q22" i="10"/>
  <c r="Q16" i="10"/>
  <c r="Q37" i="10"/>
  <c r="Q32" i="10"/>
  <c r="Q13" i="10"/>
  <c r="Q9" i="10"/>
  <c r="Q5" i="10"/>
  <c r="Q38" i="10"/>
  <c r="Q33" i="10"/>
  <c r="Q27" i="10"/>
  <c r="Q29" i="10"/>
  <c r="Q23" i="10"/>
  <c r="Q17" i="10"/>
  <c r="Q12" i="10"/>
  <c r="Q8" i="10"/>
  <c r="Q6" i="10"/>
  <c r="Q20" i="10"/>
  <c r="Q26" i="10"/>
  <c r="Q34" i="10"/>
  <c r="Q35" i="10"/>
  <c r="Q28" i="10"/>
  <c r="Q30" i="10"/>
  <c r="Q24" i="10"/>
  <c r="Q18" i="10"/>
  <c r="Q14" i="10"/>
  <c r="Q11" i="10"/>
  <c r="Q10" i="10"/>
  <c r="Q36" i="10"/>
  <c r="Q31" i="10"/>
  <c r="Q25" i="10"/>
  <c r="Q21" i="10"/>
  <c r="Q19" i="10"/>
  <c r="Q15" i="10"/>
  <c r="Q4" i="10"/>
  <c r="Q24" i="9"/>
  <c r="Q20" i="9"/>
  <c r="Q19" i="9"/>
  <c r="Q5" i="9"/>
  <c r="Q85" i="9"/>
  <c r="Q75" i="9"/>
  <c r="Q23" i="9"/>
  <c r="Q17" i="9"/>
  <c r="Q15" i="9"/>
  <c r="Q12" i="9"/>
  <c r="Q7" i="9"/>
  <c r="Q8" i="9"/>
  <c r="Q81" i="9"/>
  <c r="Q77" i="9"/>
  <c r="Q73" i="9"/>
  <c r="Q69" i="9"/>
  <c r="Q65" i="9"/>
  <c r="Q61" i="9"/>
  <c r="Q57" i="9"/>
  <c r="Q53" i="9"/>
  <c r="Q49" i="9"/>
  <c r="Q41" i="9"/>
  <c r="Q31" i="9"/>
  <c r="Q33" i="9"/>
  <c r="Q29" i="9"/>
  <c r="Q25" i="9"/>
  <c r="Q21" i="9"/>
  <c r="Q16" i="9"/>
  <c r="Q13" i="9"/>
  <c r="Q11" i="9"/>
  <c r="Q86" i="9"/>
  <c r="Q4" i="9"/>
  <c r="Q82" i="9"/>
  <c r="Q74" i="9"/>
  <c r="Q70" i="9"/>
  <c r="Q66" i="9"/>
  <c r="Q62" i="9"/>
  <c r="Q58" i="9"/>
  <c r="Q54" i="9"/>
  <c r="Q51" i="9"/>
  <c r="Q46" i="9"/>
  <c r="Q42" i="9"/>
  <c r="Q38" i="9"/>
  <c r="Q34" i="9"/>
  <c r="Q36" i="9"/>
  <c r="Q26" i="9"/>
  <c r="Q22" i="9"/>
  <c r="Q18" i="9"/>
  <c r="Q6" i="9"/>
  <c r="Q9" i="9"/>
  <c r="Q87" i="9"/>
  <c r="Q14" i="9"/>
  <c r="Q78" i="9"/>
  <c r="Q83" i="9"/>
  <c r="Q79" i="9"/>
  <c r="Q45" i="9"/>
  <c r="Q71" i="9"/>
  <c r="Q67" i="9"/>
  <c r="Q63" i="9"/>
  <c r="Q59" i="9"/>
  <c r="Q55" i="9"/>
  <c r="Q48" i="9"/>
  <c r="Q47" i="9"/>
  <c r="Q43" i="9"/>
  <c r="Q39" i="9"/>
  <c r="Q35" i="9"/>
  <c r="Q37" i="9"/>
  <c r="Q27" i="9"/>
  <c r="Q10" i="9"/>
  <c r="Q3" i="9"/>
  <c r="Q84" i="9"/>
  <c r="Q80" i="9"/>
  <c r="Q76" i="9"/>
  <c r="Q72" i="9"/>
  <c r="Q68" i="9"/>
  <c r="Q64" i="9"/>
  <c r="Q60" i="9"/>
  <c r="Q56" i="9"/>
  <c r="Q52" i="9"/>
  <c r="Q50" i="9"/>
  <c r="Q44" i="9"/>
  <c r="Q40" i="9"/>
  <c r="Q30" i="9"/>
  <c r="Q32" i="9"/>
  <c r="Q28" i="9"/>
  <c r="Q37" i="8"/>
  <c r="Q26" i="8"/>
  <c r="Q18" i="8"/>
  <c r="Q36" i="8"/>
  <c r="Q25" i="8"/>
  <c r="Q21" i="8"/>
  <c r="Q12" i="8"/>
  <c r="Q13" i="8"/>
  <c r="Q4" i="8"/>
  <c r="Q5" i="8"/>
  <c r="Q29" i="8"/>
  <c r="Q38" i="8"/>
  <c r="Q34" i="8"/>
  <c r="Q30" i="8"/>
  <c r="Q33" i="8"/>
  <c r="Q22" i="8"/>
  <c r="Q14" i="8"/>
  <c r="Q6" i="8"/>
  <c r="Q10" i="8"/>
  <c r="Q39" i="8"/>
  <c r="Q35" i="8"/>
  <c r="Q31" i="8"/>
  <c r="Q27" i="8"/>
  <c r="Q23" i="8"/>
  <c r="Q19" i="8"/>
  <c r="Q15" i="8"/>
  <c r="Q11" i="8"/>
  <c r="Q7" i="8"/>
  <c r="Q3" i="8"/>
  <c r="Q32" i="8"/>
  <c r="Q28" i="8"/>
  <c r="Q40" i="8"/>
  <c r="Q24" i="8"/>
  <c r="Q20" i="8"/>
  <c r="Q16" i="8"/>
  <c r="Q17" i="8"/>
  <c r="Q8" i="8"/>
  <c r="Q9" i="8"/>
  <c r="Q25" i="7"/>
  <c r="Q10" i="7"/>
  <c r="Q11" i="7"/>
  <c r="Q5" i="7"/>
  <c r="Q20" i="7"/>
  <c r="Q9" i="7"/>
  <c r="Q28" i="7"/>
  <c r="Q14" i="7"/>
  <c r="Q23" i="7"/>
  <c r="Q17" i="7"/>
  <c r="Q6" i="7"/>
  <c r="Q26" i="7"/>
  <c r="Q12" i="7"/>
  <c r="Q7" i="7"/>
  <c r="Q21" i="7"/>
  <c r="Q15" i="7"/>
  <c r="Q4" i="7"/>
  <c r="Q27" i="7"/>
  <c r="Q19" i="7"/>
  <c r="Q13" i="7"/>
  <c r="Q8" i="7"/>
  <c r="Q24" i="7"/>
  <c r="Q22" i="7"/>
  <c r="Q16" i="7"/>
  <c r="Q18" i="7"/>
  <c r="Q3" i="7"/>
  <c r="Q19" i="4"/>
  <c r="Q15" i="4"/>
  <c r="Q6" i="4"/>
  <c r="Q12" i="4"/>
  <c r="Q9" i="4"/>
  <c r="Q18" i="4"/>
  <c r="Q13" i="4"/>
  <c r="Q5" i="4"/>
  <c r="Q16" i="4"/>
  <c r="Q10" i="4"/>
  <c r="Q4" i="4"/>
  <c r="Q7" i="4"/>
  <c r="Q17" i="4"/>
  <c r="Q14" i="4"/>
  <c r="Q11" i="4"/>
  <c r="Q8" i="4"/>
  <c r="Q3" i="4"/>
  <c r="S35" i="19"/>
  <c r="S29" i="19"/>
  <c r="S34" i="19"/>
  <c r="S28" i="19"/>
  <c r="S33" i="19"/>
  <c r="S27" i="19"/>
  <c r="S32" i="19"/>
  <c r="S37" i="19"/>
  <c r="S31" i="19"/>
  <c r="S36" i="19"/>
  <c r="S16" i="19"/>
  <c r="P28" i="15"/>
  <c r="P24" i="15"/>
  <c r="P23" i="15"/>
  <c r="P20" i="15"/>
  <c r="P16" i="15"/>
  <c r="P12" i="15"/>
  <c r="P8" i="15"/>
  <c r="P4" i="15"/>
  <c r="P27" i="15"/>
  <c r="P26" i="15"/>
  <c r="P25" i="15"/>
  <c r="P22" i="15"/>
  <c r="P21" i="15"/>
  <c r="P19" i="15"/>
  <c r="P18" i="15"/>
  <c r="P17" i="15"/>
  <c r="P15" i="15"/>
  <c r="P14" i="15"/>
  <c r="P13" i="15"/>
  <c r="P11" i="15"/>
  <c r="P10" i="15"/>
  <c r="P9" i="15"/>
  <c r="P7" i="15"/>
  <c r="P6" i="15"/>
  <c r="P5" i="15"/>
  <c r="P3" i="15"/>
  <c r="AI2" i="19"/>
  <c r="Y82" i="19"/>
  <c r="Y81" i="19"/>
  <c r="Y80" i="19"/>
  <c r="Y79" i="19"/>
  <c r="Y78" i="19"/>
  <c r="Y77" i="19"/>
  <c r="Y76" i="19"/>
  <c r="Y75" i="19"/>
  <c r="Y74" i="19"/>
  <c r="Y73" i="19"/>
  <c r="Y72" i="19"/>
  <c r="Y71" i="19"/>
  <c r="Y70" i="19"/>
  <c r="Y69" i="19"/>
  <c r="Y68" i="19"/>
  <c r="Y67" i="19"/>
  <c r="Y66" i="19"/>
  <c r="Y65" i="19"/>
  <c r="Y64" i="19"/>
  <c r="Y63" i="19"/>
  <c r="Y62" i="19"/>
  <c r="Y61" i="19"/>
  <c r="Y60" i="19"/>
  <c r="Y59" i="19"/>
  <c r="Y58" i="19"/>
  <c r="Y57" i="19"/>
  <c r="Y56" i="19"/>
  <c r="Y55" i="19"/>
  <c r="Y54" i="19"/>
  <c r="Y53" i="19"/>
  <c r="Y52" i="19"/>
  <c r="Y51" i="19"/>
  <c r="Y50" i="19"/>
  <c r="Y49" i="19"/>
  <c r="Y48" i="19"/>
  <c r="Y47" i="19"/>
  <c r="Y46" i="19"/>
  <c r="Y45" i="19"/>
  <c r="Y44" i="19"/>
  <c r="Y43" i="19"/>
  <c r="Y42" i="19"/>
  <c r="Y41" i="19"/>
  <c r="Y40" i="19"/>
  <c r="Y39" i="19"/>
  <c r="Y38" i="19"/>
  <c r="AQ2" i="19"/>
  <c r="AP2" i="19"/>
  <c r="AO2" i="19"/>
  <c r="AN2" i="19"/>
  <c r="AM2" i="19"/>
  <c r="AL2" i="19"/>
  <c r="AJ2" i="19"/>
  <c r="AF2" i="19"/>
  <c r="AG2" i="19" s="1"/>
  <c r="AD2" i="19"/>
  <c r="AE2" i="19" s="1"/>
  <c r="AB2" i="19"/>
  <c r="AC2" i="19" s="1"/>
  <c r="AA2" i="19"/>
  <c r="T2" i="19"/>
  <c r="U2" i="19" s="1"/>
  <c r="Y83" i="18"/>
  <c r="Y82" i="18"/>
  <c r="Y81" i="18"/>
  <c r="Y80" i="18"/>
  <c r="Y79" i="18"/>
  <c r="Y78" i="18"/>
  <c r="Y77" i="18"/>
  <c r="Y76" i="18"/>
  <c r="Y75" i="18"/>
  <c r="Y74" i="18"/>
  <c r="Y73" i="18"/>
  <c r="Y72" i="18"/>
  <c r="Y71" i="18"/>
  <c r="Y70" i="18"/>
  <c r="Y69" i="18"/>
  <c r="Y68" i="18"/>
  <c r="Y67" i="18"/>
  <c r="Y66" i="18"/>
  <c r="Y65" i="18"/>
  <c r="Y64" i="18"/>
  <c r="Y63" i="18"/>
  <c r="Y62" i="18"/>
  <c r="Y61" i="18"/>
  <c r="Y60" i="18"/>
  <c r="Y59" i="18"/>
  <c r="Y58" i="18"/>
  <c r="Y57" i="18"/>
  <c r="Y56" i="18"/>
  <c r="Y55" i="18"/>
  <c r="Y54" i="18"/>
  <c r="Y53" i="18"/>
  <c r="Y52" i="18"/>
  <c r="Y51" i="18"/>
  <c r="Y50" i="18"/>
  <c r="Y49" i="18"/>
  <c r="Y48" i="18"/>
  <c r="Y47" i="18"/>
  <c r="Y46" i="18"/>
  <c r="Y45" i="18"/>
  <c r="Y44" i="18"/>
  <c r="Y43" i="18"/>
  <c r="Y42" i="18"/>
  <c r="Y41" i="18"/>
  <c r="Y40" i="18"/>
  <c r="Y39" i="18"/>
  <c r="Y38" i="18"/>
  <c r="Y37" i="18"/>
  <c r="Y36" i="18"/>
  <c r="Y35" i="18"/>
  <c r="Y34" i="18"/>
  <c r="Y33" i="18"/>
  <c r="Y32" i="18"/>
  <c r="AQ2" i="18"/>
  <c r="AP2" i="18"/>
  <c r="AO2" i="18"/>
  <c r="AN2" i="18"/>
  <c r="AM2" i="18"/>
  <c r="AL2" i="18"/>
  <c r="AJ2" i="18"/>
  <c r="AF2" i="18"/>
  <c r="AG2" i="18" s="1"/>
  <c r="AD2" i="18"/>
  <c r="AE2" i="18" s="1"/>
  <c r="AB2" i="18"/>
  <c r="AC2" i="18" s="1"/>
  <c r="AA2" i="18"/>
  <c r="T2" i="18"/>
  <c r="U2" i="18" s="1"/>
  <c r="Z91" i="17"/>
  <c r="Z90" i="17"/>
  <c r="Z89" i="17"/>
  <c r="Z88" i="17"/>
  <c r="Z87" i="17"/>
  <c r="Z86" i="17"/>
  <c r="Z85" i="17"/>
  <c r="Z84" i="17"/>
  <c r="Z83" i="17"/>
  <c r="Z82" i="17"/>
  <c r="Z81" i="17"/>
  <c r="Z80" i="17"/>
  <c r="Z79" i="17"/>
  <c r="Z78" i="17"/>
  <c r="Z77" i="17"/>
  <c r="Z76" i="17"/>
  <c r="Z75" i="17"/>
  <c r="Z74" i="17"/>
  <c r="Z73" i="17"/>
  <c r="Z72" i="17"/>
  <c r="Z71" i="17"/>
  <c r="Z70" i="17"/>
  <c r="Z69" i="17"/>
  <c r="Z68" i="17"/>
  <c r="Z67" i="17"/>
  <c r="Z66" i="17"/>
  <c r="Z65" i="17"/>
  <c r="Z64" i="17"/>
  <c r="Z63" i="17"/>
  <c r="Z62" i="17"/>
  <c r="Z61" i="17"/>
  <c r="Z60" i="17"/>
  <c r="Z59" i="17"/>
  <c r="Z58" i="17"/>
  <c r="Z57" i="17"/>
  <c r="Z56" i="17"/>
  <c r="Z55" i="17"/>
  <c r="Z54" i="17"/>
  <c r="Z53" i="17"/>
  <c r="Z52" i="17"/>
  <c r="Z51" i="17"/>
  <c r="Z50" i="17"/>
  <c r="Z49" i="17"/>
  <c r="Z48" i="17"/>
  <c r="Z47" i="17"/>
  <c r="Z46" i="17"/>
  <c r="AT2" i="17"/>
  <c r="AS2" i="17"/>
  <c r="AP2" i="17"/>
  <c r="AO2" i="17"/>
  <c r="AM2" i="17"/>
  <c r="AI2" i="17"/>
  <c r="AJ2" i="17" s="1"/>
  <c r="AG2" i="17"/>
  <c r="AH2" i="17" s="1"/>
  <c r="AE2" i="17"/>
  <c r="AF2" i="17" s="1"/>
  <c r="AB2" i="17"/>
  <c r="U2" i="17"/>
  <c r="V2" i="17" s="1"/>
  <c r="Y86" i="16"/>
  <c r="Y85" i="16"/>
  <c r="Y84" i="16"/>
  <c r="Y83" i="16"/>
  <c r="Y82" i="16"/>
  <c r="Y81" i="16"/>
  <c r="Y80" i="16"/>
  <c r="Y79" i="16"/>
  <c r="Y78" i="16"/>
  <c r="Y77" i="16"/>
  <c r="Y76" i="16"/>
  <c r="Y75" i="16"/>
  <c r="Y74" i="16"/>
  <c r="Y73" i="16"/>
  <c r="Y72" i="16"/>
  <c r="Y71" i="16"/>
  <c r="Y70" i="16"/>
  <c r="Y69" i="16"/>
  <c r="Y68" i="16"/>
  <c r="Y67" i="16"/>
  <c r="Y66" i="16"/>
  <c r="Y65" i="16"/>
  <c r="Y64" i="16"/>
  <c r="Y63" i="16"/>
  <c r="Y62" i="16"/>
  <c r="Y61" i="16"/>
  <c r="Y60" i="16"/>
  <c r="Y59" i="16"/>
  <c r="Y58" i="16"/>
  <c r="Y57" i="16"/>
  <c r="Y56" i="16"/>
  <c r="Y55" i="16"/>
  <c r="Y54" i="16"/>
  <c r="Y53" i="16"/>
  <c r="Y52" i="16"/>
  <c r="Y51" i="16"/>
  <c r="Y50" i="16"/>
  <c r="Y49" i="16"/>
  <c r="Y48" i="16"/>
  <c r="Y47" i="16"/>
  <c r="Y46" i="16"/>
  <c r="Y45" i="16"/>
  <c r="Y44" i="16"/>
  <c r="Y43" i="16"/>
  <c r="Y42" i="16"/>
  <c r="Y41" i="16"/>
  <c r="AQ2" i="16"/>
  <c r="AP2" i="16"/>
  <c r="AO2" i="16"/>
  <c r="AN2" i="16"/>
  <c r="AM2" i="16"/>
  <c r="AL2" i="16"/>
  <c r="AJ2" i="16"/>
  <c r="AF2" i="16"/>
  <c r="AG2" i="16" s="1"/>
  <c r="AD2" i="16"/>
  <c r="AE2" i="16" s="1"/>
  <c r="AB2" i="16"/>
  <c r="AC2" i="16" s="1"/>
  <c r="AA2" i="16"/>
  <c r="T2" i="16"/>
  <c r="U2" i="16" s="1"/>
  <c r="S87" i="15"/>
  <c r="S86" i="15"/>
  <c r="S85" i="15"/>
  <c r="S84" i="15"/>
  <c r="S83" i="15"/>
  <c r="S82" i="15"/>
  <c r="S81" i="15"/>
  <c r="S80" i="15"/>
  <c r="S79" i="15"/>
  <c r="S78" i="15"/>
  <c r="S77" i="15"/>
  <c r="S76" i="15"/>
  <c r="S75" i="15"/>
  <c r="S74" i="15"/>
  <c r="S73" i="15"/>
  <c r="S72" i="15"/>
  <c r="S71" i="15"/>
  <c r="S70" i="15"/>
  <c r="S69" i="15"/>
  <c r="S68" i="15"/>
  <c r="S67" i="15"/>
  <c r="S66" i="15"/>
  <c r="S65" i="15"/>
  <c r="S64" i="15"/>
  <c r="S63" i="15"/>
  <c r="S62" i="15"/>
  <c r="S61" i="15"/>
  <c r="S60" i="15"/>
  <c r="S59" i="15"/>
  <c r="S58" i="15"/>
  <c r="S57" i="15"/>
  <c r="S56" i="15"/>
  <c r="S55" i="15"/>
  <c r="S54" i="15"/>
  <c r="S53" i="15"/>
  <c r="S52" i="15"/>
  <c r="S51" i="15"/>
  <c r="S50" i="15"/>
  <c r="S49" i="15"/>
  <c r="S48" i="15"/>
  <c r="S47" i="15"/>
  <c r="S46" i="15"/>
  <c r="S45" i="15"/>
  <c r="S44" i="15"/>
  <c r="S43" i="15"/>
  <c r="S42" i="15"/>
  <c r="S41" i="15"/>
  <c r="S40" i="15"/>
  <c r="S39" i="15"/>
  <c r="S38" i="15"/>
  <c r="S37" i="15"/>
  <c r="S36" i="15"/>
  <c r="S35" i="15"/>
  <c r="S34" i="15"/>
  <c r="S33" i="15"/>
  <c r="S32" i="15"/>
  <c r="S31" i="15"/>
  <c r="S30" i="15"/>
  <c r="S29" i="15"/>
  <c r="AK2" i="15"/>
  <c r="AJ2" i="15"/>
  <c r="AI2" i="15"/>
  <c r="AH2" i="15"/>
  <c r="AG2" i="15"/>
  <c r="AF2" i="15"/>
  <c r="AE2" i="15"/>
  <c r="AD2" i="15"/>
  <c r="AC2" i="15"/>
  <c r="Z2" i="15"/>
  <c r="AA2" i="15" s="1"/>
  <c r="X2" i="15"/>
  <c r="Y2" i="15" s="1"/>
  <c r="V2" i="15"/>
  <c r="W2" i="15" s="1"/>
  <c r="U2" i="15"/>
  <c r="S2" i="15"/>
  <c r="R2" i="15"/>
  <c r="Q2" i="15"/>
  <c r="AL2" i="13"/>
  <c r="R2" i="18" l="1"/>
  <c r="S2" i="16"/>
  <c r="T2" i="17"/>
  <c r="S2" i="19"/>
  <c r="S2" i="18"/>
  <c r="P2" i="15"/>
  <c r="Y87" i="13"/>
  <c r="Y86" i="13"/>
  <c r="Y85" i="13"/>
  <c r="Y84" i="13"/>
  <c r="Y83" i="13"/>
  <c r="Y82" i="13"/>
  <c r="Y81" i="13"/>
  <c r="Y80" i="13"/>
  <c r="Y79" i="13"/>
  <c r="Y78" i="13"/>
  <c r="Y77" i="13"/>
  <c r="Y76" i="13"/>
  <c r="Y75" i="13"/>
  <c r="Y74" i="13"/>
  <c r="Y73" i="13"/>
  <c r="Y72" i="13"/>
  <c r="Y71" i="13"/>
  <c r="Y70" i="13"/>
  <c r="Y69" i="13"/>
  <c r="Y68" i="13"/>
  <c r="Y67" i="13"/>
  <c r="Y66" i="13"/>
  <c r="Y65" i="13"/>
  <c r="Y64" i="13"/>
  <c r="Y63" i="13"/>
  <c r="Y62" i="13"/>
  <c r="Y61" i="13"/>
  <c r="Y60" i="13"/>
  <c r="Y59" i="13"/>
  <c r="Y58" i="13"/>
  <c r="Y57" i="13"/>
  <c r="Y56" i="13"/>
  <c r="Y55" i="13"/>
  <c r="Y54" i="13"/>
  <c r="Y53" i="13"/>
  <c r="Y52" i="13"/>
  <c r="Y51" i="13"/>
  <c r="Y50" i="13"/>
  <c r="Y49" i="13"/>
  <c r="Y48" i="13"/>
  <c r="Y47" i="13"/>
  <c r="Y46" i="13"/>
  <c r="Y45" i="13"/>
  <c r="Y44" i="13"/>
  <c r="Y43" i="13"/>
  <c r="Y42" i="13"/>
  <c r="Y41" i="13"/>
  <c r="Y40" i="13"/>
  <c r="Y39" i="13"/>
  <c r="Y38" i="13"/>
  <c r="Y37" i="13"/>
  <c r="Y36" i="13"/>
  <c r="Y35" i="13"/>
  <c r="Y34" i="13"/>
  <c r="Y33" i="13"/>
  <c r="Y32" i="13"/>
  <c r="Y31" i="13"/>
  <c r="Y30" i="13"/>
  <c r="Y29" i="13"/>
  <c r="AQ2" i="13"/>
  <c r="AP2" i="13"/>
  <c r="AO2" i="13"/>
  <c r="AN2" i="13"/>
  <c r="AM2" i="13"/>
  <c r="AJ2" i="13"/>
  <c r="AF2" i="13"/>
  <c r="AG2" i="13" s="1"/>
  <c r="AD2" i="13"/>
  <c r="AE2" i="13" s="1"/>
  <c r="AB2" i="13"/>
  <c r="AC2" i="13" s="1"/>
  <c r="AA2" i="13"/>
  <c r="T2" i="13"/>
  <c r="U2" i="13" s="1"/>
  <c r="S2" i="13" l="1"/>
  <c r="AM2" i="12"/>
  <c r="AK2" i="12"/>
  <c r="AJ2" i="12"/>
  <c r="AM2" i="10"/>
  <c r="AK2" i="10"/>
  <c r="AJ2" i="10"/>
  <c r="AM2" i="9"/>
  <c r="AK2" i="9"/>
  <c r="AJ2" i="9"/>
  <c r="AM2" i="8"/>
  <c r="AK2" i="8"/>
  <c r="AJ2" i="8"/>
  <c r="AM2" i="7"/>
  <c r="AJ2" i="7"/>
  <c r="AP2" i="5"/>
  <c r="AM2" i="5"/>
  <c r="AM2" i="4"/>
  <c r="AK2" i="4"/>
  <c r="AJ2" i="4"/>
  <c r="W87" i="12" l="1"/>
  <c r="W86" i="12"/>
  <c r="W85" i="12"/>
  <c r="W84" i="12"/>
  <c r="W83" i="12"/>
  <c r="W82" i="12"/>
  <c r="W81" i="12"/>
  <c r="W80" i="12"/>
  <c r="W79" i="12"/>
  <c r="W78" i="12"/>
  <c r="W77" i="12"/>
  <c r="W76" i="12"/>
  <c r="W75" i="12"/>
  <c r="W74" i="12"/>
  <c r="W73" i="12"/>
  <c r="W72" i="12"/>
  <c r="W71" i="12"/>
  <c r="W70" i="12"/>
  <c r="W69" i="12"/>
  <c r="W68" i="12"/>
  <c r="W67" i="12"/>
  <c r="W66" i="12"/>
  <c r="W65" i="12"/>
  <c r="W64" i="12"/>
  <c r="W63" i="12"/>
  <c r="W62" i="12"/>
  <c r="W61" i="12"/>
  <c r="W60" i="12"/>
  <c r="W59" i="12"/>
  <c r="W58" i="12"/>
  <c r="W57" i="12"/>
  <c r="W56" i="12"/>
  <c r="W55" i="12"/>
  <c r="W54" i="12"/>
  <c r="W53" i="12"/>
  <c r="W52" i="12"/>
  <c r="W51" i="12"/>
  <c r="W50" i="12"/>
  <c r="W49" i="12"/>
  <c r="W48" i="12"/>
  <c r="W47" i="12"/>
  <c r="W46" i="12"/>
  <c r="W45" i="12"/>
  <c r="W44" i="12"/>
  <c r="W43" i="12"/>
  <c r="W42" i="12"/>
  <c r="W41" i="12"/>
  <c r="W40" i="12"/>
  <c r="AN2" i="12"/>
  <c r="AL2" i="12"/>
  <c r="AH2" i="12"/>
  <c r="AG2" i="12"/>
  <c r="AD2" i="12"/>
  <c r="AE2" i="12" s="1"/>
  <c r="AB2" i="12"/>
  <c r="AC2" i="12" s="1"/>
  <c r="Z2" i="12"/>
  <c r="AA2" i="12" s="1"/>
  <c r="Y2" i="12"/>
  <c r="R2" i="12"/>
  <c r="S2" i="12" s="1"/>
  <c r="W87" i="10"/>
  <c r="W86" i="10"/>
  <c r="W85" i="10"/>
  <c r="W84" i="10"/>
  <c r="W83" i="10"/>
  <c r="W82" i="10"/>
  <c r="W81" i="10"/>
  <c r="W80" i="10"/>
  <c r="W79" i="10"/>
  <c r="W78" i="10"/>
  <c r="W77" i="10"/>
  <c r="W76" i="10"/>
  <c r="W75" i="10"/>
  <c r="W74" i="10"/>
  <c r="W73" i="10"/>
  <c r="W72" i="10"/>
  <c r="W71" i="10"/>
  <c r="W70" i="10"/>
  <c r="W69" i="10"/>
  <c r="W68" i="10"/>
  <c r="W67" i="10"/>
  <c r="W66" i="10"/>
  <c r="W65" i="10"/>
  <c r="W64" i="10"/>
  <c r="W63" i="10"/>
  <c r="W62" i="10"/>
  <c r="W61" i="10"/>
  <c r="W60" i="10"/>
  <c r="W59" i="10"/>
  <c r="W58" i="10"/>
  <c r="W57" i="10"/>
  <c r="W56" i="10"/>
  <c r="W55" i="10"/>
  <c r="W54" i="10"/>
  <c r="W53" i="10"/>
  <c r="W52" i="10"/>
  <c r="W51" i="10"/>
  <c r="W50" i="10"/>
  <c r="W49" i="10"/>
  <c r="W48" i="10"/>
  <c r="W47" i="10"/>
  <c r="W46" i="10"/>
  <c r="W45" i="10"/>
  <c r="W44" i="10"/>
  <c r="W43" i="10"/>
  <c r="W42" i="10"/>
  <c r="W41" i="10"/>
  <c r="W40" i="10"/>
  <c r="W39" i="10"/>
  <c r="AN2" i="10"/>
  <c r="AL2" i="10"/>
  <c r="AH2" i="10"/>
  <c r="AG2" i="10"/>
  <c r="AD2" i="10"/>
  <c r="AE2" i="10" s="1"/>
  <c r="AB2" i="10"/>
  <c r="AC2" i="10" s="1"/>
  <c r="Z2" i="10"/>
  <c r="AA2" i="10" s="1"/>
  <c r="R2" i="10"/>
  <c r="S2" i="10" s="1"/>
  <c r="Q2" i="12" l="1"/>
  <c r="Q2" i="10"/>
  <c r="W57" i="8"/>
  <c r="W56" i="8"/>
  <c r="W55" i="8"/>
  <c r="W54" i="8"/>
  <c r="W53" i="8"/>
  <c r="W52" i="8"/>
  <c r="W51" i="8"/>
  <c r="W50" i="8"/>
  <c r="W49" i="8"/>
  <c r="W48" i="8"/>
  <c r="W47" i="8"/>
  <c r="W46" i="8"/>
  <c r="W45" i="8"/>
  <c r="W44" i="8"/>
  <c r="W43" i="8"/>
  <c r="W42" i="8"/>
  <c r="W41" i="8"/>
  <c r="W57" i="7"/>
  <c r="W56" i="7"/>
  <c r="W55" i="7"/>
  <c r="W54" i="7"/>
  <c r="W53" i="7"/>
  <c r="W52" i="7"/>
  <c r="W51" i="7"/>
  <c r="W50" i="7"/>
  <c r="W49" i="7"/>
  <c r="W48" i="7"/>
  <c r="W47" i="7"/>
  <c r="W46" i="7"/>
  <c r="W45" i="7"/>
  <c r="W44" i="7"/>
  <c r="W43" i="7"/>
  <c r="W42" i="7"/>
  <c r="W41" i="7"/>
  <c r="W40" i="7"/>
  <c r="W39" i="7"/>
  <c r="W38" i="7"/>
  <c r="W37" i="7"/>
  <c r="W36" i="7"/>
  <c r="W35" i="7"/>
  <c r="W34" i="7"/>
  <c r="W33" i="7"/>
  <c r="W32" i="7"/>
  <c r="W31" i="7"/>
  <c r="W30" i="7"/>
  <c r="W29" i="7"/>
  <c r="AL2" i="9" l="1"/>
  <c r="AD2" i="9"/>
  <c r="AE2" i="9" s="1"/>
  <c r="AN2" i="9"/>
  <c r="AH2" i="9"/>
  <c r="AG2" i="9"/>
  <c r="AB2" i="9"/>
  <c r="AC2" i="9" s="1"/>
  <c r="Z2" i="9"/>
  <c r="AA2" i="9" s="1"/>
  <c r="R2" i="9"/>
  <c r="S2" i="9" s="1"/>
  <c r="Q2" i="9" l="1"/>
  <c r="AN2" i="8"/>
  <c r="AL2" i="8"/>
  <c r="AH2" i="8"/>
  <c r="AG2" i="8"/>
  <c r="AD2" i="8"/>
  <c r="AE2" i="8" s="1"/>
  <c r="AB2" i="8"/>
  <c r="AC2" i="8" s="1"/>
  <c r="Z2" i="8"/>
  <c r="AA2" i="8" s="1"/>
  <c r="Y2" i="8"/>
  <c r="R2" i="8"/>
  <c r="S2" i="8" s="1"/>
  <c r="Q2" i="8" l="1"/>
  <c r="AG2" i="7"/>
  <c r="AO3" i="7" l="1"/>
  <c r="AP3" i="7" s="1"/>
  <c r="AO10" i="7"/>
  <c r="AP10" i="7" s="1"/>
  <c r="AO6" i="7"/>
  <c r="AP6" i="7" s="1"/>
  <c r="AO4" i="7"/>
  <c r="AP4" i="7" s="1"/>
  <c r="AO5" i="7"/>
  <c r="AP5" i="7" s="1"/>
  <c r="AO26" i="7"/>
  <c r="AP26" i="7" s="1"/>
  <c r="AO28" i="7"/>
  <c r="AP28" i="7" s="1"/>
  <c r="AO9" i="7"/>
  <c r="AP9" i="7" s="1"/>
  <c r="AO8" i="7"/>
  <c r="AP8" i="7" s="1"/>
  <c r="AO7" i="7"/>
  <c r="AP7" i="7" s="1"/>
  <c r="AO23" i="7"/>
  <c r="AP23" i="7" s="1"/>
  <c r="AO27" i="7"/>
  <c r="AP27" i="7" s="1"/>
  <c r="AO24" i="7"/>
  <c r="AP24" i="7" s="1"/>
  <c r="AO25" i="7"/>
  <c r="AP25" i="7" s="1"/>
  <c r="AO14" i="7"/>
  <c r="AP14" i="7" s="1"/>
  <c r="AO13" i="7"/>
  <c r="AP13" i="7" s="1"/>
  <c r="AO16" i="7"/>
  <c r="AP16" i="7" s="1"/>
  <c r="AO15" i="7"/>
  <c r="AP15" i="7" s="1"/>
  <c r="AO18" i="7"/>
  <c r="AP18" i="7" s="1"/>
  <c r="AO17" i="7"/>
  <c r="AP17" i="7" s="1"/>
  <c r="AO12" i="7"/>
  <c r="AP12" i="7" s="1"/>
  <c r="AO11" i="7"/>
  <c r="AP11" i="7" s="1"/>
  <c r="AO20" i="7"/>
  <c r="AP20" i="7" s="1"/>
  <c r="AO19" i="7"/>
  <c r="AP19" i="7" s="1"/>
  <c r="AO22" i="7"/>
  <c r="AP22" i="7" s="1"/>
  <c r="AO21" i="7"/>
  <c r="AP21" i="7" s="1"/>
  <c r="AO2" i="7"/>
  <c r="AP2" i="7" s="1"/>
  <c r="AD2" i="7"/>
  <c r="AE2" i="7" s="1"/>
  <c r="AB2" i="7"/>
  <c r="AC2" i="7" s="1"/>
  <c r="Z2" i="7"/>
  <c r="AA2" i="7" s="1"/>
  <c r="Y2" i="7"/>
  <c r="AN2" i="7"/>
  <c r="AH2" i="7"/>
  <c r="R2" i="7"/>
  <c r="S2" i="7" s="1"/>
  <c r="Q2" i="7" l="1"/>
  <c r="AQ2" i="5"/>
  <c r="AK2" i="5"/>
  <c r="AG2" i="5"/>
  <c r="AH2" i="5" s="1"/>
  <c r="AE2" i="5"/>
  <c r="AF2" i="5" s="1"/>
  <c r="AC2" i="5"/>
  <c r="AD2" i="5" s="1"/>
  <c r="S2" i="5"/>
  <c r="T2" i="5" s="1"/>
  <c r="AN2" i="4"/>
  <c r="AL2" i="4"/>
  <c r="AH2" i="4"/>
  <c r="AG2" i="4"/>
  <c r="AD2" i="4"/>
  <c r="AE2" i="4" s="1"/>
  <c r="AB2" i="4"/>
  <c r="AC2" i="4" s="1"/>
  <c r="Z2" i="4"/>
  <c r="AA2" i="4" s="1"/>
  <c r="Y2" i="4"/>
  <c r="R2" i="4"/>
  <c r="S2" i="4" s="1"/>
  <c r="R2" i="5" l="1"/>
  <c r="Q2" i="4"/>
</calcChain>
</file>

<file path=xl/sharedStrings.xml><?xml version="1.0" encoding="utf-8"?>
<sst xmlns="http://schemas.openxmlformats.org/spreadsheetml/2006/main" count="4171" uniqueCount="2086">
  <si>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</si>
  <si>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</si>
  <si>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</si>
  <si>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</si>
  <si>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</si>
  <si>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</si>
  <si>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</si>
  <si>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</si>
  <si>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</si>
  <si>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</si>
  <si>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</si>
  <si>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</si>
  <si>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</si>
  <si>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</si>
  <si>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</si>
  <si>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</si>
  <si>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</si>
  <si>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</si>
  <si>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</si>
  <si>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</si>
  <si>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</si>
  <si>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</si>
  <si>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</si>
  <si>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</si>
  <si>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</si>
  <si>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</si>
  <si>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</si>
  <si>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</si>
  <si>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</si>
  <si>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</si>
  <si>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</si>
  <si>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</si>
  <si>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</si>
  <si>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</si>
  <si>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</si>
  <si>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</si>
  <si>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</si>
  <si>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</si>
  <si>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</si>
  <si>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</si>
  <si>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</si>
  <si>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</si>
  <si>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</si>
  <si>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</si>
  <si>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</si>
  <si>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</si>
  <si>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</si>
  <si>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</si>
  <si>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</si>
  <si>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</si>
  <si>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</si>
  <si>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</si>
  <si>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</si>
  <si>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</si>
  <si>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</si>
  <si>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</si>
  <si>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</si>
  <si>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</si>
  <si>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</si>
  <si>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</si>
  <si>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</si>
  <si>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</si>
  <si>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</si>
  <si>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</si>
  <si>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</si>
  <si>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</si>
  <si>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</si>
  <si>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</si>
  <si>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</si>
  <si>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</si>
  <si>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</si>
  <si>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</si>
  <si>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</si>
  <si>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</si>
  <si>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</si>
  <si>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</si>
  <si>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</si>
  <si>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</si>
  <si>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</si>
  <si>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</si>
  <si>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</si>
  <si>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</si>
  <si>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</si>
  <si>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</si>
  <si>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</si>
  <si>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</si>
  <si>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</si>
  <si>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</si>
  <si>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</si>
  <si>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</si>
  <si>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</si>
  <si>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</si>
  <si>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</si>
  <si>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</si>
  <si>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</si>
  <si>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</si>
  <si>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</si>
  <si>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</si>
  <si>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</si>
  <si>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</si>
  <si>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</si>
  <si>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</si>
  <si>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</si>
  <si>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</si>
  <si>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</si>
  <si>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</si>
  <si>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</si>
  <si>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</si>
  <si>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</si>
  <si>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</si>
  <si>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</si>
  <si>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</si>
  <si>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Great Deeds for Lothlórien</t>
  </si>
  <si>
    <t>Doer of Great Deeds</t>
  </si>
  <si>
    <t>Complete 5 deeds in Lothlórien</t>
  </si>
  <si>
    <t>City of the Lord and Lady</t>
  </si>
  <si>
    <t>Find 9 points of interest in Caras Galadhon</t>
  </si>
  <si>
    <t>Lórien Lookout</t>
  </si>
  <si>
    <t>Find 11 flets in Lothlórien</t>
  </si>
  <si>
    <t>Wanderer of the Golden Wood</t>
  </si>
  <si>
    <t>Find 10 points of interest in Lothlórien</t>
  </si>
  <si>
    <t>Ally of Lothlórien</t>
  </si>
  <si>
    <t>Guest of Lothlórien</t>
  </si>
  <si>
    <t>Complete 10 quests in Lothlórien</t>
  </si>
  <si>
    <t>Defender of Lothlórien</t>
  </si>
  <si>
    <t>Guardian of Lothlórien</t>
  </si>
  <si>
    <t>Complete 25 quests in Lothlórien</t>
  </si>
  <si>
    <t>Warrior of Lothlórien</t>
  </si>
  <si>
    <t>Complete 40 quests in Lothlórien</t>
  </si>
  <si>
    <t>Flet-runner Challenges</t>
  </si>
  <si>
    <t>Flet-runner</t>
  </si>
  <si>
    <t>Complete Flet-runner challenge quests</t>
  </si>
  <si>
    <t>Friend of Lothlórien</t>
  </si>
  <si>
    <t>Friend of the Golden Wood</t>
  </si>
  <si>
    <t>Complete The Paths of Caras Galadhon quest</t>
  </si>
  <si>
    <t>Beast-slayer</t>
  </si>
  <si>
    <t>Wild Hunter</t>
  </si>
  <si>
    <t>Defeat 100 Wild Animals in Lothlórien</t>
  </si>
  <si>
    <t>Beast-slayer (Advanced)</t>
  </si>
  <si>
    <t>Defeat 200 Wild Animals in Lothlórien</t>
  </si>
  <si>
    <t>Orc-slayer</t>
  </si>
  <si>
    <t>Champion of Lothlórien</t>
  </si>
  <si>
    <t>Defeat 100 Orcs in Dinriill Dale and Fanuidhol</t>
  </si>
  <si>
    <t>Orc-slayer (Advanced)</t>
  </si>
  <si>
    <t>Defeat 200 Orcs in Dimrill Dale and Fanuidhol</t>
  </si>
  <si>
    <t>The Defence of Lórien</t>
  </si>
  <si>
    <t>Fleeting Ally of Lórien</t>
  </si>
  <si>
    <t>Defend Lothlórien from orcs 1 time</t>
  </si>
  <si>
    <t>The Defence of Lórien II</t>
  </si>
  <si>
    <t>Steadfast Ally of Lórien</t>
  </si>
  <si>
    <t>Defend Lothlórien from orcs 3 times</t>
  </si>
  <si>
    <t>The Defence of Lórien III</t>
  </si>
  <si>
    <t>Defender of Lórien</t>
  </si>
  <si>
    <t>Defend Lothlórien from orcs 5 times</t>
  </si>
  <si>
    <t>The Defence of Lórien IV</t>
  </si>
  <si>
    <t>Persistent Defender of Lórien</t>
  </si>
  <si>
    <t>Defend Lothlórien from orcs 7 times</t>
  </si>
  <si>
    <t>The Defence of Lórien V</t>
  </si>
  <si>
    <t>Trueheart Defender of Lórien</t>
  </si>
  <si>
    <t>Defend Lothlórien from orcs 10 times</t>
  </si>
  <si>
    <t>There are many opportunities to perform great deeds for the Galadhrim of Lothlórien.</t>
  </si>
  <si>
    <t>Caras Galadhon is the mighty city of the Lord and Lady of the Galadhrim, nestled amid the tall mallorn trees.</t>
  </si>
  <si>
    <t>Many flets, where the guards of the Galadhrim keep watch, dot the Golden Wood, ensuring that no enemy can approach unnoticed.</t>
  </si>
  <si>
    <t>The ways of Lothlórien are beautiful and restful. It is easy to lose oneself in the peaceful wood.</t>
  </si>
  <si>
    <t>The Galadhrim are preparing for war against the Orcs of Moria. They have sent a call out to all who will aid them.</t>
  </si>
  <si>
    <t>A number of flet-runners throughout Caras Galadhon have challenged you to join their ranks by demonstrating your awareness of the city's layout and the quickness of your feet.</t>
  </si>
  <si>
    <t>The Galadhrim are wary of strangers. It takes much to earn their trust.</t>
  </si>
  <si>
    <t>Even the Elves recognize that wildlife unchecked can be as harmful to nature as wildlife slaughtered for no good reason.</t>
  </si>
  <si>
    <t>The Orcs of Moria have poured out of the Misty Mountains into the Dimrill Dale and Fanuidhol. It will take a brave heart to drive them back.</t>
  </si>
  <si>
    <t>The Orcs of Moria have come down from the mountains and begun their assault upon Lothlórien.</t>
  </si>
  <si>
    <t>Complete 3 meta deeds and 1 quest deed in Moria</t>
  </si>
  <si>
    <t>Explorer of Khazad-dûm</t>
  </si>
  <si>
    <t>Complete 13 explorer deeds in Moria</t>
  </si>
  <si>
    <t>Complete 11 quest deeds in Moria</t>
  </si>
  <si>
    <t>Triumph within the Deeps</t>
  </si>
  <si>
    <t>Complete 11 slayer deeds in Moria</t>
  </si>
  <si>
    <t>Bulwarks of the Enemy</t>
  </si>
  <si>
    <t>Deep-delver</t>
  </si>
  <si>
    <t>Find 8 points of interest across Moria</t>
  </si>
  <si>
    <t>In the Footsteps of the Fellowship</t>
  </si>
  <si>
    <t>Friend of the Nine</t>
  </si>
  <si>
    <t>Find 7 locations the Nine visited</t>
  </si>
  <si>
    <t>The Pits of Moria</t>
  </si>
  <si>
    <t>Blind Leaper</t>
  </si>
  <si>
    <t>Leap to your death at 7 locations in Moria</t>
  </si>
  <si>
    <t>Twist-tongued</t>
  </si>
  <si>
    <t>Solve Falgeirr Twisttongue's riddles</t>
  </si>
  <si>
    <t>Reflections</t>
  </si>
  <si>
    <t>Reflector</t>
  </si>
  <si>
    <t>Complete quests at 9 mirrors located throughout Moria</t>
  </si>
  <si>
    <t>Deep-claw Slayer</t>
  </si>
  <si>
    <t>Beak-breaker</t>
  </si>
  <si>
    <t>Defeat 100 Deep-claws in Moria</t>
  </si>
  <si>
    <t>Deep-claw Slayer (Advanced)</t>
  </si>
  <si>
    <t>Defeat 200 Deep-claws in Moria</t>
  </si>
  <si>
    <t>Dragonet-slayer</t>
  </si>
  <si>
    <t>Drake-smasher</t>
  </si>
  <si>
    <t>Defeat 100 Dragonets in Moria</t>
  </si>
  <si>
    <t>Dragonet-slayer (Advanced)</t>
  </si>
  <si>
    <t>Defeat 200 Dragonets in Moria</t>
  </si>
  <si>
    <t>Globsnaga-slayer</t>
  </si>
  <si>
    <t>Bane of the Infected</t>
  </si>
  <si>
    <t>Defeat 100 Globsnaga in Moria</t>
  </si>
  <si>
    <t>Globsnaga-slayer (Advanced)</t>
  </si>
  <si>
    <t>Defeat 200 Globsnaga in Moria</t>
  </si>
  <si>
    <t>Goblin-slayer</t>
  </si>
  <si>
    <t>Goblin-bane</t>
  </si>
  <si>
    <t>Defeat 100 Goblins in Moria</t>
  </si>
  <si>
    <t>Goblin-slayer (Advanced)</t>
  </si>
  <si>
    <t>Defeat 200 Goblins in Moria</t>
  </si>
  <si>
    <t>Grodbog-slayer</t>
  </si>
  <si>
    <t>Bug Crusher</t>
  </si>
  <si>
    <t>Defeat 100 Gredbyg in Moria</t>
  </si>
  <si>
    <t>Grodbog-slayer (Advanced)</t>
  </si>
  <si>
    <t>Defeat 200 Gredbyg in Moria</t>
  </si>
  <si>
    <t>Morroval-slayer</t>
  </si>
  <si>
    <t>Wing-breaker</t>
  </si>
  <si>
    <t>Defeat 100 Merrevail in Moria</t>
  </si>
  <si>
    <t>Morroval-slayer (Advanced)</t>
  </si>
  <si>
    <t>Defeat 200 Merrevail in Moria</t>
  </si>
  <si>
    <t>Nameless-slayer</t>
  </si>
  <si>
    <t>Vanquisher of the Nameless</t>
  </si>
  <si>
    <t>Defeat 100 Nameless in Moria</t>
  </si>
  <si>
    <t>Nameless-slayer (Advanced)</t>
  </si>
  <si>
    <t>Defeat 200 Nameless in Moria</t>
  </si>
  <si>
    <t>Orc-foe</t>
  </si>
  <si>
    <t>Defeat 100 Orcs in Moria</t>
  </si>
  <si>
    <t>Defeat 200 Orcs in Moria</t>
  </si>
  <si>
    <t>Spider-slayer</t>
  </si>
  <si>
    <t>Defeat 100 Spiders in Moria</t>
  </si>
  <si>
    <t>Spider-slayer (Advanced)</t>
  </si>
  <si>
    <t>Defeat 200 Spiders in Moria</t>
  </si>
  <si>
    <t>Troll-slayer</t>
  </si>
  <si>
    <t>Troll-breaker</t>
  </si>
  <si>
    <t>Defeat 50 Trolls in Moria</t>
  </si>
  <si>
    <t>Troll-slayer (Advanced)</t>
  </si>
  <si>
    <t>Defeat 100 Trolls in Moria</t>
  </si>
  <si>
    <t>Warg-slayer</t>
  </si>
  <si>
    <t>Defeat 100 Wargs in Moria</t>
  </si>
  <si>
    <t>Warg-slayer (Advanced)</t>
  </si>
  <si>
    <t>Defeat 200 Wargs in Moria</t>
  </si>
  <si>
    <t>Worm-slayer</t>
  </si>
  <si>
    <t>Worm-scourge</t>
  </si>
  <si>
    <t>Defeat 100 Worms in Moria</t>
  </si>
  <si>
    <t>Worm-slayer (Advanced)</t>
  </si>
  <si>
    <t>Defeat 200 Worms in Moria</t>
  </si>
  <si>
    <t>A Deep Well</t>
  </si>
  <si>
    <t>Well Travelled</t>
  </si>
  <si>
    <t>Jump down the well at the Crossroads</t>
  </si>
  <si>
    <t>Eastern Durin's Way</t>
  </si>
  <si>
    <t>Find 8 points of interest in Eastern Durin's Way</t>
  </si>
  <si>
    <t>The Cliffs of Zirakzigil</t>
  </si>
  <si>
    <t>Find 3 points of interest in The Cliffs of Zirakzigil</t>
  </si>
  <si>
    <t>Western Durin's Way</t>
  </si>
  <si>
    <t>Find 7 points of interest in Western Durin's Way</t>
  </si>
  <si>
    <t>Quests of Durin's Way</t>
  </si>
  <si>
    <t>Complete 15 quests in Durin's Way</t>
  </si>
  <si>
    <t>Quests of the Dimrill Dale</t>
  </si>
  <si>
    <t>Complete 10 quests in Dimrill Dale</t>
  </si>
  <si>
    <t>Discovering Adventures in Zelem-melek</t>
  </si>
  <si>
    <t>Explorer and Adventurer</t>
  </si>
  <si>
    <t>Find the orc camps and complete quests</t>
  </si>
  <si>
    <t>Nud-melek</t>
  </si>
  <si>
    <t>Find 7 points of interest in Nud-melek</t>
  </si>
  <si>
    <t>The Great Delving</t>
  </si>
  <si>
    <t>Find 8 points of interest in The Great Delving</t>
  </si>
  <si>
    <t>The Redhorn Lodes</t>
  </si>
  <si>
    <t>Find 8 points of interest in The Redhorn Lodes</t>
  </si>
  <si>
    <t>The Silvertine Lodes</t>
  </si>
  <si>
    <t>Find 4 points of interest in The Silvertine Lodes</t>
  </si>
  <si>
    <t>Zelem-melek</t>
  </si>
  <si>
    <t>Find 8 points of interest in Zelem-melek</t>
  </si>
  <si>
    <t>Quests of Nud-melek</t>
  </si>
  <si>
    <t>Complete 18 quests in Nud-melek</t>
  </si>
  <si>
    <t>Quests of the Great Delving</t>
  </si>
  <si>
    <t>Complete 15 quests in The Great Delving</t>
  </si>
  <si>
    <t>Quests of the Redhorn Lodes</t>
  </si>
  <si>
    <t>Complete 15 quests in Redhorn Lodes</t>
  </si>
  <si>
    <t>Quests of the Silvertine Lodes</t>
  </si>
  <si>
    <t>Complete 15 quests in Silvertine Lodes</t>
  </si>
  <si>
    <t>Quests of Zelem-melek</t>
  </si>
  <si>
    <t>Complete 20 quests In Zelem-melek</t>
  </si>
  <si>
    <t>The Flaming Deeps</t>
  </si>
  <si>
    <t>Find 7 points of interest in The Flaming Deeps</t>
  </si>
  <si>
    <t>The Foundations of Stone</t>
  </si>
  <si>
    <t>Find 5 points of interest in The Foundations of Stone</t>
  </si>
  <si>
    <t>The Water-works</t>
  </si>
  <si>
    <t>Find 10 points of interest in The Water-works</t>
  </si>
  <si>
    <t>Quests of the Flaming Deeps</t>
  </si>
  <si>
    <t>Complete 15 quests in Flaming Deeps</t>
  </si>
  <si>
    <t>Quests of the Foundations of Stone</t>
  </si>
  <si>
    <t>Complete 10 quests in Foundations of Stone</t>
  </si>
  <si>
    <t>Quests of the Water-works</t>
  </si>
  <si>
    <t>Complete 15 quests in Water-works</t>
  </si>
  <si>
    <t>There is much to be done to help the dwarves within Khazad-dûm.</t>
  </si>
  <si>
    <t>Explore the eastern extents of Durin's Way in Moria.</t>
  </si>
  <si>
    <t>Follow the path of the Fellowship through Moria.</t>
  </si>
  <si>
    <t>Explore Zirakzigil.</t>
  </si>
  <si>
    <t>Explore the Flaming Deeps of Moria.</t>
  </si>
  <si>
    <t>Explore the Foundations of Stone in Moria.</t>
  </si>
  <si>
    <t>Explore the Great Delving of Moria.</t>
  </si>
  <si>
    <t>Explore the Silvertine Lodes of Moria.</t>
  </si>
  <si>
    <t>Explore the Redhorn Lodes of Moria.</t>
  </si>
  <si>
    <t>Explore the Water-works of Moria.</t>
  </si>
  <si>
    <t>Explore the western area of Durin's Way in Moria.</t>
  </si>
  <si>
    <t>Explore the region of Zelem-melek within Moria.</t>
  </si>
  <si>
    <t>Complete adventuring exploration of Zelem-melek.</t>
  </si>
  <si>
    <t>Complete quests in the Dimrill Dale.</t>
  </si>
  <si>
    <t>Complete quests in the Redhorn Lodes.</t>
  </si>
  <si>
    <t>Complete quests in the Silvertine Lodes.</t>
  </si>
  <si>
    <t>Complete quests in the Flaming Deeps.</t>
  </si>
  <si>
    <t>Complete quests in the Water-works.</t>
  </si>
  <si>
    <t>Complete quests in Nud-melek.</t>
  </si>
  <si>
    <t>Complete quests in the Foundations of Stone.</t>
  </si>
  <si>
    <t>Complete quests in the Great Delving.</t>
  </si>
  <si>
    <t>Complete quests in Zelem-melek.</t>
  </si>
  <si>
    <t>To further hinder the spread of the vile deep-claws will indeed be a boon to the efforts of the dwarves in Khazad-dûm. The creatures waylay any explorers brave enough to venture into the halls, and they ever befoul the passages with their filth.</t>
  </si>
  <si>
    <t>Deep-claws and cave-claws infest the Mines of Moria in overwhelming numbers, harrying efforts to reinstate the great dwarf-realm that once was. A great service will be done for the dwarves should the presence of the vermin be lessened in the mines.</t>
  </si>
  <si>
    <t>Your efforts have done much already to purge Moria of the vile dragonets, but to eliminate yet more would be a relief beyond compare. No Dragon, no matter its size or shape, should be permitted to defile the great halls of the dwarves.</t>
  </si>
  <si>
    <t>You have defeated a great number of the Globsnaga, the fungus-infested Orcs of Moria, and still you remain standing, having resisted the disease that wreaths these foes. They must be destroyed to the last, for the plague they bear is a perilous invention of the Enemy.</t>
  </si>
  <si>
    <t>Orcs infest the long, winding passages of Khazad-dûm, but a greater threat has arisen: the Globsnaga, Orcs infested by a vile fungus.</t>
  </si>
  <si>
    <t>Goblins have made their home in Khazad-dûm like a swarm of ants, ever burrowing under the mountains and seeking the riches of the dwarves. To curb their growth would be a heroic deed, both in Moria and elsewhere in Middle-earth, for they are a dangerous nuisance wherever they reside.</t>
  </si>
  <si>
    <t>The wretched bat-creatures are much put upon to withstand valour such as yours, for you have defeated many merrevail thus far. The tunnels have been lit by the hewing of such dark and fell beings.</t>
  </si>
  <si>
    <t>The merrevail of Angmar are wretched creatures, corrupted beyond recall. They rejoice only in gloom and misery and seek always to destroy all that is light. Even the oppressing dark of Moria is not enough to quench their thirst for blackness and despair.</t>
  </si>
  <si>
    <t>The Nameless seem to be corrupted creatures of an earlier age, though from what source their corruption comes or what they once were, none can say. They are deadly foes and attack without discrimination, hungry for the blood of any that wander too near their grasp.</t>
  </si>
  <si>
    <t>Rumour has it that there are many groups of Orcs in Moria whose numbers could stand to be thinned: there are those that are native to Moria, those in scattered clans in the deepest caverns, and another large detachment, the Durub, who may have come more recently under orders from Mordor itself.</t>
  </si>
  <si>
    <t>Vast Moria has been long abandoned by the dwarves, but for years uncounted the Orcs have infested its darkened tunnels. They have looted the ancient city of its riches and constructed their own great warrens in and beneath the works of the dwarves.</t>
  </si>
  <si>
    <t>To show no mercy to the spiders of Middle-earth is to do a great deed, but nothing can stem their ever-growing presence save ceaseless vigilance in the slaughter of these horrific foes.</t>
  </si>
  <si>
    <t>Spiders are among the most vicious, cruel, and evil of all the creatures of Middle-earth. Countless lairs have been spun in the dark of Khazad-dûm, blotting out what little light remains in those desolate places.</t>
  </si>
  <si>
    <t>You have done much to silence the ominous braying of the Wargs in the Mines of Moria, but their presence will remain strong unless further action is taken against them. Further hunting of the fierce, slavering beasts would be a great help to the dwarves trying to re-establish themselves in the lost halls of Khazad-dûm.</t>
  </si>
  <si>
    <t>The silence of Moria can be terrifying, but more terrifying still is the howl that shatters the stillness. Wargs hunt in the darkness, aiding the evil purposes of the Orcs and goblins who dwell with them.</t>
  </si>
  <si>
    <t>You have struck a mighty blow against the worms of Moria, but many more continue to spawn, making it difficult to eliminate the threat.</t>
  </si>
  <si>
    <t>Though one of the least intelligent forms of Dragon-kind, the Deep-worms are no less of a threat. The hunger for treasure lies heavily upon all of their kind, drawing them into the dark halls of Moria.</t>
  </si>
  <si>
    <t>Now that some cleansing has been done against the vile insects of Moria, the effort must be ever maintained. Gredbyg do not ever truly leave a place, but their numbers should be quelled, lest the caves are overrun once more. To prevail against the gredbyg of Moria will be a tireless task.</t>
  </si>
  <si>
    <t>Great insects, the gredbyg, have been drawn to the vast dark of Moria like moths to a flame. They lurk in the gloom, ready at any time to ambush travellers unlucky enough to be caught at unawares upon the ever-turning paths.</t>
  </si>
  <si>
    <t>Find the bottom of the well in the guard-room.</t>
  </si>
  <si>
    <t>It takes a stout-hearted warrior to fell a troll who has many times the girth and might of even the doughtiest of Men. Though you have taken down enough already to earn yourself a title befitting of your righteousness, to defeat yet more would surely increase your strength in battle.</t>
  </si>
  <si>
    <t>Solve all the riddles of Moria.</t>
  </si>
  <si>
    <t>Evil Strongholds of Mirkwood</t>
  </si>
  <si>
    <t>Many foes have settled throughout Mirkwood, striving ever to make it the fell and hopeless stronghold of evil that it has since become.</t>
  </si>
  <si>
    <t>Mirkwood Tower Climber</t>
  </si>
  <si>
    <t>The Wilds of Mirkwood</t>
  </si>
  <si>
    <t>Treasure of Southern Mirkwood</t>
  </si>
  <si>
    <t>Uncovering the Ruins of Mirkwood</t>
  </si>
  <si>
    <t>Explorer of Mirkwood</t>
  </si>
  <si>
    <t>Deeds of Mirkwood</t>
  </si>
  <si>
    <t>Slayer of Mirkwood</t>
  </si>
  <si>
    <t>Into the Black and Twisted Forest (Advanced)</t>
  </si>
  <si>
    <t>Into the Black and Twisted Forest (Intermediate)</t>
  </si>
  <si>
    <t>Into the Black and Twisted Forest</t>
  </si>
  <si>
    <t>Complete 2 meta deeds and 1 quest deed</t>
  </si>
  <si>
    <t>Complete 3 explorer deeds</t>
  </si>
  <si>
    <t>Complete 6 slayer deeds</t>
  </si>
  <si>
    <t>Find 7 wild and forsaken places</t>
  </si>
  <si>
    <t>Find 5 ruins</t>
  </si>
  <si>
    <t>Find 6 strongholds</t>
  </si>
  <si>
    <t>Climb 2 towers in Ost Galadh</t>
  </si>
  <si>
    <t>Find 12 Treasures</t>
  </si>
  <si>
    <t>Complete 10 quests</t>
  </si>
  <si>
    <t>Complete 30 quests</t>
  </si>
  <si>
    <t>Complete 20 quests</t>
  </si>
  <si>
    <t>Mirkwood Landing</t>
  </si>
  <si>
    <t>Roving Threats: Southern Mirkwood's Roving Enemies</t>
  </si>
  <si>
    <t>Complete 4 Roving Threat quests</t>
  </si>
  <si>
    <t>Complete Epic Vol. II. Book 9 Forward</t>
  </si>
  <si>
    <t>There is much to do while travelling through the lands of Mirkwood.</t>
  </si>
  <si>
    <t>Explore the fell and hopeless stronghold of evil that has become of the once great forest of Mirkwood.</t>
  </si>
  <si>
    <t>There are many wild and forsaken places to be stumbled upon as the wary wanderer passes through Mirkwood.</t>
  </si>
  <si>
    <t>Mirkwood is home to many places that were once great, but have fallen into ruin after long years of corruption and disrepair.</t>
  </si>
  <si>
    <t>Complete quests in Southern Mirkwood.</t>
  </si>
  <si>
    <t>Complete many quests in Southern Mirkwood.</t>
  </si>
  <si>
    <t>The Siege of Mirkwood</t>
  </si>
  <si>
    <t>Called by the Golden Host</t>
  </si>
  <si>
    <t>Aid the Malledhrim in securing their military objectives during the landing of their forces in Mirkwood.</t>
  </si>
  <si>
    <t>Strong enemies still roam in Southern Mirkwood.</t>
  </si>
  <si>
    <t>Headcount</t>
  </si>
  <si>
    <t>Roving Defender of Southern Mirkwood</t>
  </si>
  <si>
    <t>Defeat 100 enemies in the Mirk-eaves</t>
  </si>
  <si>
    <t>The Malledhrim seek to drive back the forces of Dol Guldur from the eaves of Southern Mirkwood.</t>
  </si>
  <si>
    <t>Dead-slayer</t>
  </si>
  <si>
    <t>Dead-slayer (Advanced)</t>
  </si>
  <si>
    <t>Orc and Uruk-slayer</t>
  </si>
  <si>
    <t>Orc and Uruk-slayer (Advanced)</t>
  </si>
  <si>
    <t>Sorcerer-slayer</t>
  </si>
  <si>
    <t>Sorcerer-slayer (Advanced)</t>
  </si>
  <si>
    <t>Defeat 100 beasts</t>
  </si>
  <si>
    <t>Predator from Prey</t>
  </si>
  <si>
    <t>Hunter of Dark Beasts</t>
  </si>
  <si>
    <t>Defeat 200 beasts</t>
  </si>
  <si>
    <t>Defeat many wights and shades in Southern Mirkwood.</t>
  </si>
  <si>
    <t>Defeat 100 dead</t>
  </si>
  <si>
    <t>Defeat 200 dead</t>
  </si>
  <si>
    <t>Arbitrator of the Dead</t>
  </si>
  <si>
    <t>Ferngoth</t>
  </si>
  <si>
    <t>Defeat many shades and wights in Southern Mirkwood.</t>
  </si>
  <si>
    <t>Illuminator of Mirkwood</t>
  </si>
  <si>
    <t>Urugdagnir</t>
  </si>
  <si>
    <t>Honorary Malledhrim</t>
  </si>
  <si>
    <t>The servants of the Enemy are a formidable presence in Mirkwood as the Malledhrim press forward.</t>
  </si>
  <si>
    <t>Champion of the Malledhrim</t>
  </si>
  <si>
    <t>Web-stinger</t>
  </si>
  <si>
    <t>Defeat many spiders in Southern Mirkwood.</t>
  </si>
  <si>
    <t>Gwírist</t>
  </si>
  <si>
    <t>Defeat many Wargs in Southern Mirkwood.</t>
  </si>
  <si>
    <t>Deflector of Gnashing Teeth</t>
  </si>
  <si>
    <t>Gordeleron</t>
  </si>
  <si>
    <t>wiki</t>
  </si>
  <si>
    <t>wiki title</t>
  </si>
  <si>
    <t>Defeat 100 orcs and uruks</t>
  </si>
  <si>
    <t>Defeat 200 orcs and uruks</t>
  </si>
  <si>
    <t>Defeat 100 angmarim sorcerers</t>
  </si>
  <si>
    <t>Defeat 200 angmarim sorcerers</t>
  </si>
  <si>
    <t>Defeat 100 spiders</t>
  </si>
  <si>
    <t>Defeat 200 spiders</t>
  </si>
  <si>
    <t>Defeat 100 wargs</t>
  </si>
  <si>
    <t>Defeat 200 wargs</t>
  </si>
  <si>
    <t>Treasure Seeker of Southern Mirkwood</t>
  </si>
  <si>
    <t>There are two major, surviving towers in the ruins of Ost Galadh: Minas Celebolf and Minas Glórelloth. From these pinnacles, much of the expanse of Mirkwood may be seen.</t>
  </si>
  <si>
    <t>Master Ascender</t>
  </si>
  <si>
    <t>Deeds of the Great River</t>
  </si>
  <si>
    <t>Complete 3 meta deeds in the Great River</t>
  </si>
  <si>
    <t>Explorer of the Great River</t>
  </si>
  <si>
    <t>Traveller of the Anduin</t>
  </si>
  <si>
    <t>Complete 7 explorer deeds in the Great River</t>
  </si>
  <si>
    <t>Quests of the Great River</t>
  </si>
  <si>
    <t>Hero of the Anduin</t>
  </si>
  <si>
    <t>Complete 7 quest deeds in the Great River</t>
  </si>
  <si>
    <t>Slayer of the Great River</t>
  </si>
  <si>
    <t>Complete 7 slayer deeds in the Great River</t>
  </si>
  <si>
    <t>Brown Lands Explorer</t>
  </si>
  <si>
    <t>Explorer of the Brown Lands</t>
  </si>
  <si>
    <t>Find 5 points of interest in the Brown Lands</t>
  </si>
  <si>
    <t>Eorlsmead Explorer</t>
  </si>
  <si>
    <t>Explorer of Eorlsmead</t>
  </si>
  <si>
    <t>Find 5 points of interest in Eorlsmead</t>
  </si>
  <si>
    <t>Limlight Gorge Explorer</t>
  </si>
  <si>
    <t>Explorer of the Limlight Gorge</t>
  </si>
  <si>
    <t>Find 7 points of interest in the Limlight Gorge</t>
  </si>
  <si>
    <t>Parth Celebrant Explorer</t>
  </si>
  <si>
    <t>Explorer of Parth Celebrant</t>
  </si>
  <si>
    <t>Find 5 points of interest in Parth Celebrant</t>
  </si>
  <si>
    <t>Rushgore Explorer</t>
  </si>
  <si>
    <t>Explorer of the Rushgore</t>
  </si>
  <si>
    <t>Find 6 points of interest in the Rushgore</t>
  </si>
  <si>
    <t>Thinglad Explorer</t>
  </si>
  <si>
    <t>Explorer of Thinglad</t>
  </si>
  <si>
    <t>Find 5 points of interest in Thinglad</t>
  </si>
  <si>
    <t>Wailing Hills Explorer</t>
  </si>
  <si>
    <t>Explorer of the Wailing Hills</t>
  </si>
  <si>
    <t>Find 7 points of interest in the Wailing Hills</t>
  </si>
  <si>
    <t>Stangard Explorer</t>
  </si>
  <si>
    <t>Find 20 points of interest in Stangard</t>
  </si>
  <si>
    <t>Ancient Ruins of the Limlight</t>
  </si>
  <si>
    <t>Find 6 ruins in the Limlight Gorge</t>
  </si>
  <si>
    <t>The Spirits of the Limlight</t>
  </si>
  <si>
    <t>Chronicler of Twilight</t>
  </si>
  <si>
    <t>Speak with the Spirits of the Limlight Gorge at night</t>
  </si>
  <si>
    <t>Quests of Brown Lands</t>
  </si>
  <si>
    <t>Defender of the Brown Lands</t>
  </si>
  <si>
    <t>Complete 19 quests in the Brown Lands</t>
  </si>
  <si>
    <t>Quests of Eorlsmead</t>
  </si>
  <si>
    <t>Hero of Eorlsmead</t>
  </si>
  <si>
    <t>Complete 20 quests in Eorlsmead</t>
  </si>
  <si>
    <t>Warrior of the Limlight Gorge</t>
  </si>
  <si>
    <t>Complete 20 quests in the Limlight Gorge</t>
  </si>
  <si>
    <t>Quests of Parth Celebrant</t>
  </si>
  <si>
    <t>Avenger of Oaths Broken</t>
  </si>
  <si>
    <t>Complete 20 quests in Parth Celebrant</t>
  </si>
  <si>
    <t>Quests of the Rushgore</t>
  </si>
  <si>
    <t>Defender of the Rushgore</t>
  </si>
  <si>
    <t>Complete 20 quests in the Rushgore</t>
  </si>
  <si>
    <t>Quests of Thinglad</t>
  </si>
  <si>
    <t>Sentinel of Thinglad</t>
  </si>
  <si>
    <t>Complete 20 quests in Thinglad</t>
  </si>
  <si>
    <t>Quests of the Wailing Hills</t>
  </si>
  <si>
    <t>Friend of the Eagles</t>
  </si>
  <si>
    <t>Complete 20 quests in the Wailing Hills</t>
  </si>
  <si>
    <t>Beast Slayer</t>
  </si>
  <si>
    <t>Defeat 100 Beasts in the Great River</t>
  </si>
  <si>
    <t>Beast Slayer (Advanced)</t>
  </si>
  <si>
    <t>Defeat 200 Beasts in the Great River</t>
  </si>
  <si>
    <t>Brigand-slayer</t>
  </si>
  <si>
    <t>Defeat 100 Brigands in the Great River</t>
  </si>
  <si>
    <t>Brigand-slayer (Advanced)</t>
  </si>
  <si>
    <t>Defeat 200 Brigands in the Great River</t>
  </si>
  <si>
    <t>Easterling-slayer</t>
  </si>
  <si>
    <t>Defeat 100 Easterlings in the Great River</t>
  </si>
  <si>
    <t>Easterling-slayer (Advanced)</t>
  </si>
  <si>
    <t>Defeat 200 Easterlings in the Great River</t>
  </si>
  <si>
    <t>Orc Slayer</t>
  </si>
  <si>
    <t>Defeat 100 Orcs in the Great River</t>
  </si>
  <si>
    <t>Orc Slayer (Advanced)</t>
  </si>
  <si>
    <t>Defeat 200 Orcs in the Great River</t>
  </si>
  <si>
    <t>Shade-slayer</t>
  </si>
  <si>
    <t>Defeat 100 Shades in the Great River</t>
  </si>
  <si>
    <t>Shade-slayer (Advanced)</t>
  </si>
  <si>
    <t>Defeat 200 Shades in the Great River</t>
  </si>
  <si>
    <t>Defeat 60 Spiders in the Great River</t>
  </si>
  <si>
    <t>Defeat 120 Spiders in the Great River</t>
  </si>
  <si>
    <t>Titan-slayer</t>
  </si>
  <si>
    <t>Defeat 30 (Elite Master or Nemesis) monsters in the Limlight Gorge</t>
  </si>
  <si>
    <t>Titan-slayer (Advanced)</t>
  </si>
  <si>
    <t>Defeat 60 (Elite Master or Nemesis) monsters in the Limlight Gorge</t>
  </si>
  <si>
    <t>Saviour of the Roots of Fangorn</t>
  </si>
  <si>
    <t>Waldengard</t>
  </si>
  <si>
    <t>Complete 3 deeds in the Roots of Fangorn</t>
  </si>
  <si>
    <t>Discovery: Roots of Fangorn</t>
  </si>
  <si>
    <t>Roots of Fangorn: Slaves of the Spider Queen</t>
  </si>
  <si>
    <t>Roots of Fangorn: Defeat Gurthúl</t>
  </si>
  <si>
    <t>Slayer of Gurthúl</t>
  </si>
  <si>
    <t>There is much to do while travelling through the lands of the Great River.</t>
  </si>
  <si>
    <t>You have explored the length and breadth of the Great River lands on your trek into the south, towards the open plains of Rohan.</t>
  </si>
  <si>
    <t>There are many villainous monsters roaming the Great River, and the Free Peoples must do their part to slay them.</t>
  </si>
  <si>
    <t>The Brown Lands were once a green land, lush with vegetation, until war and corruption turned them into a desolate wasteland.</t>
  </si>
  <si>
    <t>Eorlsmead is on the distant northern border of Rohan, a watch-post against the evils of the north.</t>
  </si>
  <si>
    <t>Parth Celebrant is an old crossroads and battlefield that holds a long significance to the Rohirrim as the birthplace of their kingdom.</t>
  </si>
  <si>
    <t>The marshes of the Rushgore have long been uninhabited...or so the border-guard of Rohan believed. Besides wild beasts, villains of a two-legged variety have recently come....</t>
  </si>
  <si>
    <t>The Elves of Lórien have an outpost in the little-known woods of Thinglad, a grey place in winter that runs along the edge of the Great River.</t>
  </si>
  <si>
    <t>Discover all of Stangard's interiors.</t>
  </si>
  <si>
    <t>Look for traces of the ancient legacy of the Limlight Gorge, when it was still a part of the Golden Wood ages ago.</t>
  </si>
  <si>
    <t>Complete quests within the Brown Lands.</t>
  </si>
  <si>
    <t>Complete quests within the Limlight Gorge.</t>
  </si>
  <si>
    <t>Complete quests within the Rushgore.</t>
  </si>
  <si>
    <t>Complete quests within Thinglad.</t>
  </si>
  <si>
    <t>Complete quests within the Wailing Hills.</t>
  </si>
  <si>
    <t>Defeat many Brigands in the Great River.</t>
  </si>
  <si>
    <t>Defeat many Easterlings in the Great River.</t>
  </si>
  <si>
    <t>Defeat Easterlings in the Great River.</t>
  </si>
  <si>
    <t>Defeat Orcs in the Great River.</t>
  </si>
  <si>
    <t>Defeat many Orcs in the Great River.</t>
  </si>
  <si>
    <t>Defeat Shades in the Great River.</t>
  </si>
  <si>
    <t>Defeat many Shades in the Great River.</t>
  </si>
  <si>
    <t>Defeat spiders in the Great River.</t>
  </si>
  <si>
    <t>Defeat many spiders in the Great River.</t>
  </si>
  <si>
    <t>Defeat huge enemies in Limlight Gorge.</t>
  </si>
  <si>
    <t>Defeat many huge enemies in Limlight Gorge.</t>
  </si>
  <si>
    <t>Those who would call themselves the Saviour of the Roots of Fangorn must overcome all of the challenges they face within.</t>
  </si>
  <si>
    <t>Quests of the Limlight Gorge</t>
  </si>
  <si>
    <t>Deeds of the Eastemnet</t>
  </si>
  <si>
    <t>Complete 3 meta deeds in Eastemnet</t>
  </si>
  <si>
    <t>Explorer of the Eastemnet</t>
  </si>
  <si>
    <t>Complete 11 explorer deeds in Eastement</t>
  </si>
  <si>
    <t>Quests of the Eastemnet</t>
  </si>
  <si>
    <t>Complete 7 quest deeds in Eastemnet</t>
  </si>
  <si>
    <t>Slayer of the Eastemnet</t>
  </si>
  <si>
    <t>Complete 10 slayer deeds in Eastemnet</t>
  </si>
  <si>
    <t>Quests of Langhold</t>
  </si>
  <si>
    <t>Survivor of Langhold</t>
  </si>
  <si>
    <t>Complete all quests In Langhold</t>
  </si>
  <si>
    <t>Quests of the East Wall</t>
  </si>
  <si>
    <t>Seeker</t>
  </si>
  <si>
    <t>Complete all quests In East Wall</t>
  </si>
  <si>
    <t>Quests of the Eaves of Fangorn</t>
  </si>
  <si>
    <t>Fangorn Adventurer</t>
  </si>
  <si>
    <t>Complete 40 quests In Eaves of Fangorn</t>
  </si>
  <si>
    <t>Quests of the Entwash Vale</t>
  </si>
  <si>
    <t>Entwash Vale Adventurer</t>
  </si>
  <si>
    <t>Complete 60 quests In Entwash Vale</t>
  </si>
  <si>
    <t>Quests of the Norcrofts</t>
  </si>
  <si>
    <t>Norcrofts Adventurer</t>
  </si>
  <si>
    <t>Complete 60 quests In Norcrofts</t>
  </si>
  <si>
    <t>Quests of the Sutcrofts</t>
  </si>
  <si>
    <t>Sutcrofts Adventurer</t>
  </si>
  <si>
    <t>Complete 40 quests In Sutcrofts</t>
  </si>
  <si>
    <t>Quests of the Wold</t>
  </si>
  <si>
    <t>Wold Adventurer</t>
  </si>
  <si>
    <t>Complete 55 quests In the Wold</t>
  </si>
  <si>
    <t>Chambers of Byrgenstow</t>
  </si>
  <si>
    <t>Entwash Vale Tomb-raider</t>
  </si>
  <si>
    <t>Find the 12 chambers of Byrgenstow</t>
  </si>
  <si>
    <t>Cities of Eastern Rohan</t>
  </si>
  <si>
    <t>Settler</t>
  </si>
  <si>
    <t>Find 10 cities of Eastern Rohan</t>
  </si>
  <si>
    <t>East Wall Explorer</t>
  </si>
  <si>
    <t>Watcher</t>
  </si>
  <si>
    <t>Find 10 points of interest in East Wall</t>
  </si>
  <si>
    <t>Eaves of Fangorn Exploration</t>
  </si>
  <si>
    <t>Explorer of Fangorn</t>
  </si>
  <si>
    <t>Find 5 points of interest in Eaves of Fangorn</t>
  </si>
  <si>
    <t>Enemies of the Rohirrim</t>
  </si>
  <si>
    <t>Finder of Foes</t>
  </si>
  <si>
    <t>Find 12 enemy camps of the Rohirrim</t>
  </si>
  <si>
    <t>Farms and Crofts of the Eastemnet</t>
  </si>
  <si>
    <t>Finder of Farms</t>
  </si>
  <si>
    <t>Find 5 farms and crofts in Eastemnet</t>
  </si>
  <si>
    <t>Nurseries of the Wyrmdelf</t>
  </si>
  <si>
    <t>Nursery-bogie</t>
  </si>
  <si>
    <t>Find 5 nurseries of the Wyrmdelf</t>
  </si>
  <si>
    <t>Ruins, Tombs, and Monuments of the Eastemnet</t>
  </si>
  <si>
    <t>Seeker of Rohan's Ruins</t>
  </si>
  <si>
    <t>Find 10 ruins, tombs, and monuments of Eastemnet</t>
  </si>
  <si>
    <t>The Defences of Eastern Rohan</t>
  </si>
  <si>
    <t>Fort-finder</t>
  </si>
  <si>
    <t>Find 9 defenses of Eastern Rohan</t>
  </si>
  <si>
    <t>The Wilds of the Eastemnet</t>
  </si>
  <si>
    <t>Watcher of the Wilds</t>
  </si>
  <si>
    <t>Find 5 points of interest in the wilds of Eastemnet</t>
  </si>
  <si>
    <t>Where Evil Creatures Dwell</t>
  </si>
  <si>
    <t>Den Discoverer</t>
  </si>
  <si>
    <t>Find 6 dens in Eastern Rohan</t>
  </si>
  <si>
    <t>To the Aid of Rohan</t>
  </si>
  <si>
    <t>A Summons to Hytbold</t>
  </si>
  <si>
    <t>Reach level 84</t>
  </si>
  <si>
    <t>Aiding the Entwash Vale</t>
  </si>
  <si>
    <t>Complete 11 quests in Entwash Vales</t>
  </si>
  <si>
    <t>Aiding the Norcrofts</t>
  </si>
  <si>
    <t>Complete 13 quests in Norcrofts</t>
  </si>
  <si>
    <t>Aiding the Sutcrofts</t>
  </si>
  <si>
    <t>Complete 13 quests in Sutcrofts</t>
  </si>
  <si>
    <t>Aiding the Wold</t>
  </si>
  <si>
    <t>Complete 12 quests in the Wold</t>
  </si>
  <si>
    <t>Ancient Evil-slayer of the Eastemnet</t>
  </si>
  <si>
    <t>Defeat 100 Lathbears, Draugar, or Swert Hounds in Eastemnet</t>
  </si>
  <si>
    <t>Ancient Evil-slayer of the Eastemnet (Advanced)</t>
  </si>
  <si>
    <t>Slayer of Ancient Evil in Eastern Rohan</t>
  </si>
  <si>
    <t>Defeat 200 Lathbears, Draugar, or Swert Hounds in Eastemnet</t>
  </si>
  <si>
    <t>Beast-slayer of the Eastemnet</t>
  </si>
  <si>
    <t>Defeat 100 Beasts in Eastemnet</t>
  </si>
  <si>
    <t>Beast-slayer of the Eastemnet (Advanced)</t>
  </si>
  <si>
    <t>Beast-slayer of Eastern Rohan</t>
  </si>
  <si>
    <t>Defeat 200 Beasts in Eastemnet</t>
  </si>
  <si>
    <t>Boar-hunter of the Eastemnet</t>
  </si>
  <si>
    <t>Defeat 30 Boars in Eastemnet</t>
  </si>
  <si>
    <t>Brigand-slayer of the Eastemnet</t>
  </si>
  <si>
    <t>Defeat 100 Brigands in Eastemnet</t>
  </si>
  <si>
    <t>Brigand-slayer of the Eastemnet (Advanced)</t>
  </si>
  <si>
    <t>Brigand-slayer of Eastern Rohan</t>
  </si>
  <si>
    <t>Defeat 200 Brigands in Eastemnet</t>
  </si>
  <si>
    <t>Dragon-kind Slayer of the Eastemnet</t>
  </si>
  <si>
    <t>Defeat 100 Dragon-kind in Eastemnet</t>
  </si>
  <si>
    <t>Dragon-kind Slayer of the Eastemnet (Advanced)</t>
  </si>
  <si>
    <t>Reptile-slayer of Eastern Rohan</t>
  </si>
  <si>
    <t>Defeat 200 Dragon-kind in Eastemnet</t>
  </si>
  <si>
    <t>Half-orc Slayer of the Eastemnet</t>
  </si>
  <si>
    <t>Defeat 100 Half-orc in Eastemnet</t>
  </si>
  <si>
    <t>Half-orc Slayer of the Eastemnet (Advanced)</t>
  </si>
  <si>
    <t>Half-orc Slayer of Eastern Rohan</t>
  </si>
  <si>
    <t>Defeat 200 Half-orc in Eastemnet</t>
  </si>
  <si>
    <t>Orc-slayer of the Eastemnet</t>
  </si>
  <si>
    <t>Defeat 100 Orcs in Eastemnet</t>
  </si>
  <si>
    <t>Orc-slayer of the Eastemnet (Advanced)</t>
  </si>
  <si>
    <t>Orc-slayer of Eastern Rohan</t>
  </si>
  <si>
    <t>Defeat 200 Orcs in Eastemnet</t>
  </si>
  <si>
    <t>Slayer of Mounted Enemies in the Eastemnet</t>
  </si>
  <si>
    <t>Defeat 80 Mounted enemies in Eastemnet</t>
  </si>
  <si>
    <t>Slayer of Mounted Enemies in the Eastemnet (Advanced)</t>
  </si>
  <si>
    <t>Mounted Foe Slayer of Eastern Rohan</t>
  </si>
  <si>
    <t>Defeat 160 Mounted enemies in Eastemnet</t>
  </si>
  <si>
    <t>Spider-slayer of the Eastemnet</t>
  </si>
  <si>
    <t>Defeat 100 Spiders in Eastemnet</t>
  </si>
  <si>
    <t>Spider-slayer of the Eastemnet (Advanced)</t>
  </si>
  <si>
    <t>Spider-slayer of Eastern Rohan</t>
  </si>
  <si>
    <t>Defeat 200 Spiders in Eastemnet</t>
  </si>
  <si>
    <t>Uruk-slayer of the Eastemnet</t>
  </si>
  <si>
    <t>Defeat 100 Uruks in Eastemnet</t>
  </si>
  <si>
    <t>Uruk-slayer of the Eastemnet (Advanced)</t>
  </si>
  <si>
    <t>Uruk-slayer of Eastern Rohan</t>
  </si>
  <si>
    <t>Defeat 200 Uruks in Eastemnet</t>
  </si>
  <si>
    <t>Warg-slayer of the Eastemnet</t>
  </si>
  <si>
    <t>Defeat 100 Wargs in Eastemnet</t>
  </si>
  <si>
    <t>Warg-slayer of the Eastemnet (Advanced)</t>
  </si>
  <si>
    <t>Warg-slayer of Eastern Rohan</t>
  </si>
  <si>
    <t>Defeat 200 Wargs in Eastemnet</t>
  </si>
  <si>
    <t>Hytbold</t>
  </si>
  <si>
    <t>You are rebuilding the town of Hytbold.</t>
  </si>
  <si>
    <t>The Mead Hall</t>
  </si>
  <si>
    <t>You are upgrading the Mead Hall.</t>
  </si>
  <si>
    <t>The Palisade</t>
  </si>
  <si>
    <t>You are upgrading the palisade.</t>
  </si>
  <si>
    <t>Lighting and Fences</t>
  </si>
  <si>
    <t>You are adding lighting to the town.</t>
  </si>
  <si>
    <t>The Smithy</t>
  </si>
  <si>
    <t>You are upgrading the Smithy.</t>
  </si>
  <si>
    <t>Tents</t>
  </si>
  <si>
    <t>You are adding tents to your town.</t>
  </si>
  <si>
    <t>Towers</t>
  </si>
  <si>
    <t>You are adding towers to the town</t>
  </si>
  <si>
    <t>The Lumber-mill</t>
  </si>
  <si>
    <t>You are adding a lumber-mill to the town.</t>
  </si>
  <si>
    <t>The Armoury</t>
  </si>
  <si>
    <t>You are adding an armoury to the town</t>
  </si>
  <si>
    <t>You are adding a library to the town.</t>
  </si>
  <si>
    <t>The Stable</t>
  </si>
  <si>
    <t>You are adding a stable to the town</t>
  </si>
  <si>
    <t>The Gates</t>
  </si>
  <si>
    <t>You are upgrading the gates of the town</t>
  </si>
  <si>
    <t>Houses</t>
  </si>
  <si>
    <t>You are adding houses to the town</t>
  </si>
  <si>
    <t>Farmhouses</t>
  </si>
  <si>
    <t>You are upgrading the farms of the town.</t>
  </si>
  <si>
    <t>You are upgrading the exterior of the Mead Hall.</t>
  </si>
  <si>
    <t>You are upgrading the Mead Hall interior.</t>
  </si>
  <si>
    <t>You are adding inhabitants to the Mead Hall.</t>
  </si>
  <si>
    <t>Wold Tents</t>
  </si>
  <si>
    <t>You are adding tents for the Men of the Wold.</t>
  </si>
  <si>
    <t>Sutcrofts Tents</t>
  </si>
  <si>
    <t>You are adding tents for the Men of the Sutcrofts</t>
  </si>
  <si>
    <t>Norcrofts Tents</t>
  </si>
  <si>
    <t>You are adding tents for the Men of the Norcrofts.</t>
  </si>
  <si>
    <t>Entwash Vale Tents</t>
  </si>
  <si>
    <t>Tower of the Wold</t>
  </si>
  <si>
    <t>Tower of the Sutcrofts</t>
  </si>
  <si>
    <t>Tower of the Norcrofts</t>
  </si>
  <si>
    <t>Tower of the Entwash Vale</t>
  </si>
  <si>
    <t>The East Gate</t>
  </si>
  <si>
    <t>The West Gate</t>
  </si>
  <si>
    <t>You are upgrading a tower for the Men of the Wold.</t>
  </si>
  <si>
    <t>You are upgrading a tower for the Men of the Sutcrofts.</t>
  </si>
  <si>
    <t>You are upgrading a tower for the Men of the Entwash Vale.</t>
  </si>
  <si>
    <t>Cottage of the Wold</t>
  </si>
  <si>
    <t>House of the Wold</t>
  </si>
  <si>
    <t>House of the Sutcrofts</t>
  </si>
  <si>
    <t>House of the Norcrofts</t>
  </si>
  <si>
    <t>Cottage of the Norcrofts</t>
  </si>
  <si>
    <t>House of the Entwash Vale</t>
  </si>
  <si>
    <t>You are upgrading a house for the Men of the Wold in the town.</t>
  </si>
  <si>
    <t>You are upgrading a house for the Men of the Sutcrofts in the town.</t>
  </si>
  <si>
    <t>You are upgrading a house for the Men of the Norcrofts in the town.</t>
  </si>
  <si>
    <t>You are upgrading a house for the Men of the Entwash Vale in the town.</t>
  </si>
  <si>
    <t>Farmhouse of the Entwash Vale</t>
  </si>
  <si>
    <t>You are upgrading a farm for the Men of the Entwash Vale in the town.</t>
  </si>
  <si>
    <t>You are upgrading a farm for the Men of the Sutcrofts in the town</t>
  </si>
  <si>
    <t>Farmhouse of the Sutcrofts</t>
  </si>
  <si>
    <t>Aiding the Eastemnet</t>
  </si>
  <si>
    <t>The people of the Eastemnet are under constant assault from Orcs, Uruks, and Easterlings.</t>
  </si>
  <si>
    <t>There is much to do while travelling through the lands of the Eastemnet.</t>
  </si>
  <si>
    <t>There are many villainous monsters roaming the Eastemnet, and the Free Peoples must do their part to slay them.</t>
  </si>
  <si>
    <t>Finish the quests of Langhold.</t>
  </si>
  <si>
    <t>Finish the quests of the East Wall.</t>
  </si>
  <si>
    <t>Complete quests in the Eaves of Fangorn.</t>
  </si>
  <si>
    <t>Complete quests in the Entwash Vale.</t>
  </si>
  <si>
    <t>Complete quests in the Norcrofts.</t>
  </si>
  <si>
    <t>Complete quests in the Sutcrofts.</t>
  </si>
  <si>
    <t>The burial cave of Byrgenstow is a labyrinth of tunnels and chambers.</t>
  </si>
  <si>
    <t>Rohan is home to many great cities and settlements.</t>
  </si>
  <si>
    <t>The cliffs and tree-clad slopes of this hilly region serve as the eastern boundary of the kingdom of Rohan, and the northernmost reach of the kingdom of Gondor today.</t>
  </si>
  <si>
    <t>Explore Fangorn.</t>
  </si>
  <si>
    <t>Explore the encampments of Rohan's enemies.</t>
  </si>
  <si>
    <t>Discover the farms of the Eastemnet.</t>
  </si>
  <si>
    <t>The Wyrmdelf, lair of a horde of drakes, hosts numerous nurseries and breeding caves.</t>
  </si>
  <si>
    <t>Discover the ruined places of the Eastemnet.</t>
  </si>
  <si>
    <t>Explore the defences of Rohan.</t>
  </si>
  <si>
    <t>Explore the wilds of Rohan.</t>
  </si>
  <si>
    <t>Explore the dwellings of evil creatures in Rohan.</t>
  </si>
  <si>
    <t>You have been summoned to the aid of Rohan.</t>
  </si>
  <si>
    <t>You have progressed far enough in your journeys to be called to aid Hytbold, a small town in Rohan.</t>
  </si>
  <si>
    <t>The people of the Entwash Vale have suffered greatly at the hands of the Orcs rampaging through their lands.</t>
  </si>
  <si>
    <t>Orcs and Uruks walk free among the farms of the Norcrofts while most of the Rohirrim have retreated to the villages.</t>
  </si>
  <si>
    <t>The people of the Sutcrofts stand united against the enemy but they cannot succeed alone.</t>
  </si>
  <si>
    <t>The people of the Wold need a great deal of aid in these troubled times.</t>
  </si>
  <si>
    <t>Huntsmen in the Eastemnet of Rohan find no lack of beasts for prey, for the grasslands are rife with all sorts of creatures.</t>
  </si>
  <si>
    <t>The wide plains of Rohan are known for their extraordinary boars.</t>
  </si>
  <si>
    <t>Brigands are among the worst enemies in Middle-earth, for they are ordinary Men, but cruel and greedy in their lawless, destructive ways.</t>
  </si>
  <si>
    <t>Drakes and salamanders are deadly creatures, their hard scales deflecting ordinary blades, and their mouths full of sharp teeth.</t>
  </si>
  <si>
    <t>Half-orcs are crueler than even the cruelest Men because of their Orkish heritage, harrying the good people of Rohan.</t>
  </si>
  <si>
    <t>You should slay Orcs in the Eastemnet.</t>
  </si>
  <si>
    <t>You should slay many Orcs in the Eastemnet.</t>
  </si>
  <si>
    <t>Enemy riders roam the plains of the Eastemnet, terrorizing all who are unlucky enough to encounter them.</t>
  </si>
  <si>
    <t>Mounted enemies roam the plains of the Eastemnet, terrorizing all who are unlucky enough to encounter them.</t>
  </si>
  <si>
    <t>Spiders are naught but the spawn of utter evil, covering all they conquer in sticky, smothering webs.</t>
  </si>
  <si>
    <t>The Uruk-hai are a powerful breed of Orc, leaving swaths of destruction wherever they roam.</t>
  </si>
  <si>
    <t>Wargs in the Eastemnet of Rohan seem to be stronger and more brutal than those in other lands, with the open plains fueling their speed and power.</t>
  </si>
  <si>
    <t>Complete 4 Hytbold Aiding deeds</t>
  </si>
  <si>
    <t>Complete 14 deeds within Hytbold</t>
  </si>
  <si>
    <t>Complete 5 cottage rebuild quests in Norcrofts</t>
  </si>
  <si>
    <t>Complete 5 cottage rebuild quests in the Wold</t>
  </si>
  <si>
    <t>Complete 4 tent rebuild quests in Entwash Vale</t>
  </si>
  <si>
    <t>Complete 5 farmhouse rebuild quests in Entwash Vale</t>
  </si>
  <si>
    <t>Complete 5 farmhouse rebuild quests in Sutcrofts</t>
  </si>
  <si>
    <t>Complete Farmhouse deeds</t>
  </si>
  <si>
    <t>Complete 5 House rebuild quests in Entwash Vale</t>
  </si>
  <si>
    <t>Complete 5 House rebuild quests in Norcrofts</t>
  </si>
  <si>
    <t>Complete 5 House rebuild quests in Sutcrofts</t>
  </si>
  <si>
    <t>Complete 5 House rebuild quests in the Wold</t>
  </si>
  <si>
    <t>Complete House and Cottage deeds</t>
  </si>
  <si>
    <t>Complete 8 Lighting and Fence rebuild quests</t>
  </si>
  <si>
    <t>Complete 4 tent rebuild quests in Norcrofts</t>
  </si>
  <si>
    <t>Complete 4 tent rebuild quests in Sutcrofts</t>
  </si>
  <si>
    <t>Complete Tents deeds</t>
  </si>
  <si>
    <t>Complete 4 tent rebuild quests in the Wold</t>
  </si>
  <si>
    <t>Complete 7 Armory rebuild quests</t>
  </si>
  <si>
    <t>Complete 4 East Gate rebuild quests</t>
  </si>
  <si>
    <t>Complete 4 West Gate rebuild quests</t>
  </si>
  <si>
    <t>Complete Gates deeds</t>
  </si>
  <si>
    <t>Complete 5 Library rebuild quests</t>
  </si>
  <si>
    <t>Complete 9 Lumber-mill rebuild quests</t>
  </si>
  <si>
    <t>Complete Mead Hall rebuild quest and deeds</t>
  </si>
  <si>
    <t>Complete 6 Mead Hall Inhabitants quests</t>
  </si>
  <si>
    <t>Complete 10 Mead Hall Interior Enhancement quests</t>
  </si>
  <si>
    <t>Complete 6 Mead Hall Outdoor Enhancement quests</t>
  </si>
  <si>
    <t>Complete 8 Palisade rebuild quests</t>
  </si>
  <si>
    <t>Complete 5 Smithy rebuild quests</t>
  </si>
  <si>
    <t>Complete 7 Stable rebuild quests</t>
  </si>
  <si>
    <t>Complete 6 Townsfolk quests</t>
  </si>
  <si>
    <t>Complete 5 Tower rebuild quests in Entwash Vale</t>
  </si>
  <si>
    <t>Complete 5 Tower rebuild quests in Norcrofts</t>
  </si>
  <si>
    <t>Complete 5 Tower rebuild quests in Sutcrofts</t>
  </si>
  <si>
    <t>Complete 5 Tower rebuild quests in the Wold</t>
  </si>
  <si>
    <t>Complete Tower deeds</t>
  </si>
  <si>
    <t>Save Index</t>
  </si>
  <si>
    <t>Deeds of Wildermore</t>
  </si>
  <si>
    <t>Complete 3 meta deeds in Wildermore</t>
  </si>
  <si>
    <t>Explorer of Wildermore</t>
  </si>
  <si>
    <t>Complete 10 explorer deeds in Wildermore</t>
  </si>
  <si>
    <t>Quests of Wildermore</t>
  </si>
  <si>
    <t>Complete 5 quests deeds in Wildermore</t>
  </si>
  <si>
    <t>Slayer of Wildermore</t>
  </si>
  <si>
    <t>Complete 6 slayer deeds in Wildermore</t>
  </si>
  <si>
    <t>The Survivors of Wildermore: Final</t>
  </si>
  <si>
    <t>Complete 5 deeds in Wildermore</t>
  </si>
  <si>
    <t>Farms of the Fallows</t>
  </si>
  <si>
    <t>Finder of Forlaw's Farms</t>
  </si>
  <si>
    <t>Find 6 farms in the Fallows</t>
  </si>
  <si>
    <t>Forlaw Explorer</t>
  </si>
  <si>
    <t>Explorer of Forlaw</t>
  </si>
  <si>
    <t>Find 17 points of interest in Forlaw</t>
  </si>
  <si>
    <t>Isolation in the Whitshaws</t>
  </si>
  <si>
    <t>Find 3 huts in Whitshaws</t>
  </si>
  <si>
    <t>Peaks of the High Knolls</t>
  </si>
  <si>
    <t>Far-gazer</t>
  </si>
  <si>
    <t>Find 5 peaks in High Knolls</t>
  </si>
  <si>
    <t>Settlements of Wildermore</t>
  </si>
  <si>
    <t>Warmth Amidst the Cold</t>
  </si>
  <si>
    <t>Find 7 Settlements in Wildermore</t>
  </si>
  <si>
    <t>The Path of Núrzum</t>
  </si>
  <si>
    <t>Follower of Frozen Footsteps</t>
  </si>
  <si>
    <t>Retrace the path of Nurzum</t>
  </si>
  <si>
    <t>The Wilds of Wildermore</t>
  </si>
  <si>
    <t>Wayfarer of the Wild Lands</t>
  </si>
  <si>
    <t>Find 5 points of interest in the wilds of Wildermore</t>
  </si>
  <si>
    <t>These Hostile Lands</t>
  </si>
  <si>
    <t>Find 5 enemy camps in Wildermore</t>
  </si>
  <si>
    <t>Blooming in the Snow</t>
  </si>
  <si>
    <t>Blossom in the Snow</t>
  </si>
  <si>
    <t>Collect 6 plants in Wildermore</t>
  </si>
  <si>
    <t>Loved and Lost</t>
  </si>
  <si>
    <t>Seeker of Sorrow</t>
  </si>
  <si>
    <t>Explore the graveyard</t>
  </si>
  <si>
    <t>Quests of the Balewood</t>
  </si>
  <si>
    <t>Friend of the Deep Woods</t>
  </si>
  <si>
    <t>Complete 25 quests in Balewood</t>
  </si>
  <si>
    <t>Quests of the Fallows</t>
  </si>
  <si>
    <t>Salvager of Lost Dreams</t>
  </si>
  <si>
    <t>Complete 24 quests in the Fallows</t>
  </si>
  <si>
    <t>Quests of the High Knolls</t>
  </si>
  <si>
    <t>Saviour of the Lost</t>
  </si>
  <si>
    <t>Complete 22 quests in High Knolls</t>
  </si>
  <si>
    <t>Quests of the Whitshaws</t>
  </si>
  <si>
    <t>Roamer of the Ice-bound Lands</t>
  </si>
  <si>
    <t>Complete 24 quests in Whitshaws</t>
  </si>
  <si>
    <t>Quests of the Writhendowns</t>
  </si>
  <si>
    <t>Hope for the Hopeless</t>
  </si>
  <si>
    <t>Complete 22 quests in Writhendowns</t>
  </si>
  <si>
    <t>Battles and Events</t>
  </si>
  <si>
    <t>Complete 5 quests</t>
  </si>
  <si>
    <t>Protecting the Lands of Wildermore</t>
  </si>
  <si>
    <t>Riding in Wildermore</t>
  </si>
  <si>
    <t>Complete 7 quests</t>
  </si>
  <si>
    <t>Warbands II: Wildermore's Roaming Enemies</t>
  </si>
  <si>
    <t>Complete 13 Warband quests</t>
  </si>
  <si>
    <t>Wildermore's Bounties</t>
  </si>
  <si>
    <t>Complete 8 Bounty quests</t>
  </si>
  <si>
    <t>Orc-slayer of Wildermore</t>
  </si>
  <si>
    <t>Defeat 100 Orcs in Wildermore</t>
  </si>
  <si>
    <t>Orc-slayer of Wildermore (Advanced)</t>
  </si>
  <si>
    <t>Defeat 200 Orcs in Wildermore</t>
  </si>
  <si>
    <t>Slayer of Mounted Foes in Wildermore</t>
  </si>
  <si>
    <t>Defeat 80 Mounted foes in Wildermore</t>
  </si>
  <si>
    <t>Slayer of Mounted Foes in Wildermore (Advanced)</t>
  </si>
  <si>
    <t>Defeat 160 Mounted foes in Wildermore</t>
  </si>
  <si>
    <t>Slayer of Wolves and Wargs in Wildermore</t>
  </si>
  <si>
    <t>Defeat 100 Wolves or Wargs in Wildermore</t>
  </si>
  <si>
    <t>Slayer of Wolves and Wargs in Wildermore (Advanced)</t>
  </si>
  <si>
    <t>Defeat 200 Wolves or Wargs in Wildermore</t>
  </si>
  <si>
    <t>Snow-cat Slayer of Wildermore</t>
  </si>
  <si>
    <t>Defeat 100 Snow-cats in Wildermore</t>
  </si>
  <si>
    <t>Snow-cat Slayer of Wildermore (Advanced)</t>
  </si>
  <si>
    <t>Defeat 200 Snow-cats in Wildermore</t>
  </si>
  <si>
    <t>Uruk-slayer of Wildermore</t>
  </si>
  <si>
    <t>Defeat 100 Uruks in Wildermore</t>
  </si>
  <si>
    <t>Uruk-slayer of Wildermore (Advanced)</t>
  </si>
  <si>
    <t>Defeat 200 Uruks in Wildermore</t>
  </si>
  <si>
    <t>Wood-troll Slayer of Wildermore</t>
  </si>
  <si>
    <t>Defeat 80 Wood-trolls in Wildermore</t>
  </si>
  <si>
    <t>Wood-troll Slayer of Wildermore (Advanced)</t>
  </si>
  <si>
    <t>Defeat 160 Wood-trolls in Wildermore</t>
  </si>
  <si>
    <t>There is much to do while travelling through the lands of Wildermore.</t>
  </si>
  <si>
    <t>Explore the few remaining settlements of Wildermore, whose people cling for any shred of hope, while Núrzum and Saruman unleash their fury upon the land.</t>
  </si>
  <si>
    <t>There are many villainous monsters roaming Wildermore, and the Free Peoples must do their part to slay them.</t>
  </si>
  <si>
    <t>The survivors of Wildermore still need a great deal of aid if they are to endure the long winter.</t>
  </si>
  <si>
    <t>Gárwig gave each of his sons a section of the Fallows as they came of age. Each of them built or inherited a farm on their land, and some were more successful than others at producing goods for Forlaw and Wildermore.</t>
  </si>
  <si>
    <t>Discover all of Forlaw's interiors.</t>
  </si>
  <si>
    <t>Some folk in the Whitshaws prefer isolation to the company of others.</t>
  </si>
  <si>
    <t>Discover the peaks of the High Knolls.</t>
  </si>
  <si>
    <t>Discover the settlements of the people of Wildermore.</t>
  </si>
  <si>
    <t>Explore the wilds of Wildermore.</t>
  </si>
  <si>
    <t>Discover where the foes of the Rohirrim dwell in Wildermore.</t>
  </si>
  <si>
    <t>Even flowers and plants can be hardy enough to brave the fearsome snows. When you come upon these fierce little blooms, you feel hope for the shivering people of Wildermore.</t>
  </si>
  <si>
    <t>Most of the Reeve's family are laid to rest in the graveyard outside of Forlaw. Most of his family has been killed recently as the conflict in Wildermore escalates.</t>
  </si>
  <si>
    <t>Complete quests in Balewood.</t>
  </si>
  <si>
    <t>Complete quests in the Fallows.</t>
  </si>
  <si>
    <t>Complete quests in the High Knolls.</t>
  </si>
  <si>
    <t>Complete quests in the Whitshaws.</t>
  </si>
  <si>
    <t>Complete quests in the Writhendowns.</t>
  </si>
  <si>
    <t>There is still much to do to rebuild Wildermore.</t>
  </si>
  <si>
    <t>Though Núrzum has perished, the enemy still lingers in Wildermore.</t>
  </si>
  <si>
    <t>There is much to do on horseback in Wildermore, for the foes often ride steeds of their own.</t>
  </si>
  <si>
    <t>Though Núrzum has perished, strong enemies still roam in Wildermore.</t>
  </si>
  <si>
    <t>Many notable enemies continue to roam the lands of Wildermore.</t>
  </si>
  <si>
    <t>Defeat many Orcs in Wildermore.</t>
  </si>
  <si>
    <t>Riders of the White Hand run rampant through Wildermore, their foul beasts culling any their vile arms fail to slay.</t>
  </si>
  <si>
    <t>Defeat many wolves and Wargs in Wildermore.</t>
  </si>
  <si>
    <t>Defeat many Uruks in Wildermore.</t>
  </si>
  <si>
    <t>Defeat many wood-trolls in Wildermore.</t>
  </si>
  <si>
    <t>Deeds of the Westemnet</t>
  </si>
  <si>
    <t>Complete 3 meta deeds and 1 lore deed in the Westemnet</t>
  </si>
  <si>
    <t>Explorer of the Westemnet</t>
  </si>
  <si>
    <t>Complete 5 explorer deeds in the Westemnet</t>
  </si>
  <si>
    <t>Quests of the Westemnet</t>
  </si>
  <si>
    <t>Complete 5 quest deeds in the Westemnet</t>
  </si>
  <si>
    <t>Slayer of the Westemnet</t>
  </si>
  <si>
    <t>Complete 11 slayer deeds in the Westemnet</t>
  </si>
  <si>
    <t>The Stewards of Fangorn</t>
  </si>
  <si>
    <t>Complete 12 quests</t>
  </si>
  <si>
    <t>Quests of Kingstead</t>
  </si>
  <si>
    <t>Hero of Kingstead</t>
  </si>
  <si>
    <t>Complete 50 quests in the Kingstead</t>
  </si>
  <si>
    <t>Quests of the Stonedeans</t>
  </si>
  <si>
    <t>Hero of the Stonedeans</t>
  </si>
  <si>
    <t>Complete 50 quests in the Stonedeans</t>
  </si>
  <si>
    <t>Quests of the Eastfold</t>
  </si>
  <si>
    <t>Hero of the Eastfold</t>
  </si>
  <si>
    <t>Complete 50 quests in the Eastfold</t>
  </si>
  <si>
    <t>Quests of the Broadacres</t>
  </si>
  <si>
    <t>Hero of Broadacres</t>
  </si>
  <si>
    <t>Complete 50 quests in the Broadacres</t>
  </si>
  <si>
    <t>Quests of the Westfold</t>
  </si>
  <si>
    <t>Hero of the Westfold</t>
  </si>
  <si>
    <t>Complete 50 quests in the Westfold</t>
  </si>
  <si>
    <t>Survivor of the Long Night</t>
  </si>
  <si>
    <t>Complete through Vol III Book 13 Chapter 10</t>
  </si>
  <si>
    <t>Broadacres Exploration</t>
  </si>
  <si>
    <t>Explorer of Broadacres</t>
  </si>
  <si>
    <t>Find 7 points of interest in the Broadacres</t>
  </si>
  <si>
    <t>Eastfold Exploration</t>
  </si>
  <si>
    <t>Explorer of the Eastfold</t>
  </si>
  <si>
    <t>Find 6 points of interest in the Eastfold</t>
  </si>
  <si>
    <t>Kingstead Exploration</t>
  </si>
  <si>
    <t>Explorer of Kingstead</t>
  </si>
  <si>
    <t>Find 11 points of interest in the Kingstead</t>
  </si>
  <si>
    <t>Stonedeans Exploration</t>
  </si>
  <si>
    <t>Explorer of the Stonedeans</t>
  </si>
  <si>
    <t>Find 9 points of interest in the Stonedeans</t>
  </si>
  <si>
    <t>Westfold Exploration</t>
  </si>
  <si>
    <t>Explorer of the Westfold</t>
  </si>
  <si>
    <t>Find 9 points of interest in the Westfold</t>
  </si>
  <si>
    <t>Boar and Bear Slayer of the Westemnet</t>
  </si>
  <si>
    <t>Defeat 100 Boars or Bears in the Westemnet</t>
  </si>
  <si>
    <t>Boar and Bear Slayer of the Westemnet (Advanced)</t>
  </si>
  <si>
    <t>Slayer of Boars and Bears in the Westemnet</t>
  </si>
  <si>
    <t>Defeat 200 Boars or Bears in the Westemnet</t>
  </si>
  <si>
    <t>Defeat 80 Crabain in the Westemnet</t>
  </si>
  <si>
    <t>Craban-slayer of the Westemnet</t>
  </si>
  <si>
    <t>Defeat 160 Crabain in the Westemnet</t>
  </si>
  <si>
    <t>Defeat 100 Dunlendings in the Westemnet</t>
  </si>
  <si>
    <t>Dunlending-slayer of the Westemnet</t>
  </si>
  <si>
    <t>Defeat 200 Dunlendings in the Westemnet</t>
  </si>
  <si>
    <t>Defeat 100 Goblins in the Westemnet</t>
  </si>
  <si>
    <t>Goblin-slayer of the Westemnet</t>
  </si>
  <si>
    <t>Defeat 200 Goblins in the Westemnet</t>
  </si>
  <si>
    <t>Half-orc Slayer of the Westemnet</t>
  </si>
  <si>
    <t>Defeat 100 Half-orcs in the Westemnet</t>
  </si>
  <si>
    <t>Half-orc Slayer of the Westemnet (Advanced)</t>
  </si>
  <si>
    <t>Half-orc-slayer of the Westemnet</t>
  </si>
  <si>
    <t>Defeat 200 Half-orcs in the Westemnet</t>
  </si>
  <si>
    <t>Herd-creature Slayer of the Westemnet</t>
  </si>
  <si>
    <t>Defeat 80 Herd-creatures in the Westemnet</t>
  </si>
  <si>
    <t>Herd-creature Slayer of the Westemnet (Advanced)</t>
  </si>
  <si>
    <t>Defeat 160 Herd-creatures in the Westemnet</t>
  </si>
  <si>
    <t>Defeat 100 Orcs in the Westemnet</t>
  </si>
  <si>
    <t>Orc-slayer of the Westemnet</t>
  </si>
  <si>
    <t>Defeat 200 Orcs in the Westemnet</t>
  </si>
  <si>
    <t>Defeat 50 Trolls in the Westemnet</t>
  </si>
  <si>
    <t>Defeat 100 Trolls in the Westemnet</t>
  </si>
  <si>
    <t>Defeat 100 Uruks in the Westemnet</t>
  </si>
  <si>
    <t>Uruk-slayer of the Westemnet</t>
  </si>
  <si>
    <t>Defeat 200 Uruks in the Westemnet</t>
  </si>
  <si>
    <t>Defeat 100 Wargs the Westemnet</t>
  </si>
  <si>
    <t>Warg-slayer of the Westemnet</t>
  </si>
  <si>
    <t>Defeat 200 Warg in the Westemnet</t>
  </si>
  <si>
    <t>Defeat 100 Wolves in the Westemnet</t>
  </si>
  <si>
    <t>Wolf-slayer of the Westemnet</t>
  </si>
  <si>
    <t>Defeat 200 Wolves in the Westemnet</t>
  </si>
  <si>
    <t>There is much to do while travelling through the lands of the Westemnet.</t>
  </si>
  <si>
    <t>Explore the war-torn settlements of the Westemnet as you follow the road that leads to Helm's Deep.</t>
  </si>
  <si>
    <t>There are many villainous monsters roaming the Westemnet, and the Free Peoples must do their part to slay them.</t>
  </si>
  <si>
    <t>Under Quickbeam's guidance, you have set forth into Fangorn seeking to combat the forces that now work against it.</t>
  </si>
  <si>
    <t>You must endeavour to survive the assault on Helm's Deep.</t>
  </si>
  <si>
    <t>Defeat boars and bears in Western Rohan.</t>
  </si>
  <si>
    <t>Defeat crebain in Western Rohan.</t>
  </si>
  <si>
    <t>Defeat Dunlendings in Western Rohan.</t>
  </si>
  <si>
    <t>Defeat goblins in Western Rohan.</t>
  </si>
  <si>
    <t>Defeat Half-orcs in Western Rohan.</t>
  </si>
  <si>
    <t>Defeat herd-creatures in Western Rohan.</t>
  </si>
  <si>
    <t>Defeat Orcs in Western Rohan.</t>
  </si>
  <si>
    <t>Defeat trolls in Western Rohan.</t>
  </si>
  <si>
    <t>Defeat Uruks in Western Rohan.</t>
  </si>
  <si>
    <t>Defeat Wargs in Western Rohan.</t>
  </si>
  <si>
    <t>Defeat wolves in Western Rohan.</t>
  </si>
  <si>
    <t>NAME</t>
  </si>
  <si>
    <t>LORE</t>
  </si>
  <si>
    <t>Name</t>
  </si>
  <si>
    <t>Min Level</t>
  </si>
  <si>
    <t>Max Level</t>
  </si>
  <si>
    <t>Deeds of the North</t>
  </si>
  <si>
    <t>Defender of the Three Kingdoms</t>
  </si>
  <si>
    <t>Complete 2 Meta Deeds and 1 Quest Deed</t>
  </si>
  <si>
    <t>Explorer of the North</t>
  </si>
  <si>
    <t>Complete 6 Explorer Deeds</t>
  </si>
  <si>
    <t>Quests of Eryn Lasgalen</t>
  </si>
  <si>
    <t>Complete 30 Quests in Eryn Lasgalen</t>
  </si>
  <si>
    <t>Quests of the Dale-lands</t>
  </si>
  <si>
    <t>Complete 40 Quests in Dale-lands</t>
  </si>
  <si>
    <t>Quests of Erebor</t>
  </si>
  <si>
    <t>Complete 15 Quests in Erebor</t>
  </si>
  <si>
    <t>Quests to Restore the North</t>
  </si>
  <si>
    <t>Complete 100 Restoring the North quests</t>
  </si>
  <si>
    <t>Quests of the North</t>
  </si>
  <si>
    <t>Complete 4 Quest Deeds</t>
  </si>
  <si>
    <t>Slayer of the North</t>
  </si>
  <si>
    <t>Vanquisher of the North</t>
  </si>
  <si>
    <t>Complete 5 Slayer Deeds</t>
  </si>
  <si>
    <t>Explorer of Eryn Lasgalen</t>
  </si>
  <si>
    <t>Walker of Elf-paths</t>
  </si>
  <si>
    <t>Find points of interest in Eryn Lasgalen</t>
  </si>
  <si>
    <t>Explorer of the Dale-lands</t>
  </si>
  <si>
    <t>Dances through Dale</t>
  </si>
  <si>
    <t>Find points of interest in the Dale-lands</t>
  </si>
  <si>
    <t>Ruins of the North</t>
  </si>
  <si>
    <t>Witness to the Past</t>
  </si>
  <si>
    <t>Find points of interest in the Ruins of the North</t>
  </si>
  <si>
    <t>Surveyor of the Dwarf-markers</t>
  </si>
  <si>
    <t>Surveyor of Ores</t>
  </si>
  <si>
    <t>Find points of Dwarf Markers</t>
  </si>
  <si>
    <t>The Path of the Company</t>
  </si>
  <si>
    <t>Follower of Thorin and Company</t>
  </si>
  <si>
    <t>Find points from the Path of the Company</t>
  </si>
  <si>
    <t>Treasure-seeker of the North</t>
  </si>
  <si>
    <t>Find points from the Treasure-seeker of the North</t>
  </si>
  <si>
    <t>The Scourges of the North</t>
  </si>
  <si>
    <t>Slayer of Northern Scourges</t>
  </si>
  <si>
    <t>Defeat the 3 Scourges of Eryn Lasgalen and the Dale-lands</t>
  </si>
  <si>
    <t>Green Mountains Orc-kind Slayer</t>
  </si>
  <si>
    <t>Defeat 40 Orc-kind in Eryn Lasgalen and the Dale-lands</t>
  </si>
  <si>
    <t>Green Mountains Orc-kind Slayer (Advanced)</t>
  </si>
  <si>
    <t>Defeat 80 Orc-kind in Eryn Lasgalen and the Dale-lands</t>
  </si>
  <si>
    <t>Jangovar Easterling Slayer</t>
  </si>
  <si>
    <t>Defeat 100 wicked Easterlings in the Dale-lands</t>
  </si>
  <si>
    <t>Jangovar Easterling Slayer (Advanced)</t>
  </si>
  <si>
    <t>Defeat 200 wicked Easterlings in the Dale-lands</t>
  </si>
  <si>
    <t>Northern Beasts Slayer</t>
  </si>
  <si>
    <t>Defeat 90 Beasts in Eryn Lasgalen and the Dale-lands</t>
  </si>
  <si>
    <t>Northern Beasts Slayer (Advanced)</t>
  </si>
  <si>
    <t>Defeat 180 Beasts in Eryn Lasgalen and the Dale-lands</t>
  </si>
  <si>
    <t>Taurogrim Slayer</t>
  </si>
  <si>
    <t>Defeat 80 Taurogrim in Eryn Lasgalen</t>
  </si>
  <si>
    <t>Taurogrim Slayer (Advanced)</t>
  </si>
  <si>
    <t>Defeat 160 Taurogrim in Eryn Lasgalen</t>
  </si>
  <si>
    <t>Shadows of Caras Tilion Slayer</t>
  </si>
  <si>
    <t>Defeat 80 Shades and Armours in Eryn Lasgalen</t>
  </si>
  <si>
    <t>Shadows of Caras Tilion Slayer (Advanced)</t>
  </si>
  <si>
    <t>Defeat 160 Shades and Armours in Eryn Lasgalen</t>
  </si>
  <si>
    <t>Here Fishy Fishy Fishy</t>
  </si>
  <si>
    <t>Fishmonger</t>
  </si>
  <si>
    <t>Wiki Index</t>
  </si>
  <si>
    <t>Explore much of Eryn Lasgalen and the Dale-lands.</t>
  </si>
  <si>
    <t>Complete many quests in Eryn Lasgalen.</t>
  </si>
  <si>
    <t>Complete many quests in the Dale-lands.</t>
  </si>
  <si>
    <t>Complete many Restoring the North quests in the Dale-lands and Eryn Lasgalen.</t>
  </si>
  <si>
    <t>Complete many quests in the Dale-lands, Eryn Lasgalen, and Erebor.</t>
  </si>
  <si>
    <t>Defeat many enemies of the Free Peoples in Eryn Lasgalen and the Dale-lands.</t>
  </si>
  <si>
    <t>Explore the many landmarks of Eryn Lasgalen.</t>
  </si>
  <si>
    <t>Follow the path of Thorin and Company through Eryn Lasgalen and the Dale-lands.</t>
  </si>
  <si>
    <t>Defeat many Orc-kind in Eryn Lasgalen and the Dale-lands.</t>
  </si>
  <si>
    <t>Defeat many wicked Easterlings in the Dale-lands.</t>
  </si>
  <si>
    <t>Defeat many Taurogrim in Eryn Lasgalen.</t>
  </si>
  <si>
    <t>Find all the fish trophies in Lake-town.</t>
  </si>
  <si>
    <t>MIN_LEVEL</t>
  </si>
  <si>
    <t>MAX_LEVEL</t>
  </si>
  <si>
    <t>Find 20 fish trophies in Lake-town</t>
  </si>
  <si>
    <t>Deeds of the Dwarf-holds</t>
  </si>
  <si>
    <t>Defender of the Dwarf-holds</t>
  </si>
  <si>
    <t>Complete 4 Meta Deeds</t>
  </si>
  <si>
    <t>Explorer of the Dwarf-holds</t>
  </si>
  <si>
    <t>Quests of the Dwarf-holds</t>
  </si>
  <si>
    <t>Complete 2 Quest Deeds</t>
  </si>
  <si>
    <t>Slayer of the Dwarf-holds</t>
  </si>
  <si>
    <t>Vanquisher of the Dwarf-holds</t>
  </si>
  <si>
    <t>Complete 6 Slayer Deeds</t>
  </si>
  <si>
    <t>Ruins of Ered Mithrin</t>
  </si>
  <si>
    <t>Grey Mountain Explorer</t>
  </si>
  <si>
    <t>Explore 11 ruins of Ered Mithrin</t>
  </si>
  <si>
    <t>Seeking Iron Veins</t>
  </si>
  <si>
    <t>Seeker of Iron</t>
  </si>
  <si>
    <t>Discover 10 new and rare iron veins in the Ironfold</t>
  </si>
  <si>
    <t>Survey Markers of the Dwarf-holds</t>
  </si>
  <si>
    <t>Discover 12 Dwarf Markers spread across the Dwarf-holds</t>
  </si>
  <si>
    <t>Treasure-seeker of Ered Mithrin</t>
  </si>
  <si>
    <t>Treasure Seeker of the Grey Mountains</t>
  </si>
  <si>
    <t>Discover 12 Ancient Dwarf Treasure Caches in the Ered Mithrin</t>
  </si>
  <si>
    <t>Treasure-seeker of the Ironfold</t>
  </si>
  <si>
    <t>Seeker of Dwarf Mines</t>
  </si>
  <si>
    <t>Discover 10 Dwarf Mining Caches in the Ered Mithrin</t>
  </si>
  <si>
    <t>Quests of Ered Mithrin</t>
  </si>
  <si>
    <t>Complete 50 quests in Ered Mithrin</t>
  </si>
  <si>
    <t>Quests of the Ironfold</t>
  </si>
  <si>
    <t>Complete 30 quests in the Ironfold</t>
  </si>
  <si>
    <t>Ered Mithrin Beast-slayer</t>
  </si>
  <si>
    <t>Defeat 40 Beasts in Ered Mithrin</t>
  </si>
  <si>
    <t>Defeat 80 Beasts in Ered Mithrin</t>
  </si>
  <si>
    <t>Ered Mithrin Dragon-kind Slayer</t>
  </si>
  <si>
    <t>Defeat 80 Dragon-kind in Ered Mithrin</t>
  </si>
  <si>
    <t>Ered Mithrin Dragon-kind Slayer (Advanced)</t>
  </si>
  <si>
    <t>Defeat 160 Dragon-kind in Ered Mithrin</t>
  </si>
  <si>
    <t>Ered Mithrin Orc-slayer</t>
  </si>
  <si>
    <t>Defeat 80 Gundbad Orcs in Ered Mithrin</t>
  </si>
  <si>
    <t>Ered Mithrin Orc-slayer (Advanced)</t>
  </si>
  <si>
    <t>Defeat 160 Gundbad Orcs in Ered Mithrin</t>
  </si>
  <si>
    <t>Ered Mithrin Ungoladan-slayer</t>
  </si>
  <si>
    <t>Defeat 40 Ungoledain in Ered Mithrin</t>
  </si>
  <si>
    <t>Ered Mithrin Ungoladan-slayer (Advanced)</t>
  </si>
  <si>
    <t>Defeat 80 Ungoledain in Ered Mithrin</t>
  </si>
  <si>
    <t>Ironfold Beast-slayer</t>
  </si>
  <si>
    <t>Defeat 40 Beasts in Ironfold</t>
  </si>
  <si>
    <t>Ironfold Beast-slayer (Advanced)</t>
  </si>
  <si>
    <t>Defeat 80 Beasts in Ironfold</t>
  </si>
  <si>
    <t>Ironfold Easterling-slayer</t>
  </si>
  <si>
    <t>Defeat 120 Easterlings in Ironfold</t>
  </si>
  <si>
    <t>Ironfold Easterling-slayer (Advanced)</t>
  </si>
  <si>
    <t>Complete many deeds in Ered Mithrin and the Ironfold.</t>
  </si>
  <si>
    <t>Discover new and rare iron veins in the Ironfold.</t>
  </si>
  <si>
    <t>Deeds of the Vales</t>
  </si>
  <si>
    <t>Complete 3 Meta Deeds</t>
  </si>
  <si>
    <t>Explorer of the Vales</t>
  </si>
  <si>
    <t>Complete 5 Explorer Deeds</t>
  </si>
  <si>
    <t>Quests of the Vales of Anduin</t>
  </si>
  <si>
    <t>Complete 2 Quest Deeds and 1 Other???</t>
  </si>
  <si>
    <t>Slayer of the Vales</t>
  </si>
  <si>
    <t>Vanquisher of the Vales</t>
  </si>
  <si>
    <t>Complete 4 Slayer Deeds</t>
  </si>
  <si>
    <t>A Chronicle of the Company</t>
  </si>
  <si>
    <t>Chronicler of Thorin and Company</t>
  </si>
  <si>
    <t>Find 12 locations in path of Thorin and Company through the Vales of Anduin</t>
  </si>
  <si>
    <t>Enemies of the Vales</t>
  </si>
  <si>
    <t>Conquer 11 enemy encampments in the Vales of Anduin</t>
  </si>
  <si>
    <t>Jumped at the Chance</t>
  </si>
  <si>
    <t>Attempt to cross the Hadhodiant</t>
  </si>
  <si>
    <t>Protectors of the Vales</t>
  </si>
  <si>
    <t>Explore 10 settlements of the Wilderfolk who live in the Vales of Anduin.</t>
  </si>
  <si>
    <t>Sites of the Vales</t>
  </si>
  <si>
    <t>Watcher of the Vales</t>
  </si>
  <si>
    <t>Explore 6 interesting locations to be found in the Vales of Anduin.</t>
  </si>
  <si>
    <t>Treasure-seeker of the Vales</t>
  </si>
  <si>
    <t>Treasure Seeker of the Anduin</t>
  </si>
  <si>
    <t>Discover 18 hidden caches in the Vales of Anduin</t>
  </si>
  <si>
    <t>Quests of the Wilderfolk</t>
  </si>
  <si>
    <t>Complete 6 main stories in the Vales of Anduin</t>
  </si>
  <si>
    <t>Caretaker of Rhosgobel</t>
  </si>
  <si>
    <t>Complete 12 quests at Rhosgobel with Radagast.</t>
  </si>
  <si>
    <t>Vales Beast and Insect Slayer</t>
  </si>
  <si>
    <t>Defeat 40 beasts and insects in the Vales of Anduin</t>
  </si>
  <si>
    <t>Vales Beast and Insect Slayer (Advanced)</t>
  </si>
  <si>
    <t>Defeat 80 beasts and insects in the Vales of Anduin</t>
  </si>
  <si>
    <t>Vales Dead-slayer</t>
  </si>
  <si>
    <t>Defeat 40 dead in the Vales of Anduin</t>
  </si>
  <si>
    <t>Vales Dead-slayer (Advanced)</t>
  </si>
  <si>
    <t>Defeat 80 dead in the Vales of Anduin</t>
  </si>
  <si>
    <t>Vales Goblin-slayer</t>
  </si>
  <si>
    <t>Defeat 80 Goblins in the Vales of Anduin</t>
  </si>
  <si>
    <t>Vales Goblin-slayer (Advanced)</t>
  </si>
  <si>
    <t>Defeat 160 Goblins in the Vales of Anduin</t>
  </si>
  <si>
    <t>Vales Orc-slayer</t>
  </si>
  <si>
    <t>Defeat 80 Orcs and half-orcs in the Vales of Anduin</t>
  </si>
  <si>
    <t>Vales Orc-slayer (Advanced)</t>
  </si>
  <si>
    <t>Defeat 160 Orcs and half-orcs in the Vales of Anduin</t>
  </si>
  <si>
    <t>Vales Warg-slayer</t>
  </si>
  <si>
    <t>Defeat 40 wargs in the Vales of Anduin</t>
  </si>
  <si>
    <t>Vales Warg-slayer (Advanced)</t>
  </si>
  <si>
    <t>Defeat 80 wargs in the Vales of Anduin</t>
  </si>
  <si>
    <t>Complete many deeds in the Vales of Anduin.</t>
  </si>
  <si>
    <t>Explore much of the Vales of Anduin.</t>
  </si>
  <si>
    <t>Complete many quests in the Vales of Anduin.</t>
  </si>
  <si>
    <t>Defeat many enemies of the Wilderfolk in the Vales of Anduin.</t>
  </si>
  <si>
    <t>Follow the path of Thorin and Company through the Vales of Anduin.</t>
  </si>
  <si>
    <t>Conquer the many enemy encampments in the Vales of Anduin.</t>
  </si>
  <si>
    <t>You looked across the ruins of the Hadhodiant and thought to yourself, 'I can make that jump!'</t>
  </si>
  <si>
    <t>Explore the settlements of the Wilderfolk who live in the Vales of Anduin.</t>
  </si>
  <si>
    <t>Discover the many hidden caches in the Vales of Anduin.</t>
  </si>
  <si>
    <t>Complete the main stories in the Vales of Anduin.</t>
  </si>
  <si>
    <t>Assist Radagast at Rhosgobel.</t>
  </si>
  <si>
    <t>Deeds of the Wells of Langflood</t>
  </si>
  <si>
    <t>Protector of Wilderland</t>
  </si>
  <si>
    <t>Complete 3 meta deeds.</t>
  </si>
  <si>
    <t>Explorer of the Wells of Langflood</t>
  </si>
  <si>
    <t>Complete 5 explorer deeds.</t>
  </si>
  <si>
    <t>Quests of the Wells of Langflood</t>
  </si>
  <si>
    <t>Complete 2 quest deeds.</t>
  </si>
  <si>
    <t>Slayer of the Wells of Langflood</t>
  </si>
  <si>
    <t>Vanquisher of the Langflood</t>
  </si>
  <si>
    <t>Complete 5 slayer deeds.</t>
  </si>
  <si>
    <t>Dwarf-surveys in the Wells of Langflood</t>
  </si>
  <si>
    <t>Surveyor of the Langflood</t>
  </si>
  <si>
    <t>Find 10 dwarf-markers in the Wells of Langflood.</t>
  </si>
  <si>
    <t>Natural Formations in the Wells of Langflood</t>
  </si>
  <si>
    <t>Natural Wanderer</t>
  </si>
  <si>
    <t>Visit 6 natural formations in the Wells of Langflood.</t>
  </si>
  <si>
    <t>Ruins in the Wells of Langflood</t>
  </si>
  <si>
    <t>Rohirric Historian</t>
  </si>
  <si>
    <t>Find 9 ruins in the Wells of Langflood.</t>
  </si>
  <si>
    <t>Settlements in the Wells of Langflood</t>
  </si>
  <si>
    <t>Warrior of the Wells</t>
  </si>
  <si>
    <t>Visit 7 settlements in the Wells of Langflood.</t>
  </si>
  <si>
    <t>Treasure-seeker of the Wells of Langflood</t>
  </si>
  <si>
    <t>Treasure Seeker of the Langflood</t>
  </si>
  <si>
    <t>Find 12 hidden caches in the Wells of Langflood.</t>
  </si>
  <si>
    <t>Durin Requests Your Help</t>
  </si>
  <si>
    <t>Goblin Bounties of the Langflood</t>
  </si>
  <si>
    <t>Bounty-hunter</t>
  </si>
  <si>
    <t>Defeat 20 unique goblins in bounty quests in the Wells of Langflood.</t>
  </si>
  <si>
    <t>Quests of the Floodfells</t>
  </si>
  <si>
    <t>Complete 25 quests in the Floodfells.</t>
  </si>
  <si>
    <t>Quests of Misthallow</t>
  </si>
  <si>
    <t>Complete 35 quests in Meadhallow.</t>
  </si>
  <si>
    <t>The Wells of Langflood</t>
  </si>
  <si>
    <t>Wells of Langflood Beast-slayer</t>
  </si>
  <si>
    <t>Defeat 80 beasts in the Wells of Langflood.</t>
  </si>
  <si>
    <t>Wells of Langflood Beast-slayer (Advanced)</t>
  </si>
  <si>
    <t>Defeat 120 beasts in the Wells of Langflood.</t>
  </si>
  <si>
    <t>Wells of Langflood Goblin and Orc-slayer</t>
  </si>
  <si>
    <t>Defeat 160 goblins and orcs in the Wells of Langflood.</t>
  </si>
  <si>
    <t>Wells of Langflood Goblin and Orc-slayer (Advanced)</t>
  </si>
  <si>
    <t>Defeat 240 goblins and orcs in the Wells of Langflood.</t>
  </si>
  <si>
    <t>Wells of Langflood Troll and Hobgoblin-slayer</t>
  </si>
  <si>
    <t>Defeat 80 trolls and hob-goblins in the Wells of Langflood.</t>
  </si>
  <si>
    <t>Wells of Langflood Troll and Hobgoblin-slayer (Advanced)</t>
  </si>
  <si>
    <t>Defeat 160 trolls and hob-goblins in the Wells of Langflood.</t>
  </si>
  <si>
    <t>Wells of Langflood Warg-slayer</t>
  </si>
  <si>
    <t>Defeat 80 wargs in the Wells of Langflood.</t>
  </si>
  <si>
    <t>Wells of Langflood Warg-slayer (Advanced)</t>
  </si>
  <si>
    <t>Defeat 160 wargs in the Wells of Langflood.</t>
  </si>
  <si>
    <t>Wells of Langflood Wood-troll Slayer</t>
  </si>
  <si>
    <t>Defeat 160 wood-trolls in the Wells of Langflood.</t>
  </si>
  <si>
    <t>Wells of Langflood Wood-troll Slayer (Advanced)</t>
  </si>
  <si>
    <t>Defeat 240 wood-trolls in the Wells of Langflood.</t>
  </si>
  <si>
    <t>Complete many deeds in Misthallow and the Floodfells.</t>
  </si>
  <si>
    <t>Complete many quests in the Wells of Langflood</t>
  </si>
  <si>
    <t>Defeat many enemies hostile to the Protectors of Wilderland.</t>
  </si>
  <si>
    <t>Explore the several natural curiosities to be found within the Wells of Langflood.</t>
  </si>
  <si>
    <t>Explore the various ruined structures to be found within the Wells of Langflood.</t>
  </si>
  <si>
    <t>Explore the various settlements to be found within the Wells of Langflood.</t>
  </si>
  <si>
    <t>Durin has taken charge in Skarháld as best he can, but he still needs your help to bring together the varied dwarf-clans who now reside there.</t>
  </si>
  <si>
    <t>Many particularly troublesome goblins still lurk in the Wells of Langflood.</t>
  </si>
  <si>
    <t>A sealed letter, delivered in haste, contains a request to travel north.</t>
  </si>
  <si>
    <t>Defeat many beasts in the Wells of Langflood.</t>
  </si>
  <si>
    <t>Defeat many Orcs and goblins in the Wells of Langflood.</t>
  </si>
  <si>
    <t>Defeat many Trolls and Hobgoblins in the Wells of Langflood.</t>
  </si>
  <si>
    <t>Defeat many wargs in the Wells of Langflood.</t>
  </si>
  <si>
    <t>Defeat many Wood-trolls in the Wells of Langflood.</t>
  </si>
  <si>
    <t>Deeds of Elderslade</t>
  </si>
  <si>
    <t>Explorer of Elderslade</t>
  </si>
  <si>
    <t>Enemy Encampments of Elderslade</t>
  </si>
  <si>
    <t>Dwarf-surveys in Elderslade</t>
  </si>
  <si>
    <t>Treasure-seeker of Elderslade</t>
  </si>
  <si>
    <t>Dwarf-ruins of Elderslade</t>
  </si>
  <si>
    <t>Quests of Elderslade and War of Three Peaks</t>
  </si>
  <si>
    <t>Quests of Elderslade</t>
  </si>
  <si>
    <t>Quests of the War of Three Peaks</t>
  </si>
  <si>
    <t>Slayer of Elderslade</t>
  </si>
  <si>
    <t>Angmarim-slayer of Elderslade (Advanced)</t>
  </si>
  <si>
    <t>Angmarim-slayer of Elderslade</t>
  </si>
  <si>
    <t>Dragon-kind Slayer of Elderslade (Advanced)</t>
  </si>
  <si>
    <t>Dragon-kind Slayer of Elderslade</t>
  </si>
  <si>
    <t>Hobgoblin-slayer of Elderslade (Advanced)</t>
  </si>
  <si>
    <t>Hobgoblin-slayer of Elderslade</t>
  </si>
  <si>
    <t>Orc-slayer of Elderslade (Advanced)</t>
  </si>
  <si>
    <t>Orc-slayer of Elderslade</t>
  </si>
  <si>
    <t>Troll-slayer of Elderslade (Advanced)</t>
  </si>
  <si>
    <t>Troll-slayer of Elderslade</t>
  </si>
  <si>
    <t>Warg-slayer of Elderslade (Advanced)</t>
  </si>
  <si>
    <t>Warg-slayer of Elderslade</t>
  </si>
  <si>
    <t>Complete many deeds in Elderslade.</t>
  </si>
  <si>
    <t>Explore much of Elderslade.</t>
  </si>
  <si>
    <t>Explore the enemy encampments found across Elderslade.</t>
  </si>
  <si>
    <t>Complete many quests in Elderslade and the War of Three Peaks.</t>
  </si>
  <si>
    <t>Complete many quests in Elderslade.</t>
  </si>
  <si>
    <t>Complete many quests in the War of Three Peaks.</t>
  </si>
  <si>
    <t>Defeat many enemies hostile to the March on Gundabad.</t>
  </si>
  <si>
    <t>March on Gundabad</t>
  </si>
  <si>
    <t>Reclaimer of Elderslade</t>
  </si>
  <si>
    <t>Complete 3 deeds</t>
  </si>
  <si>
    <t>Complete 4 deeds</t>
  </si>
  <si>
    <t>Warrior of the Windswept Heights</t>
  </si>
  <si>
    <t>Discover 7 enemy encampments</t>
  </si>
  <si>
    <t>Surveyor of Elderslade</t>
  </si>
  <si>
    <t>Find 12 dwarf-markers</t>
  </si>
  <si>
    <t>Treasure Seeker of Elderslade</t>
  </si>
  <si>
    <t>Discover 14 hidden caches</t>
  </si>
  <si>
    <t>Seer of the Slade</t>
  </si>
  <si>
    <t>Discover 7 dwarf-ruins</t>
  </si>
  <si>
    <t>Complete 2 deeds</t>
  </si>
  <si>
    <t>Defender of Elderslade</t>
  </si>
  <si>
    <t>Complete 60 quests in Elderslade</t>
  </si>
  <si>
    <t>Complete 30 quests in Elderslade</t>
  </si>
  <si>
    <t>Veteran of the War of Three Peaks</t>
  </si>
  <si>
    <t>Vanquisher of Elderslade</t>
  </si>
  <si>
    <t>Complete 6 deeds</t>
  </si>
  <si>
    <t>Defeat 160 Angmarim in Elderslade</t>
  </si>
  <si>
    <t>Defeat 80 Angmarim in Elderslade</t>
  </si>
  <si>
    <t>Defeat 200 dragon-kind in Elderslade</t>
  </si>
  <si>
    <t>Defeat 100 dragon-kind in Elderslade</t>
  </si>
  <si>
    <t>Defeat 160 hobgoblins in Elderslade</t>
  </si>
  <si>
    <t>Defeat 80 hobgoblins in Elderslade</t>
  </si>
  <si>
    <t>Defeat 200 Orcs in Elderslade</t>
  </si>
  <si>
    <t>Defeat 100 Orcs in Elderslade</t>
  </si>
  <si>
    <t>Defeat 120 trolls in Elderslade</t>
  </si>
  <si>
    <t>Defeat 60 trolls in Elderslade</t>
  </si>
  <si>
    <t>Defeat 200 wargs in Elderslade</t>
  </si>
  <si>
    <t>Defeat 100 wargs in Elderslade</t>
  </si>
  <si>
    <t>Missions: The War of Three Peaks</t>
  </si>
  <si>
    <t>Battleground of the War of Three Peaks</t>
  </si>
  <si>
    <t>Aid the Gabil'akkâ and complete every mission in the War of Three Peaks.</t>
  </si>
  <si>
    <t>Complete 80 different missions</t>
  </si>
  <si>
    <t>Axe of the Gabil'akkâ</t>
  </si>
  <si>
    <t>Explore important sites for the War of Three Peaks.</t>
  </si>
  <si>
    <t>Discover 9 sites</t>
  </si>
  <si>
    <t>Eyes of the Gabil'akkâ</t>
  </si>
  <si>
    <t>Ered Mithrin: Continued Efforts</t>
  </si>
  <si>
    <t>Delver of the Grey Mountains</t>
  </si>
  <si>
    <t>Gathering Resources in Ered Mithrin (Advanced)</t>
  </si>
  <si>
    <t>Gathering Resources in Ered Mithrin</t>
  </si>
  <si>
    <t>Leaders of Ered Mithrin (Advanced)</t>
  </si>
  <si>
    <t>Leaders of Ered Mithrin</t>
  </si>
  <si>
    <t>Enemies of The Glimmerdeep (Advanced)</t>
  </si>
  <si>
    <t>Enemies of The Glimmerdeep</t>
  </si>
  <si>
    <t>Enemies of The Steel Keep (Advanced)</t>
  </si>
  <si>
    <t>Enemies of The Steel Keep</t>
  </si>
  <si>
    <t>Enemies of Óinsbridge (Advanced)</t>
  </si>
  <si>
    <t>Enemies of Óinsbridge</t>
  </si>
  <si>
    <t>Enemies of The Withered Heath (Advanced)</t>
  </si>
  <si>
    <t>Enemies of The Withered Heath</t>
  </si>
  <si>
    <t>Complete 100 Resource Quests in Ered Mithrin</t>
  </si>
  <si>
    <t>Complete 25 Resource Quests in Ered Mithrin</t>
  </si>
  <si>
    <t>Defeat 15 leaders in the Resource Instances of Ered Mithrin</t>
  </si>
  <si>
    <t>Defeat 5 leaders in the Resource Instances of Ered Mithrin</t>
  </si>
  <si>
    <t>Defeat 100 foes in the resource instance of Glimmerdeep</t>
  </si>
  <si>
    <t>Defeat 200 foes in the resource instance of Glimmerdeep</t>
  </si>
  <si>
    <t>Defeat 200 foes in the resource instance of The Steel Keep</t>
  </si>
  <si>
    <t>Defeat 200 foes in the resource instance of The Withered Heath</t>
  </si>
  <si>
    <t>Defeat 100 foes in the resource instance of The Steel Keep</t>
  </si>
  <si>
    <t>Defeat 200 foes in the resource instance of Óinsbridge</t>
  </si>
  <si>
    <t>Defeat 100 foes in the resource instance of Óinsbridge</t>
  </si>
  <si>
    <t>Defeat 100 foes in the resource instance of The Withered Heath</t>
  </si>
  <si>
    <t>The Howling Pit (Advanced)</t>
  </si>
  <si>
    <t>Survive the Howling Pit.</t>
  </si>
  <si>
    <t>You have vanquished all of the Howling Pit</t>
  </si>
  <si>
    <t>Howling Vanquisher</t>
  </si>
  <si>
    <t>The Howling Pit (Intermediate)</t>
  </si>
  <si>
    <t>Howling Warrior</t>
  </si>
  <si>
    <t>You have vanquished much of the Howling Pit</t>
  </si>
  <si>
    <t>The Howling Pit</t>
  </si>
  <si>
    <t>Howling Delver</t>
  </si>
  <si>
    <t>You have vanquished some of the Howling Pit</t>
  </si>
  <si>
    <t>Craban-slayer of the Westemnet (Advanced)</t>
  </si>
  <si>
    <t>Dunlending-slayer of the Westemnet (Advanced)</t>
  </si>
  <si>
    <t>Goblin-slayer of the Westemnet (Advanced)</t>
  </si>
  <si>
    <t>Orc-slayer of the Westemnet (Advanced)</t>
  </si>
  <si>
    <t>Troll-slayer of the Westemnet (Advanced)</t>
  </si>
  <si>
    <t>Troll-slayer of the Westemnet</t>
  </si>
  <si>
    <t>Uruk-slayer of the Westemnet (Advanced)</t>
  </si>
  <si>
    <t>Warg-slayer of the Westemnet (Advanced)</t>
  </si>
  <si>
    <t>Wolf-slayer of the Westemnet (Advanced)</t>
  </si>
  <si>
    <t>Discovery: The Depths of Kidzul-kâlah</t>
  </si>
  <si>
    <t>Discover the entrance to the Depths of Kidzul-kâlah [1.0N, 67.8W]</t>
  </si>
  <si>
    <t>Bird-friend</t>
  </si>
  <si>
    <t>Tender of Beasts</t>
  </si>
  <si>
    <t>Tender of Beasts (Advanced)</t>
  </si>
  <si>
    <t>Give Radagast's Taming Treats to 60 animals.</t>
  </si>
  <si>
    <t>Give Radagast's Taming Treats to 120 animals.</t>
  </si>
  <si>
    <t>Gain knowledge of taming animals.</t>
  </si>
  <si>
    <t>Defenders of the Wilderfolk</t>
  </si>
  <si>
    <t>Complete 12 Quests in Avabárg, Kidzul-kâlah, and Shathur-munzu</t>
  </si>
  <si>
    <t>Protectors of the Wilderfolk</t>
  </si>
  <si>
    <t>Complete 20 'Protectors of the Wilderfolk' quests</t>
  </si>
  <si>
    <t>Protectors of the Wilderfolk (Advanced)</t>
  </si>
  <si>
    <t>Quests of the Gladdenmere</t>
  </si>
  <si>
    <t>Walker in the Mist</t>
  </si>
  <si>
    <t>Complete 8 quests in the Gladdenmere</t>
  </si>
  <si>
    <t>The Lost Lore of Rhovanion</t>
  </si>
  <si>
    <t>Complete 9 Lost Lore quests</t>
  </si>
  <si>
    <t>There is still much to do in the Vales of Anduin.</t>
  </si>
  <si>
    <t>The Depths of Kidzul-kâlah -- Tier 1</t>
  </si>
  <si>
    <t>Complete The Depths of Kidzul-kâlah at Tier 1</t>
  </si>
  <si>
    <t>The Depths of Kidzul-kâlah -- Tier 2</t>
  </si>
  <si>
    <t>Complete The Depths of Kidzul-kâlah at Tier 2</t>
  </si>
  <si>
    <t>The Depths of Kidzul-kâlah -- Tier 3</t>
  </si>
  <si>
    <t>Complete The Depths of Kidzul-kâlah at Tier 3</t>
  </si>
  <si>
    <t>Discovery: Askâd-mazal, the Chamber of Shadows</t>
  </si>
  <si>
    <t>Discover the entrance to Askâd-mazal, the Chamber of Shadows.</t>
  </si>
  <si>
    <t>You have discovered the entrance to Askâd-mazal, the Chamber of Shadows</t>
  </si>
  <si>
    <t>Master of Secrets</t>
  </si>
  <si>
    <t>You have solved the mystery of the Secret Stones and the Shadowed King!</t>
  </si>
  <si>
    <t>Complete 'The Shadowed King'</t>
  </si>
  <si>
    <t>Askâd-mazal, the Chamber of Shadows -- Tier 1</t>
  </si>
  <si>
    <t>Askâd-mazal, the Chamber of Shadows -- Tier 3</t>
  </si>
  <si>
    <t>Banisher of the Shadowed King</t>
  </si>
  <si>
    <t>The Shadowed King awaits you in the heart of his twisted realm, a mockery of Durin's own throne-room.</t>
  </si>
  <si>
    <t>Complete 'Askâd-mazal, the Chamber of Shadows -- Tier 1'</t>
  </si>
  <si>
    <t>Complete 'Askâd-mazal, the Chamber of Shadows -- Tier 2'</t>
  </si>
  <si>
    <t>Complete 'Askâd-mazal, the Chamber of Shadows -- Tier 3'</t>
  </si>
  <si>
    <t>Discovery: Amdân Dammul, the Bloody Threshold</t>
  </si>
  <si>
    <t>Discover the entrance to Amdân Dammul, the Bloody Threshold</t>
  </si>
  <si>
    <t>Elderslade: A Mountain of Missions (Tier 1)</t>
  </si>
  <si>
    <t>Complete 20 Mission quests.</t>
  </si>
  <si>
    <t>Elderslade: A Mountain of Missions (Tier 2)</t>
  </si>
  <si>
    <t>Elderslade: A Mountain of Missions (Tier 3)</t>
  </si>
  <si>
    <t>Elderslade: A Mountain of Missions (Tier 4)</t>
  </si>
  <si>
    <t>Elderslade: A Mountain of Missions (Tier 5)</t>
  </si>
  <si>
    <t>Elderslade: A Mountain of Missions (Tier 6)</t>
  </si>
  <si>
    <t>Elderslade: A Mountain of Missions (Tier 7)</t>
  </si>
  <si>
    <t>Elderslade: A Mountain of Missions (Tier 8)</t>
  </si>
  <si>
    <t>Elderslade: A Mountain of Missions (Tier 9)</t>
  </si>
  <si>
    <t>Elderslade: A Mountain of Missions (Tier 10)</t>
  </si>
  <si>
    <t>Slade-runner</t>
  </si>
  <si>
    <t>Complete many missions in Elderslade and the War of Three Peaks.</t>
  </si>
  <si>
    <t>Mead Hall: Interior Enhancements</t>
  </si>
  <si>
    <t>Mead Hall: Outdoor Enhancements</t>
  </si>
  <si>
    <t>Mead Hall: Inhabitants</t>
  </si>
  <si>
    <t>Townsfolk</t>
  </si>
  <si>
    <t>Jumped At the Chance</t>
  </si>
  <si>
    <t>Deeds of Khazad-Dûm</t>
  </si>
  <si>
    <t>Explorer of Khazad-Dûm</t>
  </si>
  <si>
    <t>Quests of Khazad-Dûm</t>
  </si>
  <si>
    <t>There is much to do while travelling through the deeps and delvings within Khazad-dûm.</t>
  </si>
  <si>
    <t>Explore the many deeps and delvings within Khazad-dûm</t>
  </si>
  <si>
    <t>Explore strongholds of the enemies of Moria</t>
  </si>
  <si>
    <t>Explore the area of Nud-melek which encompases the eastern halls of Moria.</t>
  </si>
  <si>
    <t>Complete quests in the Durin's Way.</t>
  </si>
  <si>
    <t>Defeat the numerous and varied foes within Moria</t>
  </si>
  <si>
    <t>Dwelling in the dark places of Moria are the miniscule dragonets, a severely stunted form of Dragon-kind, hardly larger than a common bat. These evil creatures have proven to be a terrible annoyance to the dwarves struggling to reclaim their home of old.</t>
  </si>
  <si>
    <t>Your tireless work against the goblins has been a great help to the dwarves of Moria, but it is oft said that where one falls, two will come forth to take its place. Goblins should be destroyed whenever they are encountered, for they are evil to the very core and spread evil wherever they go.</t>
  </si>
  <si>
    <t>Trolls, with their thundering footsteps and mighty fists, pace the halls of the dwarves, destroying the artistry of many years with the careless thrashing of their hulking forms.</t>
  </si>
  <si>
    <t>Many ancient mirrors can be found throughout the dark halls of Moria.</t>
  </si>
  <si>
    <t>The ancient dwarf-realm of Khazad-dûm is called Moria, the Black Pit, by the Elves...never have you seen so many pits.</t>
  </si>
  <si>
    <t>There are many villainous monsters roaming Mirkwood, and the Free Peoples must do their part to slay them.</t>
  </si>
  <si>
    <t>The many predators of Mirkwood are as black as the night itself, corrupted by the long years of evil.</t>
  </si>
  <si>
    <t>Defeat many Orcs and Uruk-hai in Southern Mirkwood.</t>
  </si>
  <si>
    <t>Lord Celeborn and Lady Galadriel have devised a daring plan: to cross the river Anduin and attack the fortress of Dol Guldur in the depths of Mirkwood.</t>
  </si>
  <si>
    <t>Find ancient treasure in Southern Mirkwood.</t>
  </si>
  <si>
    <t>The Limlight Gorge has always been a wild and sparsely inhabited area, but since a band of trolls came down from the Misty Mountains, what few inhabitants there were have fled its rocky slopes. Massive creatures now inhabit the Gorge, making travel through the area perilous, and it is said that even the trees themselves sometimes move about, perhaps thanks to some strange magic from the neighbouring forest of Fangorn....</t>
  </si>
  <si>
    <t>The Wailing Hills, north-west of Stangard, are so named due to a great battle and the slaughtering of Orcs that occured there many years ago, around the time of Rohan's founding.</t>
  </si>
  <si>
    <t>There is much to be done to help the people of the Great River while war arises around them.</t>
  </si>
  <si>
    <t>Complete quests in Eorlsmead.</t>
  </si>
  <si>
    <t>Complete quests in Parth Celebrant.</t>
  </si>
  <si>
    <t>Defeat many wild beasts in the Great River.</t>
  </si>
  <si>
    <t>Defeat wild beasts in the Great River.</t>
  </si>
  <si>
    <t>Defeat Brigands in the Great River.</t>
  </si>
  <si>
    <t>Ordhrien has suggested that you attempt to speak with the spirits of the Limlight Gorge. The Elves of Lothlórien once communed with these spirits and claim that they can only be seen by the light of the stars.</t>
  </si>
  <si>
    <t>Entering the eeries natural caverns that extend beneath the fringe of the Forest of Fangorn, you discovered and defeated the terrible Gurthúl and her brood, thus foiling their attempt to poison the ancient roots of the forest above.</t>
  </si>
  <si>
    <t>An ancient evil has burrowed its way beneath the roots of the forest of Fangorn, using labour provided by a band of enslaved Orcs. The leader of these Orcs is Frûshkul, and he must be defeated if you are to reach the spider queen and prevent the roots of the forest above from being poisoned and corrupted.</t>
  </si>
  <si>
    <t>You have discovered the entrance to the Roots of Fangorn.</t>
  </si>
  <si>
    <t>Explore cliffs and tree-clad slopes of Eastwall, the dark eaves of fangorn, and the vast rolling green plains of the Eastemnet.</t>
  </si>
  <si>
    <t>Complete quests in the Wold.</t>
  </si>
  <si>
    <t>You are adding tents for the Men of the Entwash Vale.</t>
  </si>
  <si>
    <t>You are adding a tower for the Men of the Norcrofts.</t>
  </si>
  <si>
    <t>You are inviting guests to move in</t>
  </si>
  <si>
    <t>You are upgrading the East Gate of the town</t>
  </si>
  <si>
    <t>You are upgrading the West Gate of the town</t>
  </si>
  <si>
    <t>Discover the sites of Núrzum's destruction in Wildermore</t>
  </si>
  <si>
    <t>Defeat many snow-cats in Wildmore.</t>
  </si>
  <si>
    <t>Complete many quests in Kingstead.</t>
  </si>
  <si>
    <t>Complete many quests in the Stonedeans</t>
  </si>
  <si>
    <t>Complete many quests in the Eastfold.</t>
  </si>
  <si>
    <t>Complete many quests in the Broadacres.</t>
  </si>
  <si>
    <t>Complete many quests in the Westfold.</t>
  </si>
  <si>
    <t>Complete many deeds in Eryn Lasgalen, Dale-lands, and Erebor.</t>
  </si>
  <si>
    <t>Discover the many treasure caches in the Dale-lands.</t>
  </si>
  <si>
    <t>Explore the many landmarks of the Dale-lands.</t>
  </si>
  <si>
    <t>Discover the dwarf-markers spread across the Dale-lands.</t>
  </si>
  <si>
    <t>Explore many ruins in Eryn Lasgalen and the Dale-lands.</t>
  </si>
  <si>
    <t>Complete many quests in Erebor.</t>
  </si>
  <si>
    <t>Defeat many beasts in Eryn Lasgalen and the Dale-lands.</t>
  </si>
  <si>
    <t>Defeat many shades and armours in Eryn Lasgalen.</t>
  </si>
  <si>
    <t>Defeat the three scourges of Eryn Lasgalen and the Dale-lands.</t>
  </si>
  <si>
    <t>Explore much of the Ironfold and Ered Mithrin.</t>
  </si>
  <si>
    <t>Discover the many dwarf mining caches in the Ironfold.</t>
  </si>
  <si>
    <t>Discover the dwarf-markers spread across the Dwarf-holds.</t>
  </si>
  <si>
    <t>Explore the many ruins of Ered Mithrin.</t>
  </si>
  <si>
    <t>Discover ancient dwarf treasure caches in Ered Mithrin.</t>
  </si>
  <si>
    <t>Complete many quests in the Ironfold and Ered Mithrin.</t>
  </si>
  <si>
    <t>Complete many quests in Ered Mithrin.</t>
  </si>
  <si>
    <t>Complete many quests in the Ironfold.</t>
  </si>
  <si>
    <t>Defeat many enemies of the Dwarves of Ered Mithrin and the Ironfold.</t>
  </si>
  <si>
    <t>Defeat many beasts in Ered Mithrin.</t>
  </si>
  <si>
    <t>Defeat many dragon-kind in Ered Mithrin.</t>
  </si>
  <si>
    <t>Defeat Gundabad Orcs in Ered Mithrin.</t>
  </si>
  <si>
    <t>Defeat many Ungoledain in Ered Mithrin.</t>
  </si>
  <si>
    <t>Defeat many beasts in the Ironfold.</t>
  </si>
  <si>
    <t>Defeat many wicked Easterlings in the Ironfold.</t>
  </si>
  <si>
    <t>There is still much to do in Ered Mithrin.</t>
  </si>
  <si>
    <t>Defeat many foes in the resource instance of The Glimmerdeep.</t>
  </si>
  <si>
    <t>Defeat many foes in the resource instance of Glimmerdeep.</t>
  </si>
  <si>
    <t>Defeat many foes in the resource instance of The Steel Keep.</t>
  </si>
  <si>
    <t>Defeat many foes in the resource instance of Óinsbridge.</t>
  </si>
  <si>
    <t>Defeat many foes in the resource instance of The Withered Heath.</t>
  </si>
  <si>
    <t>Defeat many leaders in the resource instances of Ered Mithrin.</t>
  </si>
  <si>
    <t>Explore the many interesting locations to be found within the Vales of Anduin.</t>
  </si>
  <si>
    <t>Defeat many beasts and insects in the Vales of Anduin.</t>
  </si>
  <si>
    <t>Defeat many dead in the Vales of Anduin.</t>
  </si>
  <si>
    <t>Defeat many goblins in the Vales of Anduin.</t>
  </si>
  <si>
    <t>Defeat many Orcs and half-orcs in the Vales of Anduin.</t>
  </si>
  <si>
    <t>Defeat many wargs in the Vales of Anduin.</t>
  </si>
  <si>
    <t>You have discovered the entrance to Kidzul-kâlah.</t>
  </si>
  <si>
    <t>Complete many quests in the Gladdenmere.</t>
  </si>
  <si>
    <t>Complete all of the Lost Lore of Rhovanion.</t>
  </si>
  <si>
    <t>In the depths of Kidzul-kâlah something evil has taken root. The Maiden of the Gladden has asked for your help in removing the corruption.</t>
  </si>
  <si>
    <t>Explore much of Misthallow and the Floodfells.</t>
  </si>
  <si>
    <t>Discover the many hidden caches buried in the Langflood.</t>
  </si>
  <si>
    <t>Discover the dwarf-markers spread throughout the Wells of Langflood.</t>
  </si>
  <si>
    <t>Complete many quests in the Floodfells.</t>
  </si>
  <si>
    <t>Complete many quests in Misthallow.</t>
  </si>
  <si>
    <t>Discover the dwarf-markers spread throughout Elderslade.</t>
  </si>
  <si>
    <t>Discover the many hidden caches buried in Elderslade.</t>
  </si>
  <si>
    <t>Explore the dwarf-ruins scattered across Elderslade.</t>
  </si>
  <si>
    <t>Defeat many Angmarim in Elderslade.</t>
  </si>
  <si>
    <t>Defeat many dragon-kind in Elderslade.</t>
  </si>
  <si>
    <t>Defeat many hobgoblins in Elderslade.</t>
  </si>
  <si>
    <t>Defeat many Orcs in Elderslade.</t>
  </si>
  <si>
    <t>Defeat many trolls in Elderslade.</t>
  </si>
  <si>
    <t>Defeat many Wargs in Elderslade.</t>
  </si>
  <si>
    <t>You have discovered the entrance to Amdân Dammul, the Bloody Threshold.</t>
  </si>
  <si>
    <t>The Library</t>
  </si>
  <si>
    <t>Ered Mithrin Beasts-slayer (Advanced)</t>
  </si>
  <si>
    <t>Askâd-mazal, the Chamber of Shadows-- Tier 2</t>
  </si>
  <si>
    <t>Not Active</t>
  </si>
  <si>
    <t>Not Active Reason</t>
  </si>
  <si>
    <t>#</t>
  </si>
  <si>
    <t>Limited Time Only</t>
  </si>
  <si>
    <t>Obsolete</t>
  </si>
  <si>
    <t>Requires Purchase</t>
  </si>
  <si>
    <t>Time-gated</t>
  </si>
  <si>
    <t>Not Actively Achievable</t>
  </si>
  <si>
    <t>Category</t>
  </si>
  <si>
    <t>Deep Delver</t>
  </si>
  <si>
    <t>Warrior of the Shadows</t>
  </si>
  <si>
    <t>Legend of the Deeps</t>
  </si>
  <si>
    <t>Wanderer of the Central Levels</t>
  </si>
  <si>
    <t>Stalwart of the Central Levels</t>
  </si>
  <si>
    <t>Exemplar of the Central Levels</t>
  </si>
  <si>
    <t>Adventurer in the Upper Levels</t>
  </si>
  <si>
    <t>Defender of the Upper Levels</t>
  </si>
  <si>
    <t>Hero of the Upper Levels</t>
  </si>
  <si>
    <t>Not Active #</t>
  </si>
  <si>
    <t>Not Active Text</t>
  </si>
  <si>
    <t>The dwarves in the Deeps of Moria will need a great deal of help in overcoming the obstacles that await them in the Mines of Moria. Your assistance will be welcome, for there is much work to be done if Khazad-dûm is to be hospitable once more.</t>
  </si>
  <si>
    <t>Complete 20 quests in the Moria Deeps.</t>
  </si>
  <si>
    <t>Complete 40 quests in the Moria Deeps.</t>
  </si>
  <si>
    <t>The dwarves of the Central Halls expeditions will need a great deal of help in overcoming the obstacles that await them in the Mines of Moria. Your assistance will be welcome, for there is much work to be done if Khazad-dûm is to be hospitable once more.</t>
  </si>
  <si>
    <t>Complete 20 quests in the Central Halls.</t>
  </si>
  <si>
    <t>Complete 60 quests in the Deeps of Moria.</t>
  </si>
  <si>
    <t>Complete 40 quests in the Central Halls.</t>
  </si>
  <si>
    <t>Complete 60 quests in the Central Halls.</t>
  </si>
  <si>
    <t>The dwarves of the Upper Levels expeditions will need a great deal of help in overcoming the obstacles that await them in the Mines of Moria. Your assistance will be welcome, for there is much work to be done if Khazad-dûm is to be hospitable once more.</t>
  </si>
  <si>
    <t>Complete 10 quests in the Upper Levels.</t>
  </si>
  <si>
    <t>Complete 20 quests in the Upper Levels.</t>
  </si>
  <si>
    <t>Complete 30 quests in the Upper Levels.</t>
  </si>
  <si>
    <t>ID</t>
  </si>
  <si>
    <t>Automatic if own Riders of Rohan and level 74</t>
  </si>
  <si>
    <t>Warrior of the Wilderfolk</t>
  </si>
  <si>
    <t>Protector of the Vales</t>
  </si>
  <si>
    <t>Goblin-counter</t>
  </si>
  <si>
    <t>the Maw Master</t>
  </si>
  <si>
    <t>A Moment of Reflection</t>
  </si>
  <si>
    <t>As Prince Durin contemplates the course of the Gabil'akkâ, Glóin, father of Gimli and hero of the Lonely Mountain, has sent a letter requesting your aid at Annâk-khurfu in Elderslade.</t>
  </si>
  <si>
    <t>Completed automatically</t>
  </si>
  <si>
    <t>Orc-slayer of Azanulbizar</t>
  </si>
  <si>
    <t>Many were the Orcs slain during the Battle of Azanulbizar.</t>
  </si>
  <si>
    <t>Reclaimers of the Mountain-hold</t>
  </si>
  <si>
    <t>Orc-slayer of Azanulbizar (Advanced)</t>
  </si>
  <si>
    <t>Goblin-slayer of Azanulbizar (Advanced)</t>
  </si>
  <si>
    <t>Goblin-slayer of Azanulbizar</t>
  </si>
  <si>
    <t>Many were the goblins slain during the Battle of Azanulbizar.</t>
  </si>
  <si>
    <t>Defeat 224 Orcs in the Battle of Azanulbizar.</t>
  </si>
  <si>
    <t>Defeat 100 Orcs in the Battle of Azanulbizar.</t>
  </si>
  <si>
    <t>Tales of Azanulbizar (Advanced)</t>
  </si>
  <si>
    <t>Continue the tale of the Battle of Azanulbizar as recounted by Hermáth Stormhammer.</t>
  </si>
  <si>
    <t>Tales of Azanulbizar (Final)</t>
  </si>
  <si>
    <t>Discover the conclusion of the tale of the Battle of Azanulbizar as recounted by Hermáth Stormhammer.</t>
  </si>
  <si>
    <t>Complete 50 quests in the Battle of Azanulbizar.</t>
  </si>
  <si>
    <t>Complete 30 quests in the Battle of Azanulbizar.</t>
  </si>
  <si>
    <t>Bat-slayer of Azanulbizar (Advanced)</t>
  </si>
  <si>
    <t>Many were the bats slain during the Battle of Azanulbizar.</t>
  </si>
  <si>
    <t>Defeat 160 bats in the Battle of Azanulbizar.</t>
  </si>
  <si>
    <t>Defeat 160 goblins in the Battle of Azanulbizar.</t>
  </si>
  <si>
    <t>Defeat 80 goblins in the Battle of Azanulbizar.</t>
  </si>
  <si>
    <t>Bat-slayer of Azanulbizar</t>
  </si>
  <si>
    <t>Defeat 80 bats in the Battle of Azanulbizar.</t>
  </si>
  <si>
    <t>Warg-slayer of Azanulbizar (Advanced)</t>
  </si>
  <si>
    <t>Many were the Wargs slain during the Battle of Azanulbizar.</t>
  </si>
  <si>
    <t>Defeat 160 Wargs in the Battle of Azanulbizar.</t>
  </si>
  <si>
    <t>Warg-slayer of Azanulbizar</t>
  </si>
  <si>
    <t>Defeat 80 Wargs in the Battle of Azanulbizar.</t>
  </si>
  <si>
    <t>Troll-slayer of Azanulbizar (Advanced)</t>
  </si>
  <si>
    <t>Many were the trolls slain during the Battle of Azanulbizar.</t>
  </si>
  <si>
    <t>Troll-slayer of Azanulbizar</t>
  </si>
  <si>
    <t>Defeat 120 tolls in the Battle of Azanulbizar.</t>
  </si>
  <si>
    <t>Defeat 60 tolls in the Battle of Azanulbizar.</t>
  </si>
  <si>
    <t>Tales of Azanulbizar</t>
  </si>
  <si>
    <t>Begin the tale of the Battle of Azanulbizar as recounted by Hermáth Stormhammer.</t>
  </si>
  <si>
    <t>Complete 10 quests in the Battle of Azanulbizar.</t>
  </si>
  <si>
    <t>Trophy-hunter of Azanulbizar</t>
  </si>
  <si>
    <t>Even in the midst of the battle of Azanulbizar, the old dwarf-adage held true: the more elusive the prey, the greater the prize.</t>
  </si>
  <si>
    <t>Claim 5 trophies in the Battle of Azanulbizar.</t>
  </si>
  <si>
    <t>Remnants of Khazad-dûm</t>
  </si>
  <si>
    <t>Although Khazad-dûm was abandoned long ago, remnants of its splendour might still be found in Azanulbizar.</t>
  </si>
  <si>
    <t>Discover 15 locations in the Battle of Azanulbizar.</t>
  </si>
  <si>
    <t>The Battle of Azanulbizar</t>
  </si>
  <si>
    <t>Complete a study of the key moments in Hermáth Stormhammer's account of the Battle of Azanulbizar.</t>
  </si>
  <si>
    <t>Complete 'Council of the Seven', 'Bonds of Oak and Iron', 'The Lord of Moria', and 'A Final Reckoning'</t>
  </si>
  <si>
    <t>Treasure of Azanulbizar</t>
  </si>
  <si>
    <t>Countless treasures were pillaged by Azog and the Orcs at Azanulbizar.</t>
  </si>
  <si>
    <t>Discover 12 treasure caches.</t>
  </si>
  <si>
    <t>Azog's Realm</t>
  </si>
  <si>
    <t>Not content with ruling Moria, Azog sent forth his servants to defile and conquer the once-pristine lands of Azanulbizar.</t>
  </si>
  <si>
    <t>Learn of 7 locations</t>
  </si>
  <si>
    <t>Deeds of Azanulbizar</t>
  </si>
  <si>
    <t>You have studied Hermáth Stormhammer's account of the Battle of Azanulbizar in its entirety.</t>
  </si>
  <si>
    <t>Explorer of Azanulbizar</t>
  </si>
  <si>
    <t>Among its many pages, Hermáth Stormhammer's account of the battle at Azanulbizar includes a number of detailed maps.</t>
  </si>
  <si>
    <t>Complete Explorer, Quests, and Slayer of Azanulbizar.</t>
  </si>
  <si>
    <t>The War-camp of Thráin</t>
  </si>
  <si>
    <t>As the Sixth War of the Dwarves and Orcs neared its end, each of the Seven Houses gathered beneath the banner of Thráin at Amdân.</t>
  </si>
  <si>
    <t>Learn of 9 locations</t>
  </si>
  <si>
    <t>Quests of Azanulbizar</t>
  </si>
  <si>
    <t>Many are the tales of heroism at Azanulbizar as recorded by Hermáth Stormhammer.</t>
  </si>
  <si>
    <t>Slayer of Azanulbizar</t>
  </si>
  <si>
    <t>Perhaps most detailed of all are Hermáth Stormhammer's accounts of the many foes slain at Azanulbizar.</t>
  </si>
  <si>
    <t>Missions: The Kharum-ubnâr</t>
  </si>
  <si>
    <t>Aid the Kharum-ubnâr and complete every mission they offer you in service of Prince Durin as he prepares to reclaim Mount Gundabad.</t>
  </si>
  <si>
    <t>Complete 9 different missions</t>
  </si>
  <si>
    <t>The Fall of Khazad-dûm -- Tier 1</t>
  </si>
  <si>
    <t>In the year 1981 of the Third Age, the Longbeards made their final stand against the Balrog known as 'Durin's Bane'. The brave dwarves that defied the terror on that day would be the saviors of their people, but the fate of their kingdom was certain.</t>
  </si>
  <si>
    <t>Complete The Fall of Khazad-dûm -- Tier 1</t>
  </si>
  <si>
    <t>The Fall of Khazad-dûm -- Tier 2</t>
  </si>
  <si>
    <t>Complete The Fall of Khazad-dûm -- Tier 2</t>
  </si>
  <si>
    <t>Bookworm</t>
  </si>
  <si>
    <t>Chronicler of the War of the Dwarves and Orcs</t>
  </si>
  <si>
    <t>Cartographer of Azanulbizar</t>
  </si>
  <si>
    <t>Treasure-seeker of Azanulbizar</t>
  </si>
  <si>
    <t>Dweller on the Threshold</t>
  </si>
  <si>
    <t>Veteran of the Battle of Azanulbizar</t>
  </si>
  <si>
    <t>Student of the Sixth War</t>
  </si>
  <si>
    <t>Foe-bane of Azanulbizar</t>
  </si>
  <si>
    <t>Hand of the Kharum-ubnâr</t>
  </si>
  <si>
    <t>Survivor of the Fall</t>
  </si>
  <si>
    <t>Defender of Khazad-dûm</t>
  </si>
  <si>
    <t>The Fall of Khazad-dûm -- Tier 3</t>
  </si>
  <si>
    <t>Complete The Fall of Khazad-dûm -- Tier 3</t>
  </si>
  <si>
    <t>Shield of the Longbeards</t>
  </si>
  <si>
    <t>The Fall of Khazad-dûm -- Tier 4</t>
  </si>
  <si>
    <t>Complete The Fall of Khazad-dûm -- Tier 4</t>
  </si>
  <si>
    <t>Balrog's Bane</t>
  </si>
  <si>
    <t>The Fall of Khazad-dûm -- Tier 5</t>
  </si>
  <si>
    <t>Complete The Fall of Khazad-dûm -- Tier 5</t>
  </si>
  <si>
    <t>Challenger of Khazad-dûm</t>
  </si>
  <si>
    <t>Missions: Foe-slayer of the Kharum-ubnâr (Final)</t>
  </si>
  <si>
    <t>Missions: Foe-slayer of the Kharum-ubnâr (Advanced)</t>
  </si>
  <si>
    <t>Missions: Foe-slayer of the Kharum-ubnâr</t>
  </si>
  <si>
    <t>Defeat many foes in missions on behalf of the Kharum-ubnâr.</t>
  </si>
  <si>
    <t>Defeat 400 foes in missions on behalf of the Kharum-ubnâr</t>
  </si>
  <si>
    <t>Defeat 200 foes in missions on behalf of the Kharum-ubnâr</t>
  </si>
  <si>
    <t>Defeat 100 foes in missions on behalf of the Kharum-ubnâr</t>
  </si>
  <si>
    <t>Discovery: The Fall of Khazad-Dûm</t>
  </si>
  <si>
    <t>You have sensed the Balrog known as Durin's Bane just past the gates of Moria, and can recall the tale of the great kingdom's fall.</t>
  </si>
  <si>
    <t>Discover the entrance to The Fall of Khazad-Dûm</t>
  </si>
  <si>
    <t>You have defeated many Nameless foes, but their threat in Moria is hardly lessened. Any who combat these terrible beings are worthy of the strength they will gain from such an effort.</t>
  </si>
  <si>
    <t>Láthbears, draugar, and swert-hounds prowl the fair plains of the Eastemnet like fearsome creatures that crawled out of a children's tale.</t>
  </si>
  <si>
    <t>Defeat Gurthúl in the Roots of Fangorn</t>
  </si>
  <si>
    <t>Defeat Frûshkul in the Roots of Fangorn</t>
  </si>
  <si>
    <t>Find the entrance to the Roots of Fangorn</t>
  </si>
  <si>
    <t>Auto-completes at level 125 to send a letter about a quest at Skarháld.</t>
  </si>
  <si>
    <t>Auto-completes at level 125 to send a letter about a quest at Beorninghús.</t>
  </si>
  <si>
    <t>Deeds of Gundabad</t>
  </si>
  <si>
    <t>Complete deeds in Gundabad.</t>
  </si>
  <si>
    <t>Complete Deeds of Máttugard, Deepscrave, Stonejaws, Gloomingtarn, Clovengap, Welkin-lofts, Câr Bronach, and Gundabad: Reclaiming The Mountain</t>
  </si>
  <si>
    <t>Conqueror of Gundabad</t>
  </si>
  <si>
    <t>Máttugard</t>
  </si>
  <si>
    <t>Deeds of Máttugard</t>
  </si>
  <si>
    <t>Explorer of Máttugard</t>
  </si>
  <si>
    <t>Sites of Máttugard</t>
  </si>
  <si>
    <t>Explore the many interesting locations to be found within Máttugard.</t>
  </si>
  <si>
    <t>Scout of the Mighty Court</t>
  </si>
  <si>
    <t>Find 6 locations</t>
  </si>
  <si>
    <t>Explore the mighty court of Máttugard.</t>
  </si>
  <si>
    <t>Enemies of Máttugard</t>
  </si>
  <si>
    <t>Explore the many enemy locations to be found within Máttugard.</t>
  </si>
  <si>
    <t>Find 7 locations of the enemy</t>
  </si>
  <si>
    <t>Rare Gundabad Chests of Máttugard</t>
  </si>
  <si>
    <t>Find rare treasure chests in Máttugard.</t>
  </si>
  <si>
    <t>Find 4 treasure chests</t>
  </si>
  <si>
    <t>Treasure of Máttugard</t>
  </si>
  <si>
    <t>Find ancient treasure in Máttugard.</t>
  </si>
  <si>
    <t>Find 8 ancient treasure</t>
  </si>
  <si>
    <t>Treasure Seeker of Máttugard</t>
  </si>
  <si>
    <t>Quests of Máttugard</t>
  </si>
  <si>
    <t>Complete many quests in Máttugard.</t>
  </si>
  <si>
    <t>Warrior of the Mighty Court</t>
  </si>
  <si>
    <t>Slayer of Máttugard</t>
  </si>
  <si>
    <t>There are many foes lurking in the mighty court of Máttugard.</t>
  </si>
  <si>
    <t>Máttugard Beast-slayer (Advanced)</t>
  </si>
  <si>
    <t>Defeat many beasts in Máttugard.</t>
  </si>
  <si>
    <t>Defeat 240 beasts in Máttugard</t>
  </si>
  <si>
    <t>Máttugard Beast-slayer</t>
  </si>
  <si>
    <t>Máttugard Insect-slayer (Advanced)</t>
  </si>
  <si>
    <t>Defeat many insects in Máttugard.</t>
  </si>
  <si>
    <t>Defeat 120 beasts in Máttugard</t>
  </si>
  <si>
    <t>Defeat 200 insects in Máttugard</t>
  </si>
  <si>
    <t>Defeat 100 insects in Máttugard</t>
  </si>
  <si>
    <t>Máttugard Insect-slayer</t>
  </si>
  <si>
    <t>Máttugard Orc-kind Slayer (Advanced)</t>
  </si>
  <si>
    <t>Defeat Orc-kind in Máttugard.</t>
  </si>
  <si>
    <t>Defeat 160 orcs in Máttugard</t>
  </si>
  <si>
    <t>Defeat 80 orcs in Máttugard</t>
  </si>
  <si>
    <t>Máttugard Orc-kind Slayer</t>
  </si>
  <si>
    <t>There is much to do while adventuring in Máttugard.</t>
  </si>
  <si>
    <t>Deepscrave</t>
  </si>
  <si>
    <t>Deeds of Deepscrave</t>
  </si>
  <si>
    <t>There is much to do while adventuring in Deepscrave.</t>
  </si>
  <si>
    <t>Explorer of Gundabad</t>
  </si>
  <si>
    <t>Explore the mountain-hold of Gundabad.</t>
  </si>
  <si>
    <t>Explorer of Deepscrave</t>
  </si>
  <si>
    <t>Explore the depths of Deepscrave.</t>
  </si>
  <si>
    <t>Sites of Deepscrave</t>
  </si>
  <si>
    <t>Explore the points of interests within Deepscrave.</t>
  </si>
  <si>
    <t>Find 4 locations</t>
  </si>
  <si>
    <t>Enemies of Deepscrave</t>
  </si>
  <si>
    <t>Explore the enemy encampments and strongholds found within Deepscrave.</t>
  </si>
  <si>
    <t>Find 8 locations of the enemy</t>
  </si>
  <si>
    <t>Scout of Deepscrave</t>
  </si>
  <si>
    <t>Rare Gundabad Chests of Deepscrave</t>
  </si>
  <si>
    <t>Find rare treasure chests in Deepscrave.</t>
  </si>
  <si>
    <t>Treasure of Deepscrave</t>
  </si>
  <si>
    <t>Find ancient treasure in Deepscrave.</t>
  </si>
  <si>
    <t>Treasure Seeker of Deepscrave</t>
  </si>
  <si>
    <t>Quests of Deepscrave</t>
  </si>
  <si>
    <t>Warrior of Deepscrave</t>
  </si>
  <si>
    <t>Complete many quests in Deepscrave.</t>
  </si>
  <si>
    <t>Complete 45 quests in Máttugard</t>
  </si>
  <si>
    <t>Complete 20 quests in Deepscrave.</t>
  </si>
  <si>
    <t>Slayer of Deepscrave</t>
  </si>
  <si>
    <t>Enemies and dangerous creatures prowl within the darkness of Deepscrave.</t>
  </si>
  <si>
    <t>Deepscrave Dragon-kind Slayer (Advanced)</t>
  </si>
  <si>
    <t>Defeat many dragon-kind in Deepscrave.</t>
  </si>
  <si>
    <t>Defeat 160 dragon-kind in Deepscrave.</t>
  </si>
  <si>
    <t>Deepscrave Dragon-kind Slayer</t>
  </si>
  <si>
    <t>Defeat 80 dragon-kind in Deepscrave.</t>
  </si>
  <si>
    <t>Deepscrave Orc-kind Slayer (Advanced)</t>
  </si>
  <si>
    <t>Defeat many Orc-kind in Deepscrave.</t>
  </si>
  <si>
    <t>Deepscrave Orc-kind Slayer</t>
  </si>
  <si>
    <t>Defeat 200 Orc-kind in Deepscrave.</t>
  </si>
  <si>
    <t>Defeat 100 Orc-kind in Deepscrave.</t>
  </si>
  <si>
    <t>Deepscrave Troll-slayer (Advanced)</t>
  </si>
  <si>
    <t>Defeat many trolls in Deepscrave.</t>
  </si>
  <si>
    <t>Defeat 120 trolls in Deepscrave.</t>
  </si>
  <si>
    <t>Deepscrave Troll-slayer</t>
  </si>
  <si>
    <t>Defeat 60 trolls in Deepscrave.</t>
  </si>
  <si>
    <t>Stonejaws</t>
  </si>
  <si>
    <t>Deeds of Stonejaws</t>
  </si>
  <si>
    <t>There is much to do while adventuring in the Pit of Stonejaws.</t>
  </si>
  <si>
    <t>Explorer of Stonejaws</t>
  </si>
  <si>
    <t>Explore the Pit of Stonejaws.</t>
  </si>
  <si>
    <t>Crystal Hunter</t>
  </si>
  <si>
    <t>Find rare, colourful crystals within in Pit of Stonejaws.</t>
  </si>
  <si>
    <t>the Colourful</t>
  </si>
  <si>
    <t>Find 7 crystals</t>
  </si>
  <si>
    <t>Sites of Stonejaws</t>
  </si>
  <si>
    <t>Explore the many interesting locations to be found within the Pit of Stonejaws.</t>
  </si>
  <si>
    <t>Explorer of the Pit</t>
  </si>
  <si>
    <t>Find 7 locations</t>
  </si>
  <si>
    <t>Rare Gundabad Chests of Stonejaws</t>
  </si>
  <si>
    <t>Find rare treasure chests in The Pit of Stonejaws.</t>
  </si>
  <si>
    <t>Treasure of Stonejaws</t>
  </si>
  <si>
    <t>Treasure Seeker of The Pit</t>
  </si>
  <si>
    <t>Find ancient treasure in The Pit of Stonejaws.</t>
  </si>
  <si>
    <t>Quests of Stonejaws</t>
  </si>
  <si>
    <t>Warrior of Stonejaws</t>
  </si>
  <si>
    <t>Complete many quests in The Pit of Stonejaws.</t>
  </si>
  <si>
    <t>Complete 25 quests in The Pit of Stonejaws</t>
  </si>
  <si>
    <t>Slayer of Stonejaws</t>
  </si>
  <si>
    <t>There are many foes lurking in The Pit of Stonejaws.</t>
  </si>
  <si>
    <t>Stonejaws Beast-slayer (Advanced)</t>
  </si>
  <si>
    <t>Stonejaws Beast-slayer</t>
  </si>
  <si>
    <t>Defeat many beasts in The Pit of Stonejaws.</t>
  </si>
  <si>
    <t>Defeat 200 beasts in The Pit of Stonejaws.</t>
  </si>
  <si>
    <t>Defeat 100 beasts in The Pit of Stonejaws.</t>
  </si>
  <si>
    <t>Stonejaws Defilers of the Dead Slayer (Advanced)</t>
  </si>
  <si>
    <t>Defeat those who defile the dead within The Pit of Stonejaws.</t>
  </si>
  <si>
    <t>Defeat 160 defilers of the dead within The Pit of Stonejaws.</t>
  </si>
  <si>
    <t>Stonejaws Defilers of the Dead Slayer</t>
  </si>
  <si>
    <t>Defeat 80 defilers of the dead within The Pit of Stonejaws.</t>
  </si>
  <si>
    <t>Stonejaws Hobgoblin-slayer (Advanced)</t>
  </si>
  <si>
    <t>Defeat hobgoblins in the Pit of Stonejaws.</t>
  </si>
  <si>
    <t>Defeat 160 hobgoblins in the Pit of Stonejaws.</t>
  </si>
  <si>
    <t>Stonejaws Hobgoblin-slayer</t>
  </si>
  <si>
    <t>Defeat hobgoblins in The Pit of Stonejaws.</t>
  </si>
  <si>
    <t>Defeat 80 hobgoblins in the Pit of Stonejaws.</t>
  </si>
  <si>
    <t>Gloomingtarn</t>
  </si>
  <si>
    <t>Deeds of Gloomingtarn</t>
  </si>
  <si>
    <t>There is much to do while adventuring in Gloomingtarn.</t>
  </si>
  <si>
    <t>Explorer of Gloomingtarn</t>
  </si>
  <si>
    <t>Explore the the hallowed caverns of Gloomingtarn.</t>
  </si>
  <si>
    <t>The Cradle of Durin</t>
  </si>
  <si>
    <t>Explore important points of interest and natural landmarks within Gloomingtarn.</t>
  </si>
  <si>
    <t>Explorer of the Dark Lake</t>
  </si>
  <si>
    <t>Invaders on the Dark Lake</t>
  </si>
  <si>
    <t>Explore the enemy encampments and strongholds within Gloomingtarn.</t>
  </si>
  <si>
    <t>Find 6 locations of the enemy</t>
  </si>
  <si>
    <t>Defender of Durthuzâram</t>
  </si>
  <si>
    <t>Rare Gundabad Chests of Gloomingtarn</t>
  </si>
  <si>
    <t>Find rare treasure chests in Gloomingtarn.</t>
  </si>
  <si>
    <t>Treasure of Gloomingtarn</t>
  </si>
  <si>
    <t>Find ancient treasure in Gloomingtarn.</t>
  </si>
  <si>
    <t>Treasure Seeker of Gloomingtarn</t>
  </si>
  <si>
    <t>Quests of Gloomingtarn</t>
  </si>
  <si>
    <t>Complete many quests in Gloomingtarn.</t>
  </si>
  <si>
    <t>Complete 25 quests in Gloomingtarn.</t>
  </si>
  <si>
    <t>Steward of the Gloomingtarn</t>
  </si>
  <si>
    <t>Slayer of Gloomingtarn</t>
  </si>
  <si>
    <t>Although it lay hidden within Gundabad for countless years, the vile sorcery of the Iron Crown has allowed many foul things to invade Gloomingtarn.</t>
  </si>
  <si>
    <t>Angmarim-slayer of Gloomingtarn (Advanced)</t>
  </si>
  <si>
    <t>Defeat many Angmarim in Gloomingtarn.</t>
  </si>
  <si>
    <t>Defeat 240 Angmarim in Gloomingtarn.</t>
  </si>
  <si>
    <t>Angmarim-slayer of Gloomingtarn</t>
  </si>
  <si>
    <t>Defeat 120 Angmarim in Gloomingtarn.</t>
  </si>
  <si>
    <t>Orc-slayer of Gloomingtarn (Advanced)</t>
  </si>
  <si>
    <t>Defeat many Orcs in Gloomingtarn.</t>
  </si>
  <si>
    <t>Defeat 240 Orcs in Gloomingtarn.</t>
  </si>
  <si>
    <t>Orc-slayer of Gloomingtarn</t>
  </si>
  <si>
    <t>Defeat 120 Orcs in Gloomingtarn.</t>
  </si>
  <si>
    <t>Spider and Insect-slayer of Gloomingtarn (Advanced)</t>
  </si>
  <si>
    <t>Defeat many spiders and insects in Gloomingtarn.</t>
  </si>
  <si>
    <t>Defeat 240 spiders and insects in Gloomingtarn.</t>
  </si>
  <si>
    <t>Defeat 120 spiders and insects in Gloomingtarn.</t>
  </si>
  <si>
    <t>Spider and Insect-slayer of Gloomingtarn</t>
  </si>
  <si>
    <t>Clovengap</t>
  </si>
  <si>
    <t>Deeds of Clovengap</t>
  </si>
  <si>
    <t>There is much to do while adventuring in Clovengap.</t>
  </si>
  <si>
    <t>Explorer of Clovengap</t>
  </si>
  <si>
    <t>Explore the forested tiers of Clovengap.</t>
  </si>
  <si>
    <t>Discovering Clovengap</t>
  </si>
  <si>
    <t>Explore important points of interest and natural landmarks within Clovengap.</t>
  </si>
  <si>
    <t>The Fall of Forstóri</t>
  </si>
  <si>
    <t>Explore the enemy encampments and strongholds within Clovengap.</t>
  </si>
  <si>
    <t>Scout of Clovengap</t>
  </si>
  <si>
    <t>Rare Gundabad Chests of Clovengap</t>
  </si>
  <si>
    <t>Find rare treasure chests in Clovengap.</t>
  </si>
  <si>
    <t>Treasure of Clovengap</t>
  </si>
  <si>
    <t>Treasure Seeker of Clovengap</t>
  </si>
  <si>
    <t>Find ancient treasure in Clovengap.</t>
  </si>
  <si>
    <t>Quests of Clovengap</t>
  </si>
  <si>
    <t>Warrior of Clovengap</t>
  </si>
  <si>
    <t>Complete many quests in Clovengap.</t>
  </si>
  <si>
    <t>Complete 30 quests in Clovengap.</t>
  </si>
  <si>
    <t>Slayer of Clovengap</t>
  </si>
  <si>
    <t>Defeat many of the enemies in the forests and ruins of Clovengap.</t>
  </si>
  <si>
    <t>Angmarim-slayer of Clovengap (Advanced)</t>
  </si>
  <si>
    <t>Defeat many Angmarim in Clovengap.</t>
  </si>
  <si>
    <t>Defeat 240 Angmarim in Clovengap.</t>
  </si>
  <si>
    <t>Angmarim-slayer of Clovengap</t>
  </si>
  <si>
    <t>Defeat 120 Angmarim in Clovengap.</t>
  </si>
  <si>
    <t>Dragon-kind Slayer of Clovengap (Advanced)</t>
  </si>
  <si>
    <t>Defeat many dragon-kind in Clovengap.</t>
  </si>
  <si>
    <t>Defeat 240 dragon-kind in Clovengap.</t>
  </si>
  <si>
    <t>Dragon-kind Slayer of Clovengap</t>
  </si>
  <si>
    <t>Defeat 120 dragon-kind in Clovengap.</t>
  </si>
  <si>
    <t>Warg-slayer of Clovengap (Advanced)</t>
  </si>
  <si>
    <t>Defeat many Wargs in Clovengap.</t>
  </si>
  <si>
    <t>Defeat 240 Wargs in Clovengap.</t>
  </si>
  <si>
    <t>Warg-slayer of Clovengap</t>
  </si>
  <si>
    <t>Defeat 120 Wargs in Clovengap.</t>
  </si>
  <si>
    <t>Welkin-lofts</t>
  </si>
  <si>
    <t>Deeds of Welkin-lofts</t>
  </si>
  <si>
    <t>There is much to do while adventuring in Welkin-lofts.</t>
  </si>
  <si>
    <t>Explorer of Welkin-lofts</t>
  </si>
  <si>
    <t>Explore Welkin-lofts.</t>
  </si>
  <si>
    <t>Sites of Welkin-lofts</t>
  </si>
  <si>
    <t>Explorer of the Lofts</t>
  </si>
  <si>
    <t>Find 11 locations</t>
  </si>
  <si>
    <t>Explore the many interesting locations to be found in Welkin-lofts.</t>
  </si>
  <si>
    <t>Vistas of Welkin-lofts</t>
  </si>
  <si>
    <t>Peak Scaler</t>
  </si>
  <si>
    <t>Survey the vistas spread across Welkin-lofts.</t>
  </si>
  <si>
    <t>Find 10 locations</t>
  </si>
  <si>
    <t>Rare Gundabad Chests of Welkin-lofts</t>
  </si>
  <si>
    <t>Find rare treasure chests in Welkin-lofts.</t>
  </si>
  <si>
    <t>Treasure of Welkin-lofts</t>
  </si>
  <si>
    <t>Find ancient treasure in Welkin-lofts.</t>
  </si>
  <si>
    <t>Treasure Seeker of Welkin-lofts</t>
  </si>
  <si>
    <t>Quests of Welkin-lofts</t>
  </si>
  <si>
    <t>Warrior of the Welkin-lofts</t>
  </si>
  <si>
    <t>Complete many quests in Welkin-lofts.</t>
  </si>
  <si>
    <t>Complete 40 quests in Welkin-lofts.</t>
  </si>
  <si>
    <t>Slayer of Welkin-lofts</t>
  </si>
  <si>
    <t>There are many foes lurking on the slopes of Welkin-lofts.</t>
  </si>
  <si>
    <t>Welkin-lofts Beast-slayer (Advanced)</t>
  </si>
  <si>
    <t>Defeat many beasts in Welkin-lofts.</t>
  </si>
  <si>
    <t>Defeat 160 beasts in Welkin-lofts.</t>
  </si>
  <si>
    <t>Defeat 80 beasts in Welkin-lofts.</t>
  </si>
  <si>
    <t>Welkin-lofts Beast-slayer</t>
  </si>
  <si>
    <t>Welkin-lofts Dragon-kind Slayer (Advanced)</t>
  </si>
  <si>
    <t>Defeat many dragon-kind in Welkin-lofts.</t>
  </si>
  <si>
    <t>Defeat 200 dragon-kind in Welkin-lofts.</t>
  </si>
  <si>
    <t>Defeat 100 dragon-kind in Welkin-lofts.</t>
  </si>
  <si>
    <t>Welkin-lofts Dragon-kind Slayer</t>
  </si>
  <si>
    <t>Welkin-lofts Giant-slayer (Advanced)</t>
  </si>
  <si>
    <t>Defeat many giants in Welkin-lofts.</t>
  </si>
  <si>
    <t>Defeat 160 giants in Welkin-lofts.</t>
  </si>
  <si>
    <t>Defeat 80 giants in Welkin-lofts.</t>
  </si>
  <si>
    <t>Welkin-lofts Giant-slayer</t>
  </si>
  <si>
    <t>Welkin-lofts Hobgoblin-slayer (Advanced)</t>
  </si>
  <si>
    <t>Defeat hobgoblins in Welkin-lofts.</t>
  </si>
  <si>
    <t>Defeat 200 hobgoblins in Welkin-lofts.</t>
  </si>
  <si>
    <t>Defeat 100 hobgoblins in Welkin-lofts.</t>
  </si>
  <si>
    <t>Welkin-lofts Hobgoblin-slayer</t>
  </si>
  <si>
    <t>Câr Bronach</t>
  </si>
  <si>
    <t>Deeds of Câr Bronach</t>
  </si>
  <si>
    <t>There is much to do while adventuring in Câr Bronach.</t>
  </si>
  <si>
    <t>Explorer of Câr Bronach</t>
  </si>
  <si>
    <t>Explore the Sorrowglen, Câr Bronach.</t>
  </si>
  <si>
    <t>Scouting the Sorrowglen</t>
  </si>
  <si>
    <t>Explore important points of interest and natural landmarks within Câr Bronach.</t>
  </si>
  <si>
    <t>Explorer of the Sorrowglen</t>
  </si>
  <si>
    <t>The Last Frontier of Angmar</t>
  </si>
  <si>
    <t>Explore the enemy encampments and strongholds within Câr Bronach.</t>
  </si>
  <si>
    <t>Find 9 locations of the enemy</t>
  </si>
  <si>
    <t>Scout of the Sorrowglen</t>
  </si>
  <si>
    <t>Rare Gundabad Chests of Câr Bronach</t>
  </si>
  <si>
    <t>Find rare treasure chests in Câr Bronach</t>
  </si>
  <si>
    <t>Treasure of Câr Bronach</t>
  </si>
  <si>
    <t>Find ancient treasure in Câr Bronach.</t>
  </si>
  <si>
    <t>Treasure Seeker of Câr Bronach</t>
  </si>
  <si>
    <t>Quests of Câr Bronach</t>
  </si>
  <si>
    <t>Complete many quests in Câr Bronach.</t>
  </si>
  <si>
    <t>Complete 15 quests in Câr Bronach.</t>
  </si>
  <si>
    <t>Warrior of Câr Bronach</t>
  </si>
  <si>
    <t>Slayer of Câr Bronach</t>
  </si>
  <si>
    <t>Treacherous foes and ancient evils stalk the high ridges of the Sorrowglen, Câr Bronach.</t>
  </si>
  <si>
    <t>Iron Crown-slayer of Câr Bronach (Final)</t>
  </si>
  <si>
    <t>Defeat many Angmarim, Dourhands, and Hill-men sworn to the Iron Crown in Câr Bronach.</t>
  </si>
  <si>
    <t>Defeat 360 Angmarim, Dourhands, and Hill-men sworn to the Iron Crown in Câr Bronach.</t>
  </si>
  <si>
    <t>Iron Crown-slayer of Câr Bronach (Advanced)</t>
  </si>
  <si>
    <t>Defeat 240 Angmarim, Dourhands, and Hill-men sworn to the Iron Crown in Câr Bronach.</t>
  </si>
  <si>
    <t>Iron Crown-slayer of Câr Bronach</t>
  </si>
  <si>
    <t>Defeat 120 Angmarim, Dourhands, and Hill-men sworn to the Iron Crown in Câr Bronach.</t>
  </si>
  <si>
    <t>Giant-slayer of Câr Bronach (Advanced)</t>
  </si>
  <si>
    <t>Defeat many giants in Câr Bronach.</t>
  </si>
  <si>
    <t>Defeat 160 giants in Câr Bronach.</t>
  </si>
  <si>
    <t>Giant-slayer of Câr Bronach</t>
  </si>
  <si>
    <t>Defeat 80 giants in Câr Bronach.</t>
  </si>
  <si>
    <t>Dead-slayer of Câr Bronach (Advanced)</t>
  </si>
  <si>
    <t>Defeat many of the Dead in Câr Bronach.</t>
  </si>
  <si>
    <t>Defeat 240 of the Dead in Câr Bronach.</t>
  </si>
  <si>
    <t>Defeat 120 of the Dead in Câr Bronach.</t>
  </si>
  <si>
    <t>Dead-slayer of Câr Bronach</t>
  </si>
  <si>
    <t>Beast-slayer of Câr Bronach (Advanced)</t>
  </si>
  <si>
    <t>Defeat many beasts in Câr Bronach.</t>
  </si>
  <si>
    <t>Defeat 240 beasts in Câr Bronach.</t>
  </si>
  <si>
    <t>Defeat 120 beasts in Câr Bronach.</t>
  </si>
  <si>
    <t>Beast-slayer of Câr Bronach</t>
  </si>
  <si>
    <t>Gundabad</t>
  </si>
  <si>
    <t>Gundabad: Reclaiming The Mountain</t>
  </si>
  <si>
    <t>There is still much to do in Gundabad.</t>
  </si>
  <si>
    <t>of The Three Peaks</t>
  </si>
  <si>
    <t>Gundabad: Continued Efforts</t>
  </si>
  <si>
    <t>of the Mountain-home</t>
  </si>
  <si>
    <t>Quests of Reclaiming The Mountain</t>
  </si>
  <si>
    <t>Complete Gundabad quests to assist in Reclaiming The Mountain.</t>
  </si>
  <si>
    <t>Complete 17 quests</t>
  </si>
  <si>
    <t>Mountain-holder</t>
  </si>
  <si>
    <t>Reclaiming The Mountain (Advanced)</t>
  </si>
  <si>
    <t>Complete 100 Gundabad quests</t>
  </si>
  <si>
    <t>Reclaiming The Mountain (Intermediate)</t>
  </si>
  <si>
    <t>Complete 50 Gundabad quests</t>
  </si>
  <si>
    <t>Reclaiming The Mountain</t>
  </si>
  <si>
    <t>Complete 25 Gundabad quests</t>
  </si>
  <si>
    <t>Missions: Gundabad</t>
  </si>
  <si>
    <t>Complete all Missions in Gundabad.</t>
  </si>
  <si>
    <t>Complete 37 different missions</t>
  </si>
  <si>
    <t>Loyal to the Zhélruka</t>
  </si>
  <si>
    <t>Gundabad Missions (Advanced)</t>
  </si>
  <si>
    <t>Complete many Missions in Gundabad.</t>
  </si>
  <si>
    <t>Complete 160 Gundabad missions</t>
  </si>
  <si>
    <t>Gundabad Missions (Intermediate)</t>
  </si>
  <si>
    <t>Complete 80 Gundabad missions</t>
  </si>
  <si>
    <t>Gundabad Missions</t>
  </si>
  <si>
    <t>Complete 40 Gundabad missions</t>
  </si>
  <si>
    <t>Gundabad: Continued Skirmishes</t>
  </si>
  <si>
    <t>Berg-breaker</t>
  </si>
  <si>
    <t>Leaders of Gundabad (Advanced)</t>
  </si>
  <si>
    <t>Defeat many leaders in battles and resource instances in Gundabad.</t>
  </si>
  <si>
    <t>Defeat 40 leaders in battles and resource instances in Gundabad.</t>
  </si>
  <si>
    <t>Leaders of Gundabad (Intermediate)</t>
  </si>
  <si>
    <t>Defeat 20 leaders in battles and resource instances in Gundabad.</t>
  </si>
  <si>
    <t>Leaders of Gundabad</t>
  </si>
  <si>
    <t>Defeat 10 leaders in battles and resource instances in Gundabad.</t>
  </si>
  <si>
    <t>Gundabad Mission Slayer (Advanced)</t>
  </si>
  <si>
    <t>Defeat many foes during Missions in Gundabad.</t>
  </si>
  <si>
    <t>Defeat 800 foes during Missions in Gundabad.</t>
  </si>
  <si>
    <t>Gundabad Mission Slayer (Intermediate)</t>
  </si>
  <si>
    <t>Defeat 400 foes during Missions in Gundabad.</t>
  </si>
  <si>
    <t>Gundabad Mission Slayer</t>
  </si>
  <si>
    <t>Defeat 200 foes during Missions in Gundabad.</t>
  </si>
  <si>
    <t>Battles of Gundabad (Advanced)</t>
  </si>
  <si>
    <t>Defeat many foes at 'Battle at the Lofts' or 'Battle at the Forge'.</t>
  </si>
  <si>
    <t>Defeat 400 foes at 'Battle at the Lofts' or 'Battle at the Forge'.</t>
  </si>
  <si>
    <t>Battles of Gundabad (Intermediate)</t>
  </si>
  <si>
    <t>Defeat 200 foes at 'Battle at the Lofts' or 'Battle at the Forge'.</t>
  </si>
  <si>
    <t>Battles of Gundabad</t>
  </si>
  <si>
    <t>Defeat 100 foes at 'Battle at the Lofts' or 'Battle at the Forge'.</t>
  </si>
  <si>
    <t>Resources of Gundabad (Advanced)</t>
  </si>
  <si>
    <t>Defeat many foes in the resource instances of Gundabad.</t>
  </si>
  <si>
    <t>Defeat 400 foes in the resource instances of Gundabad.</t>
  </si>
  <si>
    <t>Resources of Gundabad (Intermediate)</t>
  </si>
  <si>
    <t>Defeat 200 foes in the resource instances of Gundabad.</t>
  </si>
  <si>
    <t>Resources of Gundabad</t>
  </si>
  <si>
    <t>Defeat 100 foes in the resource instances of Gundabad.</t>
  </si>
  <si>
    <t>Slayer of Gundabad</t>
  </si>
  <si>
    <t>There are many foes lurking in the mountain-hold of Gundabad.</t>
  </si>
  <si>
    <t>Complete Slayer of Máttugard, Deepscrave, Stonejaws, Gloomingtarn, Clovengap, Welkin-lofts, Câr Bronach, and Gundabad: Continued Skirmishes</t>
  </si>
  <si>
    <t>Vanquisher of Gundabad</t>
  </si>
  <si>
    <t>Complete Explorer of Máttugard, Explorer of Deepscrave, Explorer of Stonejaws, Explorer of Gloomingtarn, Explorer of Clovengap, Explorer of Welkin-lofts, and Explorer of Câr Bronach</t>
  </si>
  <si>
    <t>Surveyor of the Mountain-hold</t>
  </si>
  <si>
    <t>Quests of Gundabad</t>
  </si>
  <si>
    <t>Reclaimer of Gundabad</t>
  </si>
  <si>
    <t>Complete quests in Gundabad.</t>
  </si>
  <si>
    <t>Complete Quests of Máttugard, Quests of Deepscrave, Quests of Stonejaws, Quests of Gloomingtarn, Quests of Clovengap, Quests of Welkin-lofts, Quests of Câr Bronach, and Gundabad: Continued Efforts</t>
  </si>
  <si>
    <t>Trophy-hunter of Gundabad</t>
  </si>
  <si>
    <t>Even in the midst of reclaiming Gundabad, the old dwarf-adage held true: the more elusive the prey, the greater the prize.</t>
  </si>
  <si>
    <t>Collect 7 trophies</t>
  </si>
  <si>
    <t>Next:</t>
  </si>
  <si>
    <t>The Depths of Kidzul-kâlah -- Tier 3 -- Leading the Charge</t>
  </si>
  <si>
    <t>Be among the first to complete The Depths of Kidzul-kâlah (Tier 3)</t>
  </si>
  <si>
    <t>Led the Charge at Kidzul-kâlah</t>
  </si>
  <si>
    <t>The Depths of Kidzul-kâlah</t>
  </si>
  <si>
    <t>Dances with Tentacles</t>
  </si>
  <si>
    <t>You chose the unorthodox technique of not chopping off the tentacles of the Grasping Maw.</t>
  </si>
  <si>
    <t>Dances with Tentacles (Tier 2)</t>
  </si>
  <si>
    <t>Defeat the Grasping Maw without chopping off any tentacles on Tier 2.</t>
  </si>
  <si>
    <t>Tentacle Tormentor</t>
  </si>
  <si>
    <t>Dances with Tentacles (Tier 3)</t>
  </si>
  <si>
    <t>Defeat the Grasping Maw without chopping off any tentacles on Tier 3.</t>
  </si>
  <si>
    <t>Defeat the Grasping Maw without chopping off any tentacles on Tier 1.</t>
  </si>
  <si>
    <t>the Indigestible</t>
  </si>
  <si>
    <t>Lórien Look-out</t>
  </si>
  <si>
    <t>The Haban'akkâ of Thráin</t>
  </si>
  <si>
    <t>the Unyielding</t>
  </si>
  <si>
    <t>the Fierce</t>
  </si>
  <si>
    <t>the Trespasser</t>
  </si>
  <si>
    <t>Wood-troll Hewer of Wildermore</t>
  </si>
  <si>
    <t>the Rugged</t>
  </si>
  <si>
    <t>Herd-creature-slayer of the Westemnet</t>
  </si>
  <si>
    <t>Hero / Heroine of Eryn Lasgalen</t>
  </si>
  <si>
    <t>Hero / Heroine of the Dale-lands</t>
  </si>
  <si>
    <t>Seeker of Dwarf-treasures</t>
  </si>
  <si>
    <t>Hero / Heroine of Erebor</t>
  </si>
  <si>
    <t>Hero / Heroine of Ered Mithrin</t>
  </si>
  <si>
    <t>Hero / Heroine of the Ironfold</t>
  </si>
  <si>
    <t>Surveyor of Mountains</t>
  </si>
  <si>
    <t>Wilder-(Class)</t>
  </si>
  <si>
    <t>Hero / Heroine of the Vales</t>
  </si>
  <si>
    <t>Caretaker Of Rhosgobel</t>
  </si>
  <si>
    <t>Tamer of the Wild Lands</t>
  </si>
  <si>
    <t>Hero / Heroine of the Floodfells</t>
  </si>
  <si>
    <t>Hero / Heroine of the Misthallow</t>
  </si>
  <si>
    <t>Category ID</t>
  </si>
  <si>
    <t>ID (short)</t>
  </si>
  <si>
    <t>Minimal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</si>
</sst>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2" fillId="0" borderId="0" xfId="0" applyFont="1"/>
  </cellXfs>
  <cellStyles count="1">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4"/>
  <sheetViews>
    <sheetView zoomScale="160" zoomScaleNormal="160" workbookViewId="0">
      <selection activeCell="E6" sqref="E6"/>
    </sheetView>
  </sheetViews>
  <sheetFormatPr defaultRowHeight="15" x14ac:dyDescent="0.25"/>
  <cols>
    <col min="4" max="4" width="17.5703125" bestFit="1" customWidth="1"/>
  </cols>
  <sheetData>
    <row r="1" spans="1:5" x14ac:dyDescent="0.25">
      <c r="A1" t="s">
        <v>15</v>
      </c>
      <c r="B1" t="s">
        <v>21</v>
      </c>
      <c r="D1" t="s">
        <v>1544</v>
      </c>
      <c r="E1" t="s">
        <v>1545</v>
      </c>
    </row>
    <row r="2" spans="1:5" x14ac:dyDescent="0.25">
      <c r="A2" t="s">
        <v>1551</v>
      </c>
      <c r="B2">
        <v>14</v>
      </c>
      <c r="D2" t="s">
        <v>1546</v>
      </c>
      <c r="E2">
        <v>3</v>
      </c>
    </row>
    <row r="3" spans="1:5" x14ac:dyDescent="0.25">
      <c r="A3" t="s">
        <v>22</v>
      </c>
      <c r="B3">
        <v>8</v>
      </c>
      <c r="D3" t="s">
        <v>1547</v>
      </c>
      <c r="E3">
        <v>2</v>
      </c>
    </row>
    <row r="4" spans="1:5" x14ac:dyDescent="0.25">
      <c r="A4" t="s">
        <v>23</v>
      </c>
      <c r="B4">
        <v>10</v>
      </c>
      <c r="D4" t="s">
        <v>1548</v>
      </c>
      <c r="E4">
        <v>5</v>
      </c>
    </row>
    <row r="5" spans="1:5" x14ac:dyDescent="0.25">
      <c r="A5" t="s">
        <v>24</v>
      </c>
      <c r="B5">
        <v>12</v>
      </c>
      <c r="D5" t="s">
        <v>1549</v>
      </c>
      <c r="E5">
        <v>4</v>
      </c>
    </row>
    <row r="6" spans="1:5" x14ac:dyDescent="0.25">
      <c r="A6" t="s">
        <v>25</v>
      </c>
      <c r="B6">
        <v>3</v>
      </c>
      <c r="D6" t="s">
        <v>33</v>
      </c>
      <c r="E6">
        <v>1</v>
      </c>
    </row>
    <row r="7" spans="1:5" x14ac:dyDescent="0.25">
      <c r="A7" t="s">
        <v>26</v>
      </c>
      <c r="B7">
        <v>6</v>
      </c>
    </row>
    <row r="8" spans="1:5" x14ac:dyDescent="0.25">
      <c r="A8" t="s">
        <v>27</v>
      </c>
      <c r="B8">
        <v>2</v>
      </c>
    </row>
    <row r="9" spans="1:5" x14ac:dyDescent="0.25">
      <c r="A9" t="s">
        <v>28</v>
      </c>
      <c r="B9">
        <v>5</v>
      </c>
    </row>
    <row r="10" spans="1:5" x14ac:dyDescent="0.25">
      <c r="A10" t="s">
        <v>29</v>
      </c>
      <c r="B10">
        <v>9</v>
      </c>
    </row>
    <row r="11" spans="1:5" x14ac:dyDescent="0.25">
      <c r="A11" t="s">
        <v>30</v>
      </c>
      <c r="B11">
        <v>7</v>
      </c>
    </row>
    <row r="12" spans="1:5" x14ac:dyDescent="0.25">
      <c r="A12" t="s">
        <v>31</v>
      </c>
      <c r="B12">
        <v>4</v>
      </c>
    </row>
    <row r="13" spans="1:5" x14ac:dyDescent="0.25">
      <c r="A13" t="s">
        <v>32</v>
      </c>
      <c r="B13">
        <v>11</v>
      </c>
    </row>
    <row r="14" spans="1:5" x14ac:dyDescent="0.25">
      <c r="A14" t="s">
        <v>33</v>
      </c>
      <c r="B14">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59F07-88D2-4D01-BDF5-87CC07290FC8}">
  <dimension ref="A1:AQ87"/>
  <sheetViews>
    <sheetView workbookViewId="0">
      <pane xSplit="4" ySplit="1" topLeftCell="E2" activePane="bottomRight" state="frozen"/>
      <selection pane="topRight" activeCell="C1" sqref="C1"/>
      <selection pane="bottomLeft" activeCell="A2" sqref="A2"/>
      <selection pane="bottomRight" activeCell="R2" sqref="R2:R27"/>
    </sheetView>
  </sheetViews>
  <sheetFormatPr defaultRowHeight="15" x14ac:dyDescent="0.25"/>
  <cols>
    <col min="1" max="1" width="11" bestFit="1" customWidth="1"/>
    <col min="4" max="4" width="32" customWidth="1"/>
    <col min="7" max="7" width="17.7109375" customWidth="1"/>
    <col min="11" max="11" width="27.42578125" customWidth="1"/>
    <col min="17" max="17" width="12.140625" bestFit="1" customWidth="1"/>
    <col min="18" max="18" width="12.140625" customWidth="1"/>
    <col min="19" max="19" width="19.5703125" customWidth="1"/>
  </cols>
  <sheetData>
    <row r="1" spans="1:43" x14ac:dyDescent="0.25">
      <c r="A1" t="s">
        <v>1575</v>
      </c>
      <c r="B1" t="s">
        <v>1074</v>
      </c>
      <c r="C1" t="s">
        <v>799</v>
      </c>
      <c r="D1" t="s">
        <v>1011</v>
      </c>
      <c r="E1" t="s">
        <v>1</v>
      </c>
      <c r="F1" t="s">
        <v>2</v>
      </c>
      <c r="G1" t="s">
        <v>3</v>
      </c>
      <c r="H1" t="s">
        <v>4</v>
      </c>
      <c r="I1" t="s">
        <v>5</v>
      </c>
      <c r="J1" t="s">
        <v>6</v>
      </c>
      <c r="K1" t="s">
        <v>7</v>
      </c>
      <c r="L1" t="s">
        <v>1010</v>
      </c>
      <c r="M1" t="s">
        <v>9</v>
      </c>
      <c r="N1" t="s">
        <v>1012</v>
      </c>
      <c r="O1" t="s">
        <v>1013</v>
      </c>
      <c r="P1" t="s">
        <v>2083</v>
      </c>
      <c r="Q1" t="s">
        <v>10</v>
      </c>
      <c r="R1" t="s">
        <v>2085</v>
      </c>
      <c r="S1" t="s">
        <v>11</v>
      </c>
      <c r="T1" t="s">
        <v>12</v>
      </c>
      <c r="U1" t="s">
        <v>13</v>
      </c>
      <c r="V1" t="s">
        <v>1575</v>
      </c>
      <c r="W1" t="s">
        <v>2084</v>
      </c>
      <c r="X1" t="s">
        <v>2083</v>
      </c>
      <c r="Y1" t="s">
        <v>799</v>
      </c>
      <c r="Z1" t="s">
        <v>14</v>
      </c>
      <c r="AA1" t="s">
        <v>15</v>
      </c>
      <c r="AB1" t="s">
        <v>16</v>
      </c>
      <c r="AC1" t="s">
        <v>2</v>
      </c>
      <c r="AD1" t="s">
        <v>17</v>
      </c>
      <c r="AE1" t="s">
        <v>4</v>
      </c>
      <c r="AF1" t="s">
        <v>18</v>
      </c>
      <c r="AG1" t="s">
        <v>5</v>
      </c>
      <c r="AH1" t="s">
        <v>19</v>
      </c>
      <c r="AI1" t="s">
        <v>6</v>
      </c>
      <c r="AJ1" t="s">
        <v>9</v>
      </c>
      <c r="AK1" t="s">
        <v>1087</v>
      </c>
      <c r="AL1" t="s">
        <v>1088</v>
      </c>
      <c r="AM1" t="s">
        <v>1009</v>
      </c>
      <c r="AN1" t="s">
        <v>1010</v>
      </c>
      <c r="AO1" t="s">
        <v>7</v>
      </c>
      <c r="AP1" t="s">
        <v>0</v>
      </c>
      <c r="AQ1" t="s">
        <v>20</v>
      </c>
    </row>
    <row r="2" spans="1:43" x14ac:dyDescent="0.25">
      <c r="A2">
        <v>1879366148</v>
      </c>
      <c r="B2">
        <v>1</v>
      </c>
      <c r="C2">
        <v>1</v>
      </c>
      <c r="D2" s="2" t="s">
        <v>1014</v>
      </c>
      <c r="E2" t="s">
        <v>25</v>
      </c>
      <c r="G2" t="s">
        <v>1015</v>
      </c>
      <c r="I2">
        <v>1200</v>
      </c>
      <c r="J2" t="s">
        <v>70</v>
      </c>
      <c r="K2" t="s">
        <v>1016</v>
      </c>
      <c r="L2" t="s">
        <v>1484</v>
      </c>
      <c r="M2">
        <v>0</v>
      </c>
      <c r="N2">
        <v>105</v>
      </c>
      <c r="R2" t="str">
        <f>CONCATENATE(U2,W2,X2,AQ2," -- ",D2)</f>
        <v xml:space="preserve"> [1] = {["ID"] = 1879366148; }; -- Deeds of the North</v>
      </c>
      <c r="S2" s="1" t="str">
        <f>CONCATENATE(U2,V2,Y2,AA2,AC2,AE2,AG2,AI2,AJ2,AK2,AM2,AN2,AO2,AP2,AQ2)</f>
        <v xml:space="preserve"> [1] = {["ID"] = 1879366148; ["SAVE_INDEX"] =  1; ["TYPE"] = 3; ["VXP"] =    0; ["LP"] = 0; ["REP"] = 1200; ["FACTION"] = 70; ["TIER"] = 0; ["MIN_LVL"] = "105"; ["NAME"] = { ["EN"] = "Deeds of the North"; }; ["LORE"] = { ["EN"] = "Complete many deeds in Eryn Lasgalen, Dale-lands, and Erebor."; }; ["SUMMARY"] = { ["EN"] = "Complete 2 Meta Deeds and 1 Quest Deed"; }; ["TITLE"] = { ["EN"] = "Defender of the Three Kingdoms"; }; };</v>
      </c>
      <c r="T2">
        <f>ROW()-1</f>
        <v>1</v>
      </c>
      <c r="U2" t="str">
        <f t="shared" ref="U2" si="0">CONCATENATE(REPT(" ",2-LEN(T2)),"[",T2,"] = {")</f>
        <v xml:space="preserve"> [1] = {</v>
      </c>
      <c r="V2" t="str">
        <f>IF(LEN(A2)&gt;0,CONCATENATE("[""ID""] = ",A2,"; "),"                     ")</f>
        <v xml:space="preserve">["ID"] = 1879366148; </v>
      </c>
      <c r="W2" t="str">
        <f>IF(LEN(A2)&gt;0,CONCATENATE("[""ID""] = ",A2,"; "),"")</f>
        <v xml:space="preserve">["ID"] = 1879366148; </v>
      </c>
      <c r="X2" t="str">
        <f>IF(LEN(P2)&gt;0,CONCATENATE("[""CAT_ID""] = ",P2,"; "),"")</f>
        <v/>
      </c>
      <c r="Y2" t="str">
        <f>IF(LEN(C2)&gt;0,CONCATENATE("[""SAVE_INDEX""] = ",REPT(" ",2-LEN(C2)),C2,"; "),"")</f>
        <v xml:space="preserve">["SAVE_INDEX"] =  1; </v>
      </c>
      <c r="Z2">
        <f>VLOOKUP(E2,Type!A$2:B$14,2,FALSE)</f>
        <v>3</v>
      </c>
      <c r="AA2" t="str">
        <f t="shared" ref="AA2" si="1">CONCATENATE("[""TYPE""] = ",Z2,"; ")</f>
        <v xml:space="preserve">["TYPE"] = 3; </v>
      </c>
      <c r="AB2" t="str">
        <f>TEXT(F2,0)</f>
        <v>0</v>
      </c>
      <c r="AC2" t="str">
        <f>CONCATENATE("[""VXP""] = ",REPT(" ",4-LEN(AB2)),TEXT(AB2,"0"),"; ")</f>
        <v xml:space="preserve">["VXP"] =    0; </v>
      </c>
      <c r="AD2" t="str">
        <f>TEXT(H2,0)</f>
        <v>0</v>
      </c>
      <c r="AE2" t="str">
        <f>CONCATENATE("[""LP""] = ",REPT(" ",1-LEN(AD2)),TEXT(AD2,"0"),"; ")</f>
        <v xml:space="preserve">["LP"] = 0; </v>
      </c>
      <c r="AF2" t="str">
        <f>TEXT(I2,0)</f>
        <v>1200</v>
      </c>
      <c r="AG2" t="str">
        <f>CONCATENATE("[""REP""] = ",REPT(" ",4-LEN(AF2)),TEXT(AF2,"0"),"; ")</f>
        <v xml:space="preserve">["REP"] = 1200; </v>
      </c>
      <c r="AH2">
        <f>IF(LEN(J2)&gt;0,VLOOKUP(J2,Faction!A$2:B$80,2,FALSE),1)</f>
        <v>70</v>
      </c>
      <c r="AI2" t="str">
        <f>CONCATENATE("[""FACTION""] = ",REPT(" ",2-LEN(AH2)),TEXT(AH2,"0"),"; ")</f>
        <v xml:space="preserve">["FACTION"] = 70; </v>
      </c>
      <c r="AJ2" t="str">
        <f t="shared" ref="AJ2" si="2">CONCATENATE("[""TIER""] = ",TEXT(M2,"0"),"; ")</f>
        <v xml:space="preserve">["TIER"] = 0; </v>
      </c>
      <c r="AK2" t="str">
        <f>IF(LEN(N2)&gt;0,CONCATENATE("[""MIN_LVL""] = ",REPT(" ",3-LEN(N2)),"""",N2,"""; "),"")</f>
        <v xml:space="preserve">["MIN_LVL"] = "105"; </v>
      </c>
      <c r="AL2" t="str">
        <f>IF(LEN(O2)&gt;0,CONCATENATE("[""MIN_LVL""] = ",REPT(" ",3-LEN(O2)),O2,"; "),"")</f>
        <v/>
      </c>
      <c r="AM2" t="str">
        <f>CONCATENATE("[""NAME""] = { [""EN""] = """,D2,"""; }; ")</f>
        <v xml:space="preserve">["NAME"] = { ["EN"] = "Deeds of the North"; }; </v>
      </c>
      <c r="AN2" t="str">
        <f>CONCATENATE("[""LORE""] = { [""EN""] = """,L2,"""; }; ")</f>
        <v xml:space="preserve">["LORE"] = { ["EN"] = "Complete many deeds in Eryn Lasgalen, Dale-lands, and Erebor."; }; </v>
      </c>
      <c r="AO2" t="str">
        <f>CONCATENATE("[""SUMMARY""] = { [""EN""] = """,K2,"""; }; ")</f>
        <v xml:space="preserve">["SUMMARY"] = { ["EN"] = "Complete 2 Meta Deeds and 1 Quest Deed"; }; </v>
      </c>
      <c r="AP2" t="str">
        <f>IF(LEN(G2)&gt;0,CONCATENATE("[""TITLE""] = { [""EN""] = """,G2,"""; }; "),"")</f>
        <v xml:space="preserve">["TITLE"] = { ["EN"] = "Defender of the Three Kingdoms"; }; </v>
      </c>
      <c r="AQ2" t="str">
        <f>CONCATENATE("};")</f>
        <v>};</v>
      </c>
    </row>
    <row r="3" spans="1:43" x14ac:dyDescent="0.25">
      <c r="A3">
        <v>1879366137</v>
      </c>
      <c r="B3">
        <v>2</v>
      </c>
      <c r="C3">
        <v>2</v>
      </c>
      <c r="D3" t="s">
        <v>1017</v>
      </c>
      <c r="E3" t="s">
        <v>25</v>
      </c>
      <c r="K3" t="s">
        <v>1018</v>
      </c>
      <c r="L3" t="s">
        <v>1075</v>
      </c>
      <c r="M3">
        <v>1</v>
      </c>
      <c r="N3">
        <v>105</v>
      </c>
      <c r="R3" t="str">
        <f t="shared" ref="R3:R27" si="3">CONCATENATE(U3,W3,X3,AQ3," -- ",D3)</f>
        <v xml:space="preserve"> [2] = {["ID"] = 1879366137; }; -- Explorer of the North</v>
      </c>
      <c r="S3" s="1" t="str">
        <f t="shared" ref="S3:S27" si="4">CONCATENATE(U3,V3,Y3,AA3,AC3,AE3,AG3,AI3,AJ3,AK3,AM3,AN3,AO3,AP3,AQ3)</f>
        <v xml:space="preserve"> [2] = {["ID"] = 1879366137; ["SAVE_INDEX"] =  2; ["TYPE"] = 3; ["VXP"] =    0; ["LP"] = 0; ["REP"] =    0; ["FACTION"] =  1; ["TIER"] = 1; ["MIN_LVL"] = "105"; ["NAME"] = { ["EN"] = "Explorer of the North"; }; ["LORE"] = { ["EN"] = "Explore much of Eryn Lasgalen and the Dale-lands."; }; ["SUMMARY"] = { ["EN"] = "Complete 6 Explorer Deeds"; }; };</v>
      </c>
      <c r="T3">
        <f t="shared" ref="T3:T28" si="5">ROW()-1</f>
        <v>2</v>
      </c>
      <c r="U3" t="str">
        <f t="shared" ref="U3:U28" si="6">CONCATENATE(REPT(" ",2-LEN(T3)),"[",T3,"] = {")</f>
        <v xml:space="preserve"> [2] = {</v>
      </c>
      <c r="V3" t="str">
        <f t="shared" ref="V3:V28" si="7">IF(LEN(A3)&gt;0,CONCATENATE("[""ID""] = ",A3,"; "),"                     ")</f>
        <v xml:space="preserve">["ID"] = 1879366137; </v>
      </c>
      <c r="W3" t="str">
        <f t="shared" ref="W3:W27" si="8">IF(LEN(A3)&gt;0,CONCATENATE("[""ID""] = ",A3,"; "),"")</f>
        <v xml:space="preserve">["ID"] = 1879366137; </v>
      </c>
      <c r="X3" t="str">
        <f t="shared" ref="X3:X27" si="9">IF(LEN(P3)&gt;0,CONCATENATE("[""CAT_ID""] = ",P3,"; "),"")</f>
        <v/>
      </c>
      <c r="Y3" t="str">
        <f t="shared" ref="Y3:Y28" si="10">IF(LEN(C3)&gt;0,CONCATENATE("[""SAVE_INDEX""] = ",REPT(" ",2-LEN(C3)),C3,"; "),"")</f>
        <v xml:space="preserve">["SAVE_INDEX"] =  2; </v>
      </c>
      <c r="Z3">
        <f>VLOOKUP(E3,Type!A$2:B$14,2,FALSE)</f>
        <v>3</v>
      </c>
      <c r="AA3" t="str">
        <f t="shared" ref="AA3:AA28" si="11">CONCATENATE("[""TYPE""] = ",Z3,"; ")</f>
        <v xml:space="preserve">["TYPE"] = 3; </v>
      </c>
      <c r="AB3" t="str">
        <f t="shared" ref="AB3:AB28" si="12">TEXT(F3,0)</f>
        <v>0</v>
      </c>
      <c r="AC3" t="str">
        <f t="shared" ref="AC3:AC28" si="13">CONCATENATE("[""VXP""] = ",REPT(" ",4-LEN(AB3)),TEXT(AB3,"0"),"; ")</f>
        <v xml:space="preserve">["VXP"] =    0; </v>
      </c>
      <c r="AD3" t="str">
        <f t="shared" ref="AD3:AD28" si="14">TEXT(H3,0)</f>
        <v>0</v>
      </c>
      <c r="AE3" t="str">
        <f t="shared" ref="AE3:AE28" si="15">CONCATENATE("[""LP""] = ",REPT(" ",1-LEN(AD3)),TEXT(AD3,"0"),"; ")</f>
        <v xml:space="preserve">["LP"] = 0; </v>
      </c>
      <c r="AF3" t="str">
        <f t="shared" ref="AF3:AF28" si="16">TEXT(I3,0)</f>
        <v>0</v>
      </c>
      <c r="AG3" t="str">
        <f t="shared" ref="AG3:AG28" si="17">CONCATENATE("[""REP""] = ",REPT(" ",4-LEN(AF3)),TEXT(AF3,"0"),"; ")</f>
        <v xml:space="preserve">["REP"] =    0; </v>
      </c>
      <c r="AH3">
        <f>IF(LEN(J3)&gt;0,VLOOKUP(J3,Faction!A$2:B$80,2,FALSE),1)</f>
        <v>1</v>
      </c>
      <c r="AI3" t="str">
        <f t="shared" ref="AI3:AI28" si="18">CONCATENATE("[""FACTION""] = ",REPT(" ",2-LEN(AH3)),TEXT(AH3,"0"),"; ")</f>
        <v xml:space="preserve">["FACTION"] =  1; </v>
      </c>
      <c r="AJ3" t="str">
        <f t="shared" ref="AJ3:AJ28" si="19">CONCATENATE("[""TIER""] = ",TEXT(M3,"0"),"; ")</f>
        <v xml:space="preserve">["TIER"] = 1; </v>
      </c>
      <c r="AK3" t="str">
        <f t="shared" ref="AK3:AK28" si="20">IF(LEN(N3)&gt;0,CONCATENATE("[""MIN_LVL""] = ",REPT(" ",3-LEN(N3)),"""",N3,"""; "),"")</f>
        <v xml:space="preserve">["MIN_LVL"] = "105"; </v>
      </c>
      <c r="AL3" t="str">
        <f t="shared" ref="AL3:AL28" si="21">IF(LEN(O3)&gt;0,CONCATENATE("[""MIN_LVL""] = ",REPT(" ",3-LEN(O3)),O3,"; "),"")</f>
        <v/>
      </c>
      <c r="AM3" t="str">
        <f t="shared" ref="AM3:AM28" si="22">CONCATENATE("[""NAME""] = { [""EN""] = """,D3,"""; }; ")</f>
        <v xml:space="preserve">["NAME"] = { ["EN"] = "Explorer of the North"; }; </v>
      </c>
      <c r="AN3" t="str">
        <f t="shared" ref="AN3:AN28" si="23">CONCATENATE("[""LORE""] = { [""EN""] = """,L3,"""; }; ")</f>
        <v xml:space="preserve">["LORE"] = { ["EN"] = "Explore much of Eryn Lasgalen and the Dale-lands."; }; </v>
      </c>
      <c r="AO3" t="str">
        <f t="shared" ref="AO3:AO28" si="24">CONCATENATE("[""SUMMARY""] = { [""EN""] = """,K3,"""; }; ")</f>
        <v xml:space="preserve">["SUMMARY"] = { ["EN"] = "Complete 6 Explorer Deeds"; }; </v>
      </c>
      <c r="AP3" t="str">
        <f t="shared" ref="AP3:AP28" si="25">IF(LEN(G3)&gt;0,CONCATENATE("[""TITLE""] = { [""EN""] = """,G3,"""; }; "),"")</f>
        <v/>
      </c>
      <c r="AQ3" t="str">
        <f t="shared" ref="AQ3:AQ28" si="26">CONCATENATE("};")</f>
        <v>};</v>
      </c>
    </row>
    <row r="4" spans="1:43" x14ac:dyDescent="0.25">
      <c r="A4">
        <v>1879366145</v>
      </c>
      <c r="B4">
        <v>14</v>
      </c>
      <c r="C4">
        <v>3</v>
      </c>
      <c r="D4" t="s">
        <v>1047</v>
      </c>
      <c r="E4" t="s">
        <v>25</v>
      </c>
      <c r="F4">
        <v>2000</v>
      </c>
      <c r="G4" t="s">
        <v>2072</v>
      </c>
      <c r="H4">
        <v>5</v>
      </c>
      <c r="I4">
        <v>700</v>
      </c>
      <c r="J4" t="s">
        <v>49</v>
      </c>
      <c r="K4" t="s">
        <v>1048</v>
      </c>
      <c r="L4" t="s">
        <v>1485</v>
      </c>
      <c r="M4">
        <v>2</v>
      </c>
      <c r="N4">
        <v>105</v>
      </c>
      <c r="R4" t="str">
        <f t="shared" si="3"/>
        <v xml:space="preserve"> [3] = {["ID"] = 1879366145; }; -- Treasure-seeker of the North</v>
      </c>
      <c r="S4" s="1" t="str">
        <f t="shared" si="4"/>
        <v xml:space="preserve"> [3] = {["ID"] = 1879366145; ["SAVE_INDEX"] =  3; ["TYPE"] = 3; ["VXP"] = 2000; ["LP"] = 5; ["REP"] =  700; ["FACTION"] = 68; ["TIER"] = 2; ["MIN_LVL"] = "105"; ["NAME"] = { ["EN"] = "Treasure-seeker of the North"; }; ["LORE"] = { ["EN"] = "Discover the many treasure caches in the Dale-lands."; }; ["SUMMARY"] = { ["EN"] = "Find points from the Treasure-seeker of the North"; }; ["TITLE"] = { ["EN"] = "Seeker of Dwarf-treasures"; }; };</v>
      </c>
      <c r="T4">
        <f t="shared" si="5"/>
        <v>3</v>
      </c>
      <c r="U4" t="str">
        <f t="shared" si="6"/>
        <v xml:space="preserve"> [3] = {</v>
      </c>
      <c r="V4" t="str">
        <f t="shared" si="7"/>
        <v xml:space="preserve">["ID"] = 1879366145; </v>
      </c>
      <c r="W4" t="str">
        <f t="shared" si="8"/>
        <v xml:space="preserve">["ID"] = 1879366145; </v>
      </c>
      <c r="X4" t="str">
        <f t="shared" si="9"/>
        <v/>
      </c>
      <c r="Y4" t="str">
        <f t="shared" si="10"/>
        <v xml:space="preserve">["SAVE_INDEX"] =  3; </v>
      </c>
      <c r="Z4">
        <f>VLOOKUP(E4,Type!A$2:B$14,2,FALSE)</f>
        <v>3</v>
      </c>
      <c r="AA4" t="str">
        <f t="shared" si="11"/>
        <v xml:space="preserve">["TYPE"] = 3; </v>
      </c>
      <c r="AB4" t="str">
        <f t="shared" si="12"/>
        <v>2000</v>
      </c>
      <c r="AC4" t="str">
        <f t="shared" si="13"/>
        <v xml:space="preserve">["VXP"] = 2000; </v>
      </c>
      <c r="AD4" t="str">
        <f t="shared" si="14"/>
        <v>5</v>
      </c>
      <c r="AE4" t="str">
        <f t="shared" si="15"/>
        <v xml:space="preserve">["LP"] = 5; </v>
      </c>
      <c r="AF4" t="str">
        <f t="shared" si="16"/>
        <v>700</v>
      </c>
      <c r="AG4" t="str">
        <f t="shared" si="17"/>
        <v xml:space="preserve">["REP"] =  700; </v>
      </c>
      <c r="AH4">
        <f>IF(LEN(J4)&gt;0,VLOOKUP(J4,Faction!A$2:B$80,2,FALSE),1)</f>
        <v>68</v>
      </c>
      <c r="AI4" t="str">
        <f t="shared" si="18"/>
        <v xml:space="preserve">["FACTION"] = 68; </v>
      </c>
      <c r="AJ4" t="str">
        <f t="shared" si="19"/>
        <v xml:space="preserve">["TIER"] = 2; </v>
      </c>
      <c r="AK4" t="str">
        <f t="shared" si="20"/>
        <v xml:space="preserve">["MIN_LVL"] = "105"; </v>
      </c>
      <c r="AL4" t="str">
        <f t="shared" si="21"/>
        <v/>
      </c>
      <c r="AM4" t="str">
        <f t="shared" si="22"/>
        <v xml:space="preserve">["NAME"] = { ["EN"] = "Treasure-seeker of the North"; }; </v>
      </c>
      <c r="AN4" t="str">
        <f t="shared" si="23"/>
        <v xml:space="preserve">["LORE"] = { ["EN"] = "Discover the many treasure caches in the Dale-lands."; }; </v>
      </c>
      <c r="AO4" t="str">
        <f t="shared" si="24"/>
        <v xml:space="preserve">["SUMMARY"] = { ["EN"] = "Find points from the Treasure-seeker of the North"; }; </v>
      </c>
      <c r="AP4" t="str">
        <f t="shared" si="25"/>
        <v xml:space="preserve">["TITLE"] = { ["EN"] = "Seeker of Dwarf-treasures"; }; </v>
      </c>
      <c r="AQ4" t="str">
        <f t="shared" si="26"/>
        <v>};</v>
      </c>
    </row>
    <row r="5" spans="1:43" x14ac:dyDescent="0.25">
      <c r="A5">
        <v>1879366146</v>
      </c>
      <c r="B5">
        <v>10</v>
      </c>
      <c r="C5">
        <v>4</v>
      </c>
      <c r="D5" t="s">
        <v>1035</v>
      </c>
      <c r="E5" t="s">
        <v>25</v>
      </c>
      <c r="F5">
        <v>2000</v>
      </c>
      <c r="G5" t="s">
        <v>1036</v>
      </c>
      <c r="H5">
        <v>5</v>
      </c>
      <c r="I5">
        <v>700</v>
      </c>
      <c r="J5" t="s">
        <v>70</v>
      </c>
      <c r="K5" t="s">
        <v>1037</v>
      </c>
      <c r="L5" t="s">
        <v>1486</v>
      </c>
      <c r="M5">
        <v>2</v>
      </c>
      <c r="N5">
        <v>105</v>
      </c>
      <c r="R5" t="str">
        <f t="shared" si="3"/>
        <v xml:space="preserve"> [4] = {["ID"] = 1879366146; }; -- Explorer of the Dale-lands</v>
      </c>
      <c r="S5" s="1" t="str">
        <f t="shared" si="4"/>
        <v xml:space="preserve"> [4] = {["ID"] = 1879366146; ["SAVE_INDEX"] =  4; ["TYPE"] = 3; ["VXP"] = 2000; ["LP"] = 5; ["REP"] =  700; ["FACTION"] = 70; ["TIER"] = 2; ["MIN_LVL"] = "105"; ["NAME"] = { ["EN"] = "Explorer of the Dale-lands"; }; ["LORE"] = { ["EN"] = "Explore the many landmarks of the Dale-lands."; }; ["SUMMARY"] = { ["EN"] = "Find points of interest in the Dale-lands"; }; ["TITLE"] = { ["EN"] = "Dances through Dale"; }; };</v>
      </c>
      <c r="T5">
        <f t="shared" si="5"/>
        <v>4</v>
      </c>
      <c r="U5" t="str">
        <f t="shared" si="6"/>
        <v xml:space="preserve"> [4] = {</v>
      </c>
      <c r="V5" t="str">
        <f t="shared" si="7"/>
        <v xml:space="preserve">["ID"] = 1879366146; </v>
      </c>
      <c r="W5" t="str">
        <f t="shared" si="8"/>
        <v xml:space="preserve">["ID"] = 1879366146; </v>
      </c>
      <c r="X5" t="str">
        <f t="shared" si="9"/>
        <v/>
      </c>
      <c r="Y5" t="str">
        <f t="shared" si="10"/>
        <v xml:space="preserve">["SAVE_INDEX"] =  4; </v>
      </c>
      <c r="Z5">
        <f>VLOOKUP(E5,Type!A$2:B$14,2,FALSE)</f>
        <v>3</v>
      </c>
      <c r="AA5" t="str">
        <f t="shared" si="11"/>
        <v xml:space="preserve">["TYPE"] = 3; </v>
      </c>
      <c r="AB5" t="str">
        <f t="shared" si="12"/>
        <v>2000</v>
      </c>
      <c r="AC5" t="str">
        <f t="shared" si="13"/>
        <v xml:space="preserve">["VXP"] = 2000; </v>
      </c>
      <c r="AD5" t="str">
        <f t="shared" si="14"/>
        <v>5</v>
      </c>
      <c r="AE5" t="str">
        <f t="shared" si="15"/>
        <v xml:space="preserve">["LP"] = 5; </v>
      </c>
      <c r="AF5" t="str">
        <f t="shared" si="16"/>
        <v>700</v>
      </c>
      <c r="AG5" t="str">
        <f t="shared" si="17"/>
        <v xml:space="preserve">["REP"] =  700; </v>
      </c>
      <c r="AH5">
        <f>IF(LEN(J5)&gt;0,VLOOKUP(J5,Faction!A$2:B$80,2,FALSE),1)</f>
        <v>70</v>
      </c>
      <c r="AI5" t="str">
        <f t="shared" si="18"/>
        <v xml:space="preserve">["FACTION"] = 70; </v>
      </c>
      <c r="AJ5" t="str">
        <f t="shared" si="19"/>
        <v xml:space="preserve">["TIER"] = 2; </v>
      </c>
      <c r="AK5" t="str">
        <f t="shared" si="20"/>
        <v xml:space="preserve">["MIN_LVL"] = "105"; </v>
      </c>
      <c r="AL5" t="str">
        <f t="shared" si="21"/>
        <v/>
      </c>
      <c r="AM5" t="str">
        <f t="shared" si="22"/>
        <v xml:space="preserve">["NAME"] = { ["EN"] = "Explorer of the Dale-lands"; }; </v>
      </c>
      <c r="AN5" t="str">
        <f t="shared" si="23"/>
        <v xml:space="preserve">["LORE"] = { ["EN"] = "Explore the many landmarks of the Dale-lands."; }; </v>
      </c>
      <c r="AO5" t="str">
        <f t="shared" si="24"/>
        <v xml:space="preserve">["SUMMARY"] = { ["EN"] = "Find points of interest in the Dale-lands"; }; </v>
      </c>
      <c r="AP5" t="str">
        <f t="shared" si="25"/>
        <v xml:space="preserve">["TITLE"] = { ["EN"] = "Dances through Dale"; }; </v>
      </c>
      <c r="AQ5" t="str">
        <f t="shared" si="26"/>
        <v>};</v>
      </c>
    </row>
    <row r="6" spans="1:43" x14ac:dyDescent="0.25">
      <c r="A6">
        <v>1879366144</v>
      </c>
      <c r="B6">
        <v>9</v>
      </c>
      <c r="C6">
        <v>5</v>
      </c>
      <c r="D6" t="s">
        <v>1032</v>
      </c>
      <c r="E6" t="s">
        <v>25</v>
      </c>
      <c r="F6">
        <v>2000</v>
      </c>
      <c r="G6" t="s">
        <v>1033</v>
      </c>
      <c r="H6">
        <v>5</v>
      </c>
      <c r="I6">
        <v>700</v>
      </c>
      <c r="J6" t="s">
        <v>50</v>
      </c>
      <c r="K6" t="s">
        <v>1034</v>
      </c>
      <c r="L6" t="s">
        <v>1081</v>
      </c>
      <c r="M6">
        <v>2</v>
      </c>
      <c r="N6">
        <v>105</v>
      </c>
      <c r="R6" t="str">
        <f t="shared" si="3"/>
        <v xml:space="preserve"> [5] = {["ID"] = 1879366144; }; -- Explorer of Eryn Lasgalen</v>
      </c>
      <c r="S6" s="1" t="str">
        <f t="shared" si="4"/>
        <v xml:space="preserve"> [5] = {["ID"] = 1879366144; ["SAVE_INDEX"] =  5; ["TYPE"] = 3; ["VXP"] = 2000; ["LP"] = 5; ["REP"] =  700; ["FACTION"] = 69; ["TIER"] = 2; ["MIN_LVL"] = "105"; ["NAME"] = { ["EN"] = "Explorer of Eryn Lasgalen"; }; ["LORE"] = { ["EN"] = "Explore the many landmarks of Eryn Lasgalen."; }; ["SUMMARY"] = { ["EN"] = "Find points of interest in Eryn Lasgalen"; }; ["TITLE"] = { ["EN"] = "Walker of Elf-paths"; }; };</v>
      </c>
      <c r="T6">
        <f t="shared" si="5"/>
        <v>5</v>
      </c>
      <c r="U6" t="str">
        <f t="shared" si="6"/>
        <v xml:space="preserve"> [5] = {</v>
      </c>
      <c r="V6" t="str">
        <f t="shared" si="7"/>
        <v xml:space="preserve">["ID"] = 1879366144; </v>
      </c>
      <c r="W6" t="str">
        <f t="shared" si="8"/>
        <v xml:space="preserve">["ID"] = 1879366144; </v>
      </c>
      <c r="X6" t="str">
        <f t="shared" si="9"/>
        <v/>
      </c>
      <c r="Y6" t="str">
        <f t="shared" si="10"/>
        <v xml:space="preserve">["SAVE_INDEX"] =  5; </v>
      </c>
      <c r="Z6">
        <f>VLOOKUP(E6,Type!A$2:B$14,2,FALSE)</f>
        <v>3</v>
      </c>
      <c r="AA6" t="str">
        <f t="shared" si="11"/>
        <v xml:space="preserve">["TYPE"] = 3; </v>
      </c>
      <c r="AB6" t="str">
        <f t="shared" si="12"/>
        <v>2000</v>
      </c>
      <c r="AC6" t="str">
        <f t="shared" si="13"/>
        <v xml:space="preserve">["VXP"] = 2000; </v>
      </c>
      <c r="AD6" t="str">
        <f t="shared" si="14"/>
        <v>5</v>
      </c>
      <c r="AE6" t="str">
        <f t="shared" si="15"/>
        <v xml:space="preserve">["LP"] = 5; </v>
      </c>
      <c r="AF6" t="str">
        <f t="shared" si="16"/>
        <v>700</v>
      </c>
      <c r="AG6" t="str">
        <f t="shared" si="17"/>
        <v xml:space="preserve">["REP"] =  700; </v>
      </c>
      <c r="AH6">
        <f>IF(LEN(J6)&gt;0,VLOOKUP(J6,Faction!A$2:B$80,2,FALSE),1)</f>
        <v>69</v>
      </c>
      <c r="AI6" t="str">
        <f t="shared" si="18"/>
        <v xml:space="preserve">["FACTION"] = 69; </v>
      </c>
      <c r="AJ6" t="str">
        <f t="shared" si="19"/>
        <v xml:space="preserve">["TIER"] = 2; </v>
      </c>
      <c r="AK6" t="str">
        <f t="shared" si="20"/>
        <v xml:space="preserve">["MIN_LVL"] = "105"; </v>
      </c>
      <c r="AL6" t="str">
        <f t="shared" si="21"/>
        <v/>
      </c>
      <c r="AM6" t="str">
        <f t="shared" si="22"/>
        <v xml:space="preserve">["NAME"] = { ["EN"] = "Explorer of Eryn Lasgalen"; }; </v>
      </c>
      <c r="AN6" t="str">
        <f t="shared" si="23"/>
        <v xml:space="preserve">["LORE"] = { ["EN"] = "Explore the many landmarks of Eryn Lasgalen."; }; </v>
      </c>
      <c r="AO6" t="str">
        <f t="shared" si="24"/>
        <v xml:space="preserve">["SUMMARY"] = { ["EN"] = "Find points of interest in Eryn Lasgalen"; }; </v>
      </c>
      <c r="AP6" t="str">
        <f t="shared" si="25"/>
        <v xml:space="preserve">["TITLE"] = { ["EN"] = "Walker of Elf-paths"; }; </v>
      </c>
      <c r="AQ6" t="str">
        <f t="shared" si="26"/>
        <v>};</v>
      </c>
    </row>
    <row r="7" spans="1:43" x14ac:dyDescent="0.25">
      <c r="A7">
        <v>1879366160</v>
      </c>
      <c r="B7">
        <v>12</v>
      </c>
      <c r="C7">
        <v>6</v>
      </c>
      <c r="D7" t="s">
        <v>1041</v>
      </c>
      <c r="E7" t="s">
        <v>25</v>
      </c>
      <c r="F7">
        <v>2000</v>
      </c>
      <c r="G7" t="s">
        <v>1042</v>
      </c>
      <c r="H7">
        <v>5</v>
      </c>
      <c r="I7">
        <v>900</v>
      </c>
      <c r="J7" t="s">
        <v>49</v>
      </c>
      <c r="K7" t="s">
        <v>1043</v>
      </c>
      <c r="L7" t="s">
        <v>1487</v>
      </c>
      <c r="M7">
        <v>2</v>
      </c>
      <c r="N7">
        <v>105</v>
      </c>
      <c r="R7" t="str">
        <f t="shared" si="3"/>
        <v xml:space="preserve"> [6] = {["ID"] = 1879366160; }; -- Surveyor of the Dwarf-markers</v>
      </c>
      <c r="S7" s="1" t="str">
        <f t="shared" si="4"/>
        <v xml:space="preserve"> [6] = {["ID"] = 1879366160; ["SAVE_INDEX"] =  6; ["TYPE"] = 3; ["VXP"] = 2000; ["LP"] = 5; ["REP"] =  900; ["FACTION"] = 68; ["TIER"] = 2; ["MIN_LVL"] = "105"; ["NAME"] = { ["EN"] = "Surveyor of the Dwarf-markers"; }; ["LORE"] = { ["EN"] = "Discover the dwarf-markers spread across the Dale-lands."; }; ["SUMMARY"] = { ["EN"] = "Find points of Dwarf Markers"; }; ["TITLE"] = { ["EN"] = "Surveyor of Ores"; }; };</v>
      </c>
      <c r="T7">
        <f t="shared" si="5"/>
        <v>6</v>
      </c>
      <c r="U7" t="str">
        <f t="shared" si="6"/>
        <v xml:space="preserve"> [6] = {</v>
      </c>
      <c r="V7" t="str">
        <f t="shared" si="7"/>
        <v xml:space="preserve">["ID"] = 1879366160; </v>
      </c>
      <c r="W7" t="str">
        <f t="shared" si="8"/>
        <v xml:space="preserve">["ID"] = 1879366160; </v>
      </c>
      <c r="X7" t="str">
        <f t="shared" si="9"/>
        <v/>
      </c>
      <c r="Y7" t="str">
        <f t="shared" si="10"/>
        <v xml:space="preserve">["SAVE_INDEX"] =  6; </v>
      </c>
      <c r="Z7">
        <f>VLOOKUP(E7,Type!A$2:B$14,2,FALSE)</f>
        <v>3</v>
      </c>
      <c r="AA7" t="str">
        <f t="shared" si="11"/>
        <v xml:space="preserve">["TYPE"] = 3; </v>
      </c>
      <c r="AB7" t="str">
        <f t="shared" si="12"/>
        <v>2000</v>
      </c>
      <c r="AC7" t="str">
        <f t="shared" si="13"/>
        <v xml:space="preserve">["VXP"] = 2000; </v>
      </c>
      <c r="AD7" t="str">
        <f t="shared" si="14"/>
        <v>5</v>
      </c>
      <c r="AE7" t="str">
        <f t="shared" si="15"/>
        <v xml:space="preserve">["LP"] = 5; </v>
      </c>
      <c r="AF7" t="str">
        <f t="shared" si="16"/>
        <v>900</v>
      </c>
      <c r="AG7" t="str">
        <f t="shared" si="17"/>
        <v xml:space="preserve">["REP"] =  900; </v>
      </c>
      <c r="AH7">
        <f>IF(LEN(J7)&gt;0,VLOOKUP(J7,Faction!A$2:B$80,2,FALSE),1)</f>
        <v>68</v>
      </c>
      <c r="AI7" t="str">
        <f t="shared" si="18"/>
        <v xml:space="preserve">["FACTION"] = 68; </v>
      </c>
      <c r="AJ7" t="str">
        <f t="shared" si="19"/>
        <v xml:space="preserve">["TIER"] = 2; </v>
      </c>
      <c r="AK7" t="str">
        <f t="shared" si="20"/>
        <v xml:space="preserve">["MIN_LVL"] = "105"; </v>
      </c>
      <c r="AL7" t="str">
        <f t="shared" si="21"/>
        <v/>
      </c>
      <c r="AM7" t="str">
        <f t="shared" si="22"/>
        <v xml:space="preserve">["NAME"] = { ["EN"] = "Surveyor of the Dwarf-markers"; }; </v>
      </c>
      <c r="AN7" t="str">
        <f t="shared" si="23"/>
        <v xml:space="preserve">["LORE"] = { ["EN"] = "Discover the dwarf-markers spread across the Dale-lands."; }; </v>
      </c>
      <c r="AO7" t="str">
        <f t="shared" si="24"/>
        <v xml:space="preserve">["SUMMARY"] = { ["EN"] = "Find points of Dwarf Markers"; }; </v>
      </c>
      <c r="AP7" t="str">
        <f t="shared" si="25"/>
        <v xml:space="preserve">["TITLE"] = { ["EN"] = "Surveyor of Ores"; }; </v>
      </c>
      <c r="AQ7" t="str">
        <f t="shared" si="26"/>
        <v>};</v>
      </c>
    </row>
    <row r="8" spans="1:43" x14ac:dyDescent="0.25">
      <c r="A8">
        <v>1879366154</v>
      </c>
      <c r="B8">
        <v>11</v>
      </c>
      <c r="C8">
        <v>7</v>
      </c>
      <c r="D8" t="s">
        <v>1038</v>
      </c>
      <c r="E8" t="s">
        <v>25</v>
      </c>
      <c r="F8">
        <v>2000</v>
      </c>
      <c r="G8" t="s">
        <v>1039</v>
      </c>
      <c r="H8">
        <v>5</v>
      </c>
      <c r="K8" t="s">
        <v>1040</v>
      </c>
      <c r="L8" t="s">
        <v>1488</v>
      </c>
      <c r="M8">
        <v>2</v>
      </c>
      <c r="N8">
        <v>105</v>
      </c>
      <c r="R8" t="str">
        <f t="shared" si="3"/>
        <v xml:space="preserve"> [7] = {["ID"] = 1879366154; }; -- Ruins of the North</v>
      </c>
      <c r="S8" s="1" t="str">
        <f t="shared" si="4"/>
        <v xml:space="preserve"> [7] = {["ID"] = 1879366154; ["SAVE_INDEX"] =  7; ["TYPE"] = 3; ["VXP"] = 2000; ["LP"] = 5; ["REP"] =    0; ["FACTION"] =  1; ["TIER"] = 2; ["MIN_LVL"] = "105"; ["NAME"] = { ["EN"] = "Ruins of the North"; }; ["LORE"] = { ["EN"] = "Explore many ruins in Eryn Lasgalen and the Dale-lands."; }; ["SUMMARY"] = { ["EN"] = "Find points of interest in the Ruins of the North"; }; ["TITLE"] = { ["EN"] = "Witness to the Past"; }; };</v>
      </c>
      <c r="T8">
        <f t="shared" si="5"/>
        <v>7</v>
      </c>
      <c r="U8" t="str">
        <f t="shared" si="6"/>
        <v xml:space="preserve"> [7] = {</v>
      </c>
      <c r="V8" t="str">
        <f t="shared" si="7"/>
        <v xml:space="preserve">["ID"] = 1879366154; </v>
      </c>
      <c r="W8" t="str">
        <f t="shared" si="8"/>
        <v xml:space="preserve">["ID"] = 1879366154; </v>
      </c>
      <c r="X8" t="str">
        <f t="shared" si="9"/>
        <v/>
      </c>
      <c r="Y8" t="str">
        <f t="shared" si="10"/>
        <v xml:space="preserve">["SAVE_INDEX"] =  7; </v>
      </c>
      <c r="Z8">
        <f>VLOOKUP(E8,Type!A$2:B$14,2,FALSE)</f>
        <v>3</v>
      </c>
      <c r="AA8" t="str">
        <f t="shared" si="11"/>
        <v xml:space="preserve">["TYPE"] = 3; </v>
      </c>
      <c r="AB8" t="str">
        <f t="shared" si="12"/>
        <v>2000</v>
      </c>
      <c r="AC8" t="str">
        <f t="shared" si="13"/>
        <v xml:space="preserve">["VXP"] = 2000; </v>
      </c>
      <c r="AD8" t="str">
        <f t="shared" si="14"/>
        <v>5</v>
      </c>
      <c r="AE8" t="str">
        <f t="shared" si="15"/>
        <v xml:space="preserve">["LP"] = 5; </v>
      </c>
      <c r="AF8" t="str">
        <f t="shared" si="16"/>
        <v>0</v>
      </c>
      <c r="AG8" t="str">
        <f t="shared" si="17"/>
        <v xml:space="preserve">["REP"] =    0; </v>
      </c>
      <c r="AH8">
        <f>IF(LEN(J8)&gt;0,VLOOKUP(J8,Faction!A$2:B$80,2,FALSE),1)</f>
        <v>1</v>
      </c>
      <c r="AI8" t="str">
        <f t="shared" si="18"/>
        <v xml:space="preserve">["FACTION"] =  1; </v>
      </c>
      <c r="AJ8" t="str">
        <f t="shared" si="19"/>
        <v xml:space="preserve">["TIER"] = 2; </v>
      </c>
      <c r="AK8" t="str">
        <f t="shared" si="20"/>
        <v xml:space="preserve">["MIN_LVL"] = "105"; </v>
      </c>
      <c r="AL8" t="str">
        <f t="shared" si="21"/>
        <v/>
      </c>
      <c r="AM8" t="str">
        <f t="shared" si="22"/>
        <v xml:space="preserve">["NAME"] = { ["EN"] = "Ruins of the North"; }; </v>
      </c>
      <c r="AN8" t="str">
        <f t="shared" si="23"/>
        <v xml:space="preserve">["LORE"] = { ["EN"] = "Explore many ruins in Eryn Lasgalen and the Dale-lands."; }; </v>
      </c>
      <c r="AO8" t="str">
        <f t="shared" si="24"/>
        <v xml:space="preserve">["SUMMARY"] = { ["EN"] = "Find points of interest in the Ruins of the North"; }; </v>
      </c>
      <c r="AP8" t="str">
        <f t="shared" si="25"/>
        <v xml:space="preserve">["TITLE"] = { ["EN"] = "Witness to the Past"; }; </v>
      </c>
      <c r="AQ8" t="str">
        <f t="shared" si="26"/>
        <v>};</v>
      </c>
    </row>
    <row r="9" spans="1:43" x14ac:dyDescent="0.25">
      <c r="A9">
        <v>1879366159</v>
      </c>
      <c r="B9">
        <v>13</v>
      </c>
      <c r="C9">
        <v>8</v>
      </c>
      <c r="D9" t="s">
        <v>1044</v>
      </c>
      <c r="E9" t="s">
        <v>25</v>
      </c>
      <c r="F9">
        <v>2000</v>
      </c>
      <c r="G9" t="s">
        <v>1045</v>
      </c>
      <c r="H9">
        <v>5</v>
      </c>
      <c r="I9">
        <v>900</v>
      </c>
      <c r="J9" t="s">
        <v>49</v>
      </c>
      <c r="K9" t="s">
        <v>1046</v>
      </c>
      <c r="L9" t="s">
        <v>1082</v>
      </c>
      <c r="M9">
        <v>2</v>
      </c>
      <c r="N9">
        <v>105</v>
      </c>
      <c r="R9" t="str">
        <f t="shared" si="3"/>
        <v xml:space="preserve"> [8] = {["ID"] = 1879366159; }; -- The Path of the Company</v>
      </c>
      <c r="S9" s="1" t="str">
        <f t="shared" si="4"/>
        <v xml:space="preserve"> [8] = {["ID"] = 1879366159; ["SAVE_INDEX"] =  8; ["TYPE"] = 3; ["VXP"] = 2000; ["LP"] = 5; ["REP"] =  900; ["FACTION"] = 68; ["TIER"] = 2; ["MIN_LVL"] = "105"; ["NAME"] = { ["EN"] = "The Path of the Company"; }; ["LORE"] = { ["EN"] = "Follow the path of Thorin and Company through Eryn Lasgalen and the Dale-lands."; }; ["SUMMARY"] = { ["EN"] = "Find points from the Path of the Company"; }; ["TITLE"] = { ["EN"] = "Follower of Thorin and Company"; }; };</v>
      </c>
      <c r="T9">
        <f t="shared" si="5"/>
        <v>8</v>
      </c>
      <c r="U9" t="str">
        <f t="shared" si="6"/>
        <v xml:space="preserve"> [8] = {</v>
      </c>
      <c r="V9" t="str">
        <f t="shared" si="7"/>
        <v xml:space="preserve">["ID"] = 1879366159; </v>
      </c>
      <c r="W9" t="str">
        <f t="shared" si="8"/>
        <v xml:space="preserve">["ID"] = 1879366159; </v>
      </c>
      <c r="X9" t="str">
        <f t="shared" si="9"/>
        <v/>
      </c>
      <c r="Y9" t="str">
        <f t="shared" si="10"/>
        <v xml:space="preserve">["SAVE_INDEX"] =  8; </v>
      </c>
      <c r="Z9">
        <f>VLOOKUP(E9,Type!A$2:B$14,2,FALSE)</f>
        <v>3</v>
      </c>
      <c r="AA9" t="str">
        <f t="shared" si="11"/>
        <v xml:space="preserve">["TYPE"] = 3; </v>
      </c>
      <c r="AB9" t="str">
        <f t="shared" si="12"/>
        <v>2000</v>
      </c>
      <c r="AC9" t="str">
        <f t="shared" si="13"/>
        <v xml:space="preserve">["VXP"] = 2000; </v>
      </c>
      <c r="AD9" t="str">
        <f t="shared" si="14"/>
        <v>5</v>
      </c>
      <c r="AE9" t="str">
        <f t="shared" si="15"/>
        <v xml:space="preserve">["LP"] = 5; </v>
      </c>
      <c r="AF9" t="str">
        <f t="shared" si="16"/>
        <v>900</v>
      </c>
      <c r="AG9" t="str">
        <f t="shared" si="17"/>
        <v xml:space="preserve">["REP"] =  900; </v>
      </c>
      <c r="AH9">
        <f>IF(LEN(J9)&gt;0,VLOOKUP(J9,Faction!A$2:B$80,2,FALSE),1)</f>
        <v>68</v>
      </c>
      <c r="AI9" t="str">
        <f t="shared" si="18"/>
        <v xml:space="preserve">["FACTION"] = 68; </v>
      </c>
      <c r="AJ9" t="str">
        <f t="shared" si="19"/>
        <v xml:space="preserve">["TIER"] = 2; </v>
      </c>
      <c r="AK9" t="str">
        <f t="shared" si="20"/>
        <v xml:space="preserve">["MIN_LVL"] = "105"; </v>
      </c>
      <c r="AL9" t="str">
        <f t="shared" si="21"/>
        <v/>
      </c>
      <c r="AM9" t="str">
        <f t="shared" si="22"/>
        <v xml:space="preserve">["NAME"] = { ["EN"] = "The Path of the Company"; }; </v>
      </c>
      <c r="AN9" t="str">
        <f t="shared" si="23"/>
        <v xml:space="preserve">["LORE"] = { ["EN"] = "Follow the path of Thorin and Company through Eryn Lasgalen and the Dale-lands."; }; </v>
      </c>
      <c r="AO9" t="str">
        <f t="shared" si="24"/>
        <v xml:space="preserve">["SUMMARY"] = { ["EN"] = "Find points from the Path of the Company"; }; </v>
      </c>
      <c r="AP9" t="str">
        <f t="shared" si="25"/>
        <v xml:space="preserve">["TITLE"] = { ["EN"] = "Follower of Thorin and Company"; }; </v>
      </c>
      <c r="AQ9" t="str">
        <f t="shared" si="26"/>
        <v>};</v>
      </c>
    </row>
    <row r="10" spans="1:43" x14ac:dyDescent="0.25">
      <c r="A10">
        <v>1879366156</v>
      </c>
      <c r="B10">
        <v>7</v>
      </c>
      <c r="C10">
        <v>9</v>
      </c>
      <c r="D10" t="s">
        <v>1027</v>
      </c>
      <c r="E10" t="s">
        <v>26</v>
      </c>
      <c r="K10" t="s">
        <v>1028</v>
      </c>
      <c r="L10" t="s">
        <v>1079</v>
      </c>
      <c r="M10">
        <v>1</v>
      </c>
      <c r="N10">
        <v>105</v>
      </c>
      <c r="R10" t="str">
        <f t="shared" si="3"/>
        <v xml:space="preserve"> [9] = {["ID"] = 1879366156; }; -- Quests of the North</v>
      </c>
      <c r="S10" s="1" t="str">
        <f t="shared" si="4"/>
        <v xml:space="preserve"> [9] = {["ID"] = 1879366156; ["SAVE_INDEX"] =  9; ["TYPE"] = 6; ["VXP"] =    0; ["LP"] = 0; ["REP"] =    0; ["FACTION"] =  1; ["TIER"] = 1; ["MIN_LVL"] = "105"; ["NAME"] = { ["EN"] = "Quests of the North"; }; ["LORE"] = { ["EN"] = "Complete many quests in the Dale-lands, Eryn Lasgalen, and Erebor."; }; ["SUMMARY"] = { ["EN"] = "Complete 4 Quest Deeds"; }; };</v>
      </c>
      <c r="T10">
        <f t="shared" si="5"/>
        <v>9</v>
      </c>
      <c r="U10" t="str">
        <f t="shared" si="6"/>
        <v xml:space="preserve"> [9] = {</v>
      </c>
      <c r="V10" t="str">
        <f t="shared" si="7"/>
        <v xml:space="preserve">["ID"] = 1879366156; </v>
      </c>
      <c r="W10" t="str">
        <f t="shared" si="8"/>
        <v xml:space="preserve">["ID"] = 1879366156; </v>
      </c>
      <c r="X10" t="str">
        <f t="shared" si="9"/>
        <v/>
      </c>
      <c r="Y10" t="str">
        <f t="shared" si="10"/>
        <v xml:space="preserve">["SAVE_INDEX"] =  9; </v>
      </c>
      <c r="Z10">
        <f>VLOOKUP(E10,Type!A$2:B$14,2,FALSE)</f>
        <v>6</v>
      </c>
      <c r="AA10" t="str">
        <f t="shared" si="11"/>
        <v xml:space="preserve">["TYPE"] = 6; </v>
      </c>
      <c r="AB10" t="str">
        <f t="shared" si="12"/>
        <v>0</v>
      </c>
      <c r="AC10" t="str">
        <f t="shared" si="13"/>
        <v xml:space="preserve">["VXP"] =    0; </v>
      </c>
      <c r="AD10" t="str">
        <f t="shared" si="14"/>
        <v>0</v>
      </c>
      <c r="AE10" t="str">
        <f t="shared" si="15"/>
        <v xml:space="preserve">["LP"] = 0; </v>
      </c>
      <c r="AF10" t="str">
        <f t="shared" si="16"/>
        <v>0</v>
      </c>
      <c r="AG10" t="str">
        <f t="shared" si="17"/>
        <v xml:space="preserve">["REP"] =    0; </v>
      </c>
      <c r="AH10">
        <f>IF(LEN(J10)&gt;0,VLOOKUP(J10,Faction!A$2:B$80,2,FALSE),1)</f>
        <v>1</v>
      </c>
      <c r="AI10" t="str">
        <f t="shared" si="18"/>
        <v xml:space="preserve">["FACTION"] =  1; </v>
      </c>
      <c r="AJ10" t="str">
        <f t="shared" si="19"/>
        <v xml:space="preserve">["TIER"] = 1; </v>
      </c>
      <c r="AK10" t="str">
        <f t="shared" si="20"/>
        <v xml:space="preserve">["MIN_LVL"] = "105"; </v>
      </c>
      <c r="AL10" t="str">
        <f t="shared" si="21"/>
        <v/>
      </c>
      <c r="AM10" t="str">
        <f t="shared" si="22"/>
        <v xml:space="preserve">["NAME"] = { ["EN"] = "Quests of the North"; }; </v>
      </c>
      <c r="AN10" t="str">
        <f t="shared" si="23"/>
        <v xml:space="preserve">["LORE"] = { ["EN"] = "Complete many quests in the Dale-lands, Eryn Lasgalen, and Erebor."; }; </v>
      </c>
      <c r="AO10" t="str">
        <f t="shared" si="24"/>
        <v xml:space="preserve">["SUMMARY"] = { ["EN"] = "Complete 4 Quest Deeds"; }; </v>
      </c>
      <c r="AP10" t="str">
        <f t="shared" si="25"/>
        <v/>
      </c>
      <c r="AQ10" t="str">
        <f t="shared" si="26"/>
        <v>};</v>
      </c>
    </row>
    <row r="11" spans="1:43" x14ac:dyDescent="0.25">
      <c r="A11">
        <v>1879366141</v>
      </c>
      <c r="B11">
        <v>4</v>
      </c>
      <c r="C11">
        <v>10</v>
      </c>
      <c r="D11" t="s">
        <v>1021</v>
      </c>
      <c r="E11" t="s">
        <v>26</v>
      </c>
      <c r="F11">
        <v>2000</v>
      </c>
      <c r="G11" t="s">
        <v>2071</v>
      </c>
      <c r="H11">
        <v>5</v>
      </c>
      <c r="I11">
        <v>700</v>
      </c>
      <c r="J11" t="s">
        <v>70</v>
      </c>
      <c r="K11" t="s">
        <v>1022</v>
      </c>
      <c r="L11" t="s">
        <v>1077</v>
      </c>
      <c r="M11">
        <v>2</v>
      </c>
      <c r="N11">
        <v>105</v>
      </c>
      <c r="R11" t="str">
        <f t="shared" si="3"/>
        <v>[10] = {["ID"] = 1879366141; }; -- Quests of the Dale-lands</v>
      </c>
      <c r="S11" s="1" t="str">
        <f t="shared" si="4"/>
        <v>[10] = {["ID"] = 1879366141; ["SAVE_INDEX"] = 10; ["TYPE"] = 6; ["VXP"] = 2000; ["LP"] = 5; ["REP"] =  700; ["FACTION"] = 70; ["TIER"] = 2; ["MIN_LVL"] = "105"; ["NAME"] = { ["EN"] = "Quests of the Dale-lands"; }; ["LORE"] = { ["EN"] = "Complete many quests in the Dale-lands."; }; ["SUMMARY"] = { ["EN"] = "Complete 40 Quests in Dale-lands"; }; ["TITLE"] = { ["EN"] = "Hero / Heroine of the Dale-lands"; }; };</v>
      </c>
      <c r="T11">
        <f t="shared" si="5"/>
        <v>10</v>
      </c>
      <c r="U11" t="str">
        <f t="shared" si="6"/>
        <v>[10] = {</v>
      </c>
      <c r="V11" t="str">
        <f t="shared" si="7"/>
        <v xml:space="preserve">["ID"] = 1879366141; </v>
      </c>
      <c r="W11" t="str">
        <f t="shared" si="8"/>
        <v xml:space="preserve">["ID"] = 1879366141; </v>
      </c>
      <c r="X11" t="str">
        <f t="shared" si="9"/>
        <v/>
      </c>
      <c r="Y11" t="str">
        <f t="shared" si="10"/>
        <v xml:space="preserve">["SAVE_INDEX"] = 10; </v>
      </c>
      <c r="Z11">
        <f>VLOOKUP(E11,Type!A$2:B$14,2,FALSE)</f>
        <v>6</v>
      </c>
      <c r="AA11" t="str">
        <f t="shared" si="11"/>
        <v xml:space="preserve">["TYPE"] = 6; </v>
      </c>
      <c r="AB11" t="str">
        <f t="shared" si="12"/>
        <v>2000</v>
      </c>
      <c r="AC11" t="str">
        <f t="shared" si="13"/>
        <v xml:space="preserve">["VXP"] = 2000; </v>
      </c>
      <c r="AD11" t="str">
        <f t="shared" si="14"/>
        <v>5</v>
      </c>
      <c r="AE11" t="str">
        <f t="shared" si="15"/>
        <v xml:space="preserve">["LP"] = 5; </v>
      </c>
      <c r="AF11" t="str">
        <f t="shared" si="16"/>
        <v>700</v>
      </c>
      <c r="AG11" t="str">
        <f t="shared" si="17"/>
        <v xml:space="preserve">["REP"] =  700; </v>
      </c>
      <c r="AH11">
        <f>IF(LEN(J11)&gt;0,VLOOKUP(J11,Faction!A$2:B$80,2,FALSE),1)</f>
        <v>70</v>
      </c>
      <c r="AI11" t="str">
        <f t="shared" si="18"/>
        <v xml:space="preserve">["FACTION"] = 70; </v>
      </c>
      <c r="AJ11" t="str">
        <f t="shared" si="19"/>
        <v xml:space="preserve">["TIER"] = 2; </v>
      </c>
      <c r="AK11" t="str">
        <f t="shared" si="20"/>
        <v xml:space="preserve">["MIN_LVL"] = "105"; </v>
      </c>
      <c r="AL11" t="str">
        <f t="shared" si="21"/>
        <v/>
      </c>
      <c r="AM11" t="str">
        <f t="shared" si="22"/>
        <v xml:space="preserve">["NAME"] = { ["EN"] = "Quests of the Dale-lands"; }; </v>
      </c>
      <c r="AN11" t="str">
        <f t="shared" si="23"/>
        <v xml:space="preserve">["LORE"] = { ["EN"] = "Complete many quests in the Dale-lands."; }; </v>
      </c>
      <c r="AO11" t="str">
        <f t="shared" si="24"/>
        <v xml:space="preserve">["SUMMARY"] = { ["EN"] = "Complete 40 Quests in Dale-lands"; }; </v>
      </c>
      <c r="AP11" t="str">
        <f t="shared" si="25"/>
        <v xml:space="preserve">["TITLE"] = { ["EN"] = "Hero / Heroine of the Dale-lands"; }; </v>
      </c>
      <c r="AQ11" t="str">
        <f t="shared" si="26"/>
        <v>};</v>
      </c>
    </row>
    <row r="12" spans="1:43" x14ac:dyDescent="0.25">
      <c r="A12">
        <v>1879366147</v>
      </c>
      <c r="B12">
        <v>6</v>
      </c>
      <c r="C12">
        <v>11</v>
      </c>
      <c r="D12" t="s">
        <v>1025</v>
      </c>
      <c r="E12" t="s">
        <v>26</v>
      </c>
      <c r="F12">
        <v>2000</v>
      </c>
      <c r="H12">
        <v>5</v>
      </c>
      <c r="I12">
        <v>700</v>
      </c>
      <c r="J12" t="s">
        <v>49</v>
      </c>
      <c r="K12" t="s">
        <v>1026</v>
      </c>
      <c r="L12" t="s">
        <v>1078</v>
      </c>
      <c r="M12">
        <v>2</v>
      </c>
      <c r="N12">
        <v>105</v>
      </c>
      <c r="R12" t="str">
        <f t="shared" si="3"/>
        <v>[11] = {["ID"] = 1879366147; }; -- Quests to Restore the North</v>
      </c>
      <c r="S12" s="1" t="str">
        <f t="shared" si="4"/>
        <v>[11] = {["ID"] = 1879366147; ["SAVE_INDEX"] = 11; ["TYPE"] = 6; ["VXP"] = 2000; ["LP"] = 5; ["REP"] =  700; ["FACTION"] = 68; ["TIER"] = 2; ["MIN_LVL"] = "105"; ["NAME"] = { ["EN"] = "Quests to Restore the North"; }; ["LORE"] = { ["EN"] = "Complete many Restoring the North quests in the Dale-lands and Eryn Lasgalen."; }; ["SUMMARY"] = { ["EN"] = "Complete 100 Restoring the North quests"; }; };</v>
      </c>
      <c r="T12">
        <f t="shared" si="5"/>
        <v>11</v>
      </c>
      <c r="U12" t="str">
        <f t="shared" si="6"/>
        <v>[11] = {</v>
      </c>
      <c r="V12" t="str">
        <f t="shared" si="7"/>
        <v xml:space="preserve">["ID"] = 1879366147; </v>
      </c>
      <c r="W12" t="str">
        <f t="shared" si="8"/>
        <v xml:space="preserve">["ID"] = 1879366147; </v>
      </c>
      <c r="X12" t="str">
        <f t="shared" si="9"/>
        <v/>
      </c>
      <c r="Y12" t="str">
        <f t="shared" si="10"/>
        <v xml:space="preserve">["SAVE_INDEX"] = 11; </v>
      </c>
      <c r="Z12">
        <f>VLOOKUP(E12,Type!A$2:B$14,2,FALSE)</f>
        <v>6</v>
      </c>
      <c r="AA12" t="str">
        <f t="shared" si="11"/>
        <v xml:space="preserve">["TYPE"] = 6; </v>
      </c>
      <c r="AB12" t="str">
        <f t="shared" si="12"/>
        <v>2000</v>
      </c>
      <c r="AC12" t="str">
        <f t="shared" si="13"/>
        <v xml:space="preserve">["VXP"] = 2000; </v>
      </c>
      <c r="AD12" t="str">
        <f t="shared" si="14"/>
        <v>5</v>
      </c>
      <c r="AE12" t="str">
        <f t="shared" si="15"/>
        <v xml:space="preserve">["LP"] = 5; </v>
      </c>
      <c r="AF12" t="str">
        <f t="shared" si="16"/>
        <v>700</v>
      </c>
      <c r="AG12" t="str">
        <f t="shared" si="17"/>
        <v xml:space="preserve">["REP"] =  700; </v>
      </c>
      <c r="AH12">
        <f>IF(LEN(J12)&gt;0,VLOOKUP(J12,Faction!A$2:B$80,2,FALSE),1)</f>
        <v>68</v>
      </c>
      <c r="AI12" t="str">
        <f t="shared" si="18"/>
        <v xml:space="preserve">["FACTION"] = 68; </v>
      </c>
      <c r="AJ12" t="str">
        <f t="shared" si="19"/>
        <v xml:space="preserve">["TIER"] = 2; </v>
      </c>
      <c r="AK12" t="str">
        <f t="shared" si="20"/>
        <v xml:space="preserve">["MIN_LVL"] = "105"; </v>
      </c>
      <c r="AL12" t="str">
        <f t="shared" si="21"/>
        <v/>
      </c>
      <c r="AM12" t="str">
        <f t="shared" si="22"/>
        <v xml:space="preserve">["NAME"] = { ["EN"] = "Quests to Restore the North"; }; </v>
      </c>
      <c r="AN12" t="str">
        <f t="shared" si="23"/>
        <v xml:space="preserve">["LORE"] = { ["EN"] = "Complete many Restoring the North quests in the Dale-lands and Eryn Lasgalen."; }; </v>
      </c>
      <c r="AO12" t="str">
        <f t="shared" si="24"/>
        <v xml:space="preserve">["SUMMARY"] = { ["EN"] = "Complete 100 Restoring the North quests"; }; </v>
      </c>
      <c r="AP12" t="str">
        <f t="shared" si="25"/>
        <v/>
      </c>
      <c r="AQ12" t="str">
        <f t="shared" si="26"/>
        <v>};</v>
      </c>
    </row>
    <row r="13" spans="1:43" x14ac:dyDescent="0.25">
      <c r="A13">
        <v>1879366139</v>
      </c>
      <c r="B13">
        <v>3</v>
      </c>
      <c r="C13">
        <v>12</v>
      </c>
      <c r="D13" t="s">
        <v>1019</v>
      </c>
      <c r="E13" t="s">
        <v>26</v>
      </c>
      <c r="F13">
        <v>2000</v>
      </c>
      <c r="G13" t="s">
        <v>2070</v>
      </c>
      <c r="H13">
        <v>5</v>
      </c>
      <c r="I13">
        <v>700</v>
      </c>
      <c r="J13" t="s">
        <v>50</v>
      </c>
      <c r="K13" t="s">
        <v>1020</v>
      </c>
      <c r="L13" t="s">
        <v>1076</v>
      </c>
      <c r="M13">
        <v>2</v>
      </c>
      <c r="N13">
        <v>105</v>
      </c>
      <c r="R13" t="str">
        <f t="shared" si="3"/>
        <v>[12] = {["ID"] = 1879366139; }; -- Quests of Eryn Lasgalen</v>
      </c>
      <c r="S13" s="1" t="str">
        <f t="shared" si="4"/>
        <v>[12] = {["ID"] = 1879366139; ["SAVE_INDEX"] = 12; ["TYPE"] = 6; ["VXP"] = 2000; ["LP"] = 5; ["REP"] =  700; ["FACTION"] = 69; ["TIER"] = 2; ["MIN_LVL"] = "105"; ["NAME"] = { ["EN"] = "Quests of Eryn Lasgalen"; }; ["LORE"] = { ["EN"] = "Complete many quests in Eryn Lasgalen."; }; ["SUMMARY"] = { ["EN"] = "Complete 30 Quests in Eryn Lasgalen"; }; ["TITLE"] = { ["EN"] = "Hero / Heroine of Eryn Lasgalen"; }; };</v>
      </c>
      <c r="T13">
        <f t="shared" si="5"/>
        <v>12</v>
      </c>
      <c r="U13" t="str">
        <f t="shared" si="6"/>
        <v>[12] = {</v>
      </c>
      <c r="V13" t="str">
        <f t="shared" si="7"/>
        <v xml:space="preserve">["ID"] = 1879366139; </v>
      </c>
      <c r="W13" t="str">
        <f t="shared" si="8"/>
        <v xml:space="preserve">["ID"] = 1879366139; </v>
      </c>
      <c r="X13" t="str">
        <f t="shared" si="9"/>
        <v/>
      </c>
      <c r="Y13" t="str">
        <f t="shared" si="10"/>
        <v xml:space="preserve">["SAVE_INDEX"] = 12; </v>
      </c>
      <c r="Z13">
        <f>VLOOKUP(E13,Type!A$2:B$14,2,FALSE)</f>
        <v>6</v>
      </c>
      <c r="AA13" t="str">
        <f t="shared" si="11"/>
        <v xml:space="preserve">["TYPE"] = 6; </v>
      </c>
      <c r="AB13" t="str">
        <f t="shared" si="12"/>
        <v>2000</v>
      </c>
      <c r="AC13" t="str">
        <f t="shared" si="13"/>
        <v xml:space="preserve">["VXP"] = 2000; </v>
      </c>
      <c r="AD13" t="str">
        <f t="shared" si="14"/>
        <v>5</v>
      </c>
      <c r="AE13" t="str">
        <f t="shared" si="15"/>
        <v xml:space="preserve">["LP"] = 5; </v>
      </c>
      <c r="AF13" t="str">
        <f t="shared" si="16"/>
        <v>700</v>
      </c>
      <c r="AG13" t="str">
        <f t="shared" si="17"/>
        <v xml:space="preserve">["REP"] =  700; </v>
      </c>
      <c r="AH13">
        <f>IF(LEN(J13)&gt;0,VLOOKUP(J13,Faction!A$2:B$80,2,FALSE),1)</f>
        <v>69</v>
      </c>
      <c r="AI13" t="str">
        <f t="shared" si="18"/>
        <v xml:space="preserve">["FACTION"] = 69; </v>
      </c>
      <c r="AJ13" t="str">
        <f t="shared" si="19"/>
        <v xml:space="preserve">["TIER"] = 2; </v>
      </c>
      <c r="AK13" t="str">
        <f t="shared" si="20"/>
        <v xml:space="preserve">["MIN_LVL"] = "105"; </v>
      </c>
      <c r="AL13" t="str">
        <f t="shared" si="21"/>
        <v/>
      </c>
      <c r="AM13" t="str">
        <f t="shared" si="22"/>
        <v xml:space="preserve">["NAME"] = { ["EN"] = "Quests of Eryn Lasgalen"; }; </v>
      </c>
      <c r="AN13" t="str">
        <f t="shared" si="23"/>
        <v xml:space="preserve">["LORE"] = { ["EN"] = "Complete many quests in Eryn Lasgalen."; }; </v>
      </c>
      <c r="AO13" t="str">
        <f t="shared" si="24"/>
        <v xml:space="preserve">["SUMMARY"] = { ["EN"] = "Complete 30 Quests in Eryn Lasgalen"; }; </v>
      </c>
      <c r="AP13" t="str">
        <f t="shared" si="25"/>
        <v xml:space="preserve">["TITLE"] = { ["EN"] = "Hero / Heroine of Eryn Lasgalen"; }; </v>
      </c>
      <c r="AQ13" t="str">
        <f t="shared" si="26"/>
        <v>};</v>
      </c>
    </row>
    <row r="14" spans="1:43" x14ac:dyDescent="0.25">
      <c r="A14">
        <v>1879366402</v>
      </c>
      <c r="B14">
        <v>5</v>
      </c>
      <c r="C14">
        <v>13</v>
      </c>
      <c r="D14" t="s">
        <v>1023</v>
      </c>
      <c r="E14" t="s">
        <v>26</v>
      </c>
      <c r="F14">
        <v>2000</v>
      </c>
      <c r="G14" t="s">
        <v>2073</v>
      </c>
      <c r="H14">
        <v>5</v>
      </c>
      <c r="I14">
        <v>700</v>
      </c>
      <c r="J14" t="s">
        <v>49</v>
      </c>
      <c r="K14" t="s">
        <v>1024</v>
      </c>
      <c r="L14" t="s">
        <v>1489</v>
      </c>
      <c r="M14">
        <v>2</v>
      </c>
      <c r="N14">
        <v>105</v>
      </c>
      <c r="R14" t="str">
        <f t="shared" si="3"/>
        <v>[13] = {["ID"] = 1879366402; }; -- Quests of Erebor</v>
      </c>
      <c r="S14" s="1" t="str">
        <f t="shared" si="4"/>
        <v>[13] = {["ID"] = 1879366402; ["SAVE_INDEX"] = 13; ["TYPE"] = 6; ["VXP"] = 2000; ["LP"] = 5; ["REP"] =  700; ["FACTION"] = 68; ["TIER"] = 2; ["MIN_LVL"] = "105"; ["NAME"] = { ["EN"] = "Quests of Erebor"; }; ["LORE"] = { ["EN"] = "Complete many quests in Erebor."; }; ["SUMMARY"] = { ["EN"] = "Complete 15 Quests in Erebor"; }; ["TITLE"] = { ["EN"] = "Hero / Heroine of Erebor"; }; };</v>
      </c>
      <c r="T14">
        <f t="shared" si="5"/>
        <v>13</v>
      </c>
      <c r="U14" t="str">
        <f t="shared" si="6"/>
        <v>[13] = {</v>
      </c>
      <c r="V14" t="str">
        <f t="shared" si="7"/>
        <v xml:space="preserve">["ID"] = 1879366402; </v>
      </c>
      <c r="W14" t="str">
        <f t="shared" si="8"/>
        <v xml:space="preserve">["ID"] = 1879366402; </v>
      </c>
      <c r="X14" t="str">
        <f t="shared" si="9"/>
        <v/>
      </c>
      <c r="Y14" t="str">
        <f t="shared" si="10"/>
        <v xml:space="preserve">["SAVE_INDEX"] = 13; </v>
      </c>
      <c r="Z14">
        <f>VLOOKUP(E14,Type!A$2:B$14,2,FALSE)</f>
        <v>6</v>
      </c>
      <c r="AA14" t="str">
        <f t="shared" si="11"/>
        <v xml:space="preserve">["TYPE"] = 6; </v>
      </c>
      <c r="AB14" t="str">
        <f t="shared" si="12"/>
        <v>2000</v>
      </c>
      <c r="AC14" t="str">
        <f t="shared" si="13"/>
        <v xml:space="preserve">["VXP"] = 2000; </v>
      </c>
      <c r="AD14" t="str">
        <f t="shared" si="14"/>
        <v>5</v>
      </c>
      <c r="AE14" t="str">
        <f t="shared" si="15"/>
        <v xml:space="preserve">["LP"] = 5; </v>
      </c>
      <c r="AF14" t="str">
        <f t="shared" si="16"/>
        <v>700</v>
      </c>
      <c r="AG14" t="str">
        <f t="shared" si="17"/>
        <v xml:space="preserve">["REP"] =  700; </v>
      </c>
      <c r="AH14">
        <f>IF(LEN(J14)&gt;0,VLOOKUP(J14,Faction!A$2:B$80,2,FALSE),1)</f>
        <v>68</v>
      </c>
      <c r="AI14" t="str">
        <f t="shared" si="18"/>
        <v xml:space="preserve">["FACTION"] = 68; </v>
      </c>
      <c r="AJ14" t="str">
        <f t="shared" si="19"/>
        <v xml:space="preserve">["TIER"] = 2; </v>
      </c>
      <c r="AK14" t="str">
        <f t="shared" si="20"/>
        <v xml:space="preserve">["MIN_LVL"] = "105"; </v>
      </c>
      <c r="AL14" t="str">
        <f t="shared" si="21"/>
        <v/>
      </c>
      <c r="AM14" t="str">
        <f t="shared" si="22"/>
        <v xml:space="preserve">["NAME"] = { ["EN"] = "Quests of Erebor"; }; </v>
      </c>
      <c r="AN14" t="str">
        <f t="shared" si="23"/>
        <v xml:space="preserve">["LORE"] = { ["EN"] = "Complete many quests in Erebor."; }; </v>
      </c>
      <c r="AO14" t="str">
        <f t="shared" si="24"/>
        <v xml:space="preserve">["SUMMARY"] = { ["EN"] = "Complete 15 Quests in Erebor"; }; </v>
      </c>
      <c r="AP14" t="str">
        <f t="shared" si="25"/>
        <v xml:space="preserve">["TITLE"] = { ["EN"] = "Hero / Heroine of Erebor"; }; </v>
      </c>
      <c r="AQ14" t="str">
        <f t="shared" si="26"/>
        <v>};</v>
      </c>
    </row>
    <row r="15" spans="1:43" x14ac:dyDescent="0.25">
      <c r="A15">
        <v>1879366162</v>
      </c>
      <c r="B15">
        <v>8</v>
      </c>
      <c r="C15">
        <v>14</v>
      </c>
      <c r="D15" t="s">
        <v>1029</v>
      </c>
      <c r="E15" t="s">
        <v>31</v>
      </c>
      <c r="G15" t="s">
        <v>1030</v>
      </c>
      <c r="K15" t="s">
        <v>1031</v>
      </c>
      <c r="L15" t="s">
        <v>1080</v>
      </c>
      <c r="M15">
        <v>1</v>
      </c>
      <c r="N15">
        <v>105</v>
      </c>
      <c r="R15" t="str">
        <f t="shared" si="3"/>
        <v>[14] = {["ID"] = 1879366162; }; -- Slayer of the North</v>
      </c>
      <c r="S15" s="1" t="str">
        <f t="shared" si="4"/>
        <v>[14] = {["ID"] = 1879366162; ["SAVE_INDEX"] = 14; ["TYPE"] = 4; ["VXP"] =    0; ["LP"] = 0; ["REP"] =    0; ["FACTION"] =  1; ["TIER"] = 1; ["MIN_LVL"] = "105"; ["NAME"] = { ["EN"] = "Slayer of the North"; }; ["LORE"] = { ["EN"] = "Defeat many enemies of the Free Peoples in Eryn Lasgalen and the Dale-lands."; }; ["SUMMARY"] = { ["EN"] = "Complete 5 Slayer Deeds"; }; ["TITLE"] = { ["EN"] = "Vanquisher of the North"; }; };</v>
      </c>
      <c r="T15">
        <f t="shared" si="5"/>
        <v>14</v>
      </c>
      <c r="U15" t="str">
        <f t="shared" si="6"/>
        <v>[14] = {</v>
      </c>
      <c r="V15" t="str">
        <f t="shared" si="7"/>
        <v xml:space="preserve">["ID"] = 1879366162; </v>
      </c>
      <c r="W15" t="str">
        <f t="shared" si="8"/>
        <v xml:space="preserve">["ID"] = 1879366162; </v>
      </c>
      <c r="X15" t="str">
        <f t="shared" si="9"/>
        <v/>
      </c>
      <c r="Y15" t="str">
        <f t="shared" si="10"/>
        <v xml:space="preserve">["SAVE_INDEX"] = 14; </v>
      </c>
      <c r="Z15">
        <f>VLOOKUP(E15,Type!A$2:B$14,2,FALSE)</f>
        <v>4</v>
      </c>
      <c r="AA15" t="str">
        <f t="shared" si="11"/>
        <v xml:space="preserve">["TYPE"] = 4; </v>
      </c>
      <c r="AB15" t="str">
        <f t="shared" si="12"/>
        <v>0</v>
      </c>
      <c r="AC15" t="str">
        <f t="shared" si="13"/>
        <v xml:space="preserve">["VXP"] =    0; </v>
      </c>
      <c r="AD15" t="str">
        <f t="shared" si="14"/>
        <v>0</v>
      </c>
      <c r="AE15" t="str">
        <f t="shared" si="15"/>
        <v xml:space="preserve">["LP"] = 0; </v>
      </c>
      <c r="AF15" t="str">
        <f t="shared" si="16"/>
        <v>0</v>
      </c>
      <c r="AG15" t="str">
        <f t="shared" si="17"/>
        <v xml:space="preserve">["REP"] =    0; </v>
      </c>
      <c r="AH15">
        <f>IF(LEN(J15)&gt;0,VLOOKUP(J15,Faction!A$2:B$80,2,FALSE),1)</f>
        <v>1</v>
      </c>
      <c r="AI15" t="str">
        <f t="shared" si="18"/>
        <v xml:space="preserve">["FACTION"] =  1; </v>
      </c>
      <c r="AJ15" t="str">
        <f t="shared" si="19"/>
        <v xml:space="preserve">["TIER"] = 1; </v>
      </c>
      <c r="AK15" t="str">
        <f t="shared" si="20"/>
        <v xml:space="preserve">["MIN_LVL"] = "105"; </v>
      </c>
      <c r="AL15" t="str">
        <f t="shared" si="21"/>
        <v/>
      </c>
      <c r="AM15" t="str">
        <f t="shared" si="22"/>
        <v xml:space="preserve">["NAME"] = { ["EN"] = "Slayer of the North"; }; </v>
      </c>
      <c r="AN15" t="str">
        <f t="shared" si="23"/>
        <v xml:space="preserve">["LORE"] = { ["EN"] = "Defeat many enemies of the Free Peoples in Eryn Lasgalen and the Dale-lands."; }; </v>
      </c>
      <c r="AO15" t="str">
        <f t="shared" si="24"/>
        <v xml:space="preserve">["SUMMARY"] = { ["EN"] = "Complete 5 Slayer Deeds"; }; </v>
      </c>
      <c r="AP15" t="str">
        <f t="shared" si="25"/>
        <v xml:space="preserve">["TITLE"] = { ["EN"] = "Vanquisher of the North"; }; </v>
      </c>
      <c r="AQ15" t="str">
        <f t="shared" si="26"/>
        <v>};</v>
      </c>
    </row>
    <row r="16" spans="1:43" x14ac:dyDescent="0.25">
      <c r="A16">
        <v>1879366158</v>
      </c>
      <c r="B16">
        <v>21</v>
      </c>
      <c r="C16">
        <v>15</v>
      </c>
      <c r="D16" t="s">
        <v>1062</v>
      </c>
      <c r="E16" t="s">
        <v>31</v>
      </c>
      <c r="F16">
        <v>2000</v>
      </c>
      <c r="H16">
        <v>5</v>
      </c>
      <c r="I16">
        <v>900</v>
      </c>
      <c r="J16" t="s">
        <v>70</v>
      </c>
      <c r="K16" t="s">
        <v>1063</v>
      </c>
      <c r="L16" t="s">
        <v>1490</v>
      </c>
      <c r="M16">
        <v>2</v>
      </c>
      <c r="N16">
        <v>105</v>
      </c>
      <c r="R16" t="str">
        <f t="shared" si="3"/>
        <v>[15] = {["ID"] = 1879366158; }; -- Northern Beasts Slayer (Advanced)</v>
      </c>
      <c r="S16" s="1" t="str">
        <f t="shared" si="4"/>
        <v>[15] = {["ID"] = 1879366158; ["SAVE_INDEX"] = 15; ["TYPE"] = 4; ["VXP"] = 2000; ["LP"] = 5; ["REP"] =  900; ["FACTION"] = 70; ["TIER"] = 2; ["MIN_LVL"] = "105"; ["NAME"] = { ["EN"] = "Northern Beasts Slayer (Advanced)"; }; ["LORE"] = { ["EN"] = "Defeat many beasts in Eryn Lasgalen and the Dale-lands."; }; ["SUMMARY"] = { ["EN"] = "Defeat 180 Beasts in Eryn Lasgalen and the Dale-lands"; }; };</v>
      </c>
      <c r="T16">
        <f t="shared" si="5"/>
        <v>15</v>
      </c>
      <c r="U16" t="str">
        <f t="shared" si="6"/>
        <v>[15] = {</v>
      </c>
      <c r="V16" t="str">
        <f t="shared" si="7"/>
        <v xml:space="preserve">["ID"] = 1879366158; </v>
      </c>
      <c r="W16" t="str">
        <f t="shared" si="8"/>
        <v xml:space="preserve">["ID"] = 1879366158; </v>
      </c>
      <c r="X16" t="str">
        <f t="shared" si="9"/>
        <v/>
      </c>
      <c r="Y16" t="str">
        <f t="shared" si="10"/>
        <v xml:space="preserve">["SAVE_INDEX"] = 15; </v>
      </c>
      <c r="Z16">
        <f>VLOOKUP(E16,Type!A$2:B$14,2,FALSE)</f>
        <v>4</v>
      </c>
      <c r="AA16" t="str">
        <f t="shared" si="11"/>
        <v xml:space="preserve">["TYPE"] = 4; </v>
      </c>
      <c r="AB16" t="str">
        <f t="shared" si="12"/>
        <v>2000</v>
      </c>
      <c r="AC16" t="str">
        <f t="shared" si="13"/>
        <v xml:space="preserve">["VXP"] = 2000; </v>
      </c>
      <c r="AD16" t="str">
        <f t="shared" si="14"/>
        <v>5</v>
      </c>
      <c r="AE16" t="str">
        <f t="shared" si="15"/>
        <v xml:space="preserve">["LP"] = 5; </v>
      </c>
      <c r="AF16" t="str">
        <f t="shared" si="16"/>
        <v>900</v>
      </c>
      <c r="AG16" t="str">
        <f t="shared" si="17"/>
        <v xml:space="preserve">["REP"] =  900; </v>
      </c>
      <c r="AH16">
        <f>IF(LEN(J16)&gt;0,VLOOKUP(J16,Faction!A$2:B$80,2,FALSE),1)</f>
        <v>70</v>
      </c>
      <c r="AI16" t="str">
        <f t="shared" si="18"/>
        <v xml:space="preserve">["FACTION"] = 70; </v>
      </c>
      <c r="AJ16" t="str">
        <f t="shared" si="19"/>
        <v xml:space="preserve">["TIER"] = 2; </v>
      </c>
      <c r="AK16" t="str">
        <f t="shared" si="20"/>
        <v xml:space="preserve">["MIN_LVL"] = "105"; </v>
      </c>
      <c r="AL16" t="str">
        <f t="shared" si="21"/>
        <v/>
      </c>
      <c r="AM16" t="str">
        <f t="shared" si="22"/>
        <v xml:space="preserve">["NAME"] = { ["EN"] = "Northern Beasts Slayer (Advanced)"; }; </v>
      </c>
      <c r="AN16" t="str">
        <f t="shared" si="23"/>
        <v xml:space="preserve">["LORE"] = { ["EN"] = "Defeat many beasts in Eryn Lasgalen and the Dale-lands."; }; </v>
      </c>
      <c r="AO16" t="str">
        <f t="shared" si="24"/>
        <v xml:space="preserve">["SUMMARY"] = { ["EN"] = "Defeat 180 Beasts in Eryn Lasgalen and the Dale-lands"; }; </v>
      </c>
      <c r="AP16" t="str">
        <f t="shared" si="25"/>
        <v/>
      </c>
      <c r="AQ16" t="str">
        <f t="shared" si="26"/>
        <v>};</v>
      </c>
    </row>
    <row r="17" spans="1:43" x14ac:dyDescent="0.25">
      <c r="A17">
        <v>1879366151</v>
      </c>
      <c r="B17">
        <v>20</v>
      </c>
      <c r="C17">
        <v>16</v>
      </c>
      <c r="D17" t="s">
        <v>1060</v>
      </c>
      <c r="E17" t="s">
        <v>31</v>
      </c>
      <c r="H17">
        <v>5</v>
      </c>
      <c r="I17">
        <v>700</v>
      </c>
      <c r="J17" t="s">
        <v>70</v>
      </c>
      <c r="K17" t="s">
        <v>1061</v>
      </c>
      <c r="L17" t="s">
        <v>1490</v>
      </c>
      <c r="M17">
        <v>3</v>
      </c>
      <c r="N17">
        <v>105</v>
      </c>
      <c r="R17" t="str">
        <f t="shared" si="3"/>
        <v>[16] = {["ID"] = 1879366151; }; -- Northern Beasts Slayer</v>
      </c>
      <c r="S17" s="1" t="str">
        <f t="shared" si="4"/>
        <v>[16] = {["ID"] = 1879366151; ["SAVE_INDEX"] = 16; ["TYPE"] = 4; ["VXP"] =    0; ["LP"] = 5; ["REP"] =  700; ["FACTION"] = 70; ["TIER"] = 3; ["MIN_LVL"] = "105"; ["NAME"] = { ["EN"] = "Northern Beasts Slayer"; }; ["LORE"] = { ["EN"] = "Defeat many beasts in Eryn Lasgalen and the Dale-lands."; }; ["SUMMARY"] = { ["EN"] = "Defeat 90 Beasts in Eryn Lasgalen and the Dale-lands"; }; };</v>
      </c>
      <c r="T17">
        <f t="shared" si="5"/>
        <v>16</v>
      </c>
      <c r="U17" t="str">
        <f t="shared" si="6"/>
        <v>[16] = {</v>
      </c>
      <c r="V17" t="str">
        <f t="shared" si="7"/>
        <v xml:space="preserve">["ID"] = 1879366151; </v>
      </c>
      <c r="W17" t="str">
        <f t="shared" si="8"/>
        <v xml:space="preserve">["ID"] = 1879366151; </v>
      </c>
      <c r="X17" t="str">
        <f t="shared" si="9"/>
        <v/>
      </c>
      <c r="Y17" t="str">
        <f t="shared" si="10"/>
        <v xml:space="preserve">["SAVE_INDEX"] = 16; </v>
      </c>
      <c r="Z17">
        <f>VLOOKUP(E17,Type!A$2:B$14,2,FALSE)</f>
        <v>4</v>
      </c>
      <c r="AA17" t="str">
        <f t="shared" si="11"/>
        <v xml:space="preserve">["TYPE"] = 4; </v>
      </c>
      <c r="AB17" t="str">
        <f t="shared" si="12"/>
        <v>0</v>
      </c>
      <c r="AC17" t="str">
        <f t="shared" si="13"/>
        <v xml:space="preserve">["VXP"] =    0; </v>
      </c>
      <c r="AD17" t="str">
        <f t="shared" si="14"/>
        <v>5</v>
      </c>
      <c r="AE17" t="str">
        <f t="shared" si="15"/>
        <v xml:space="preserve">["LP"] = 5; </v>
      </c>
      <c r="AF17" t="str">
        <f t="shared" si="16"/>
        <v>700</v>
      </c>
      <c r="AG17" t="str">
        <f t="shared" si="17"/>
        <v xml:space="preserve">["REP"] =  700; </v>
      </c>
      <c r="AH17">
        <f>IF(LEN(J17)&gt;0,VLOOKUP(J17,Faction!A$2:B$80,2,FALSE),1)</f>
        <v>70</v>
      </c>
      <c r="AI17" t="str">
        <f t="shared" si="18"/>
        <v xml:space="preserve">["FACTION"] = 70; </v>
      </c>
      <c r="AJ17" t="str">
        <f t="shared" si="19"/>
        <v xml:space="preserve">["TIER"] = 3; </v>
      </c>
      <c r="AK17" t="str">
        <f t="shared" si="20"/>
        <v xml:space="preserve">["MIN_LVL"] = "105"; </v>
      </c>
      <c r="AL17" t="str">
        <f t="shared" si="21"/>
        <v/>
      </c>
      <c r="AM17" t="str">
        <f t="shared" si="22"/>
        <v xml:space="preserve">["NAME"] = { ["EN"] = "Northern Beasts Slayer"; }; </v>
      </c>
      <c r="AN17" t="str">
        <f t="shared" si="23"/>
        <v xml:space="preserve">["LORE"] = { ["EN"] = "Defeat many beasts in Eryn Lasgalen and the Dale-lands."; }; </v>
      </c>
      <c r="AO17" t="str">
        <f t="shared" si="24"/>
        <v xml:space="preserve">["SUMMARY"] = { ["EN"] = "Defeat 90 Beasts in Eryn Lasgalen and the Dale-lands"; }; </v>
      </c>
      <c r="AP17" t="str">
        <f t="shared" si="25"/>
        <v/>
      </c>
      <c r="AQ17" t="str">
        <f t="shared" si="26"/>
        <v>};</v>
      </c>
    </row>
    <row r="18" spans="1:43" x14ac:dyDescent="0.25">
      <c r="A18">
        <v>1879366164</v>
      </c>
      <c r="B18">
        <v>19</v>
      </c>
      <c r="C18">
        <v>17</v>
      </c>
      <c r="D18" t="s">
        <v>1058</v>
      </c>
      <c r="E18" t="s">
        <v>31</v>
      </c>
      <c r="F18">
        <v>2000</v>
      </c>
      <c r="H18">
        <v>5</v>
      </c>
      <c r="I18">
        <v>900</v>
      </c>
      <c r="J18" t="s">
        <v>70</v>
      </c>
      <c r="K18" t="s">
        <v>1059</v>
      </c>
      <c r="L18" t="s">
        <v>1084</v>
      </c>
      <c r="M18">
        <v>2</v>
      </c>
      <c r="N18">
        <v>105</v>
      </c>
      <c r="R18" t="str">
        <f t="shared" si="3"/>
        <v>[17] = {["ID"] = 1879366164; }; -- Jangovar Easterling Slayer (Advanced)</v>
      </c>
      <c r="S18" s="1" t="str">
        <f t="shared" si="4"/>
        <v>[17] = {["ID"] = 1879366164; ["SAVE_INDEX"] = 17; ["TYPE"] = 4; ["VXP"] = 2000; ["LP"] = 5; ["REP"] =  900; ["FACTION"] = 70; ["TIER"] = 2; ["MIN_LVL"] = "105"; ["NAME"] = { ["EN"] = "Jangovar Easterling Slayer (Advanced)"; }; ["LORE"] = { ["EN"] = "Defeat many wicked Easterlings in the Dale-lands."; }; ["SUMMARY"] = { ["EN"] = "Defeat 200 wicked Easterlings in the Dale-lands"; }; };</v>
      </c>
      <c r="T18">
        <f t="shared" si="5"/>
        <v>17</v>
      </c>
      <c r="U18" t="str">
        <f t="shared" si="6"/>
        <v>[17] = {</v>
      </c>
      <c r="V18" t="str">
        <f t="shared" si="7"/>
        <v xml:space="preserve">["ID"] = 1879366164; </v>
      </c>
      <c r="W18" t="str">
        <f t="shared" si="8"/>
        <v xml:space="preserve">["ID"] = 1879366164; </v>
      </c>
      <c r="X18" t="str">
        <f t="shared" si="9"/>
        <v/>
      </c>
      <c r="Y18" t="str">
        <f t="shared" si="10"/>
        <v xml:space="preserve">["SAVE_INDEX"] = 17; </v>
      </c>
      <c r="Z18">
        <f>VLOOKUP(E18,Type!A$2:B$14,2,FALSE)</f>
        <v>4</v>
      </c>
      <c r="AA18" t="str">
        <f t="shared" si="11"/>
        <v xml:space="preserve">["TYPE"] = 4; </v>
      </c>
      <c r="AB18" t="str">
        <f t="shared" si="12"/>
        <v>2000</v>
      </c>
      <c r="AC18" t="str">
        <f t="shared" si="13"/>
        <v xml:space="preserve">["VXP"] = 2000; </v>
      </c>
      <c r="AD18" t="str">
        <f t="shared" si="14"/>
        <v>5</v>
      </c>
      <c r="AE18" t="str">
        <f t="shared" si="15"/>
        <v xml:space="preserve">["LP"] = 5; </v>
      </c>
      <c r="AF18" t="str">
        <f t="shared" si="16"/>
        <v>900</v>
      </c>
      <c r="AG18" t="str">
        <f t="shared" si="17"/>
        <v xml:space="preserve">["REP"] =  900; </v>
      </c>
      <c r="AH18">
        <f>IF(LEN(J18)&gt;0,VLOOKUP(J18,Faction!A$2:B$80,2,FALSE),1)</f>
        <v>70</v>
      </c>
      <c r="AI18" t="str">
        <f t="shared" si="18"/>
        <v xml:space="preserve">["FACTION"] = 70; </v>
      </c>
      <c r="AJ18" t="str">
        <f t="shared" si="19"/>
        <v xml:space="preserve">["TIER"] = 2; </v>
      </c>
      <c r="AK18" t="str">
        <f t="shared" si="20"/>
        <v xml:space="preserve">["MIN_LVL"] = "105"; </v>
      </c>
      <c r="AL18" t="str">
        <f t="shared" si="21"/>
        <v/>
      </c>
      <c r="AM18" t="str">
        <f t="shared" si="22"/>
        <v xml:space="preserve">["NAME"] = { ["EN"] = "Jangovar Easterling Slayer (Advanced)"; }; </v>
      </c>
      <c r="AN18" t="str">
        <f t="shared" si="23"/>
        <v xml:space="preserve">["LORE"] = { ["EN"] = "Defeat many wicked Easterlings in the Dale-lands."; }; </v>
      </c>
      <c r="AO18" t="str">
        <f t="shared" si="24"/>
        <v xml:space="preserve">["SUMMARY"] = { ["EN"] = "Defeat 200 wicked Easterlings in the Dale-lands"; }; </v>
      </c>
      <c r="AP18" t="str">
        <f t="shared" si="25"/>
        <v/>
      </c>
      <c r="AQ18" t="str">
        <f t="shared" si="26"/>
        <v>};</v>
      </c>
    </row>
    <row r="19" spans="1:43" x14ac:dyDescent="0.25">
      <c r="A19">
        <v>1879366153</v>
      </c>
      <c r="B19">
        <v>18</v>
      </c>
      <c r="C19">
        <v>18</v>
      </c>
      <c r="D19" t="s">
        <v>1056</v>
      </c>
      <c r="E19" t="s">
        <v>31</v>
      </c>
      <c r="H19">
        <v>5</v>
      </c>
      <c r="I19">
        <v>700</v>
      </c>
      <c r="J19" t="s">
        <v>70</v>
      </c>
      <c r="K19" t="s">
        <v>1057</v>
      </c>
      <c r="L19" t="s">
        <v>1084</v>
      </c>
      <c r="M19">
        <v>3</v>
      </c>
      <c r="N19">
        <v>105</v>
      </c>
      <c r="R19" t="str">
        <f t="shared" si="3"/>
        <v>[18] = {["ID"] = 1879366153; }; -- Jangovar Easterling Slayer</v>
      </c>
      <c r="S19" s="1" t="str">
        <f t="shared" si="4"/>
        <v>[18] = {["ID"] = 1879366153; ["SAVE_INDEX"] = 18; ["TYPE"] = 4; ["VXP"] =    0; ["LP"] = 5; ["REP"] =  700; ["FACTION"] = 70; ["TIER"] = 3; ["MIN_LVL"] = "105"; ["NAME"] = { ["EN"] = "Jangovar Easterling Slayer"; }; ["LORE"] = { ["EN"] = "Defeat many wicked Easterlings in the Dale-lands."; }; ["SUMMARY"] = { ["EN"] = "Defeat 100 wicked Easterlings in the Dale-lands"; }; };</v>
      </c>
      <c r="T19">
        <f t="shared" si="5"/>
        <v>18</v>
      </c>
      <c r="U19" t="str">
        <f t="shared" si="6"/>
        <v>[18] = {</v>
      </c>
      <c r="V19" t="str">
        <f t="shared" si="7"/>
        <v xml:space="preserve">["ID"] = 1879366153; </v>
      </c>
      <c r="W19" t="str">
        <f t="shared" si="8"/>
        <v xml:space="preserve">["ID"] = 1879366153; </v>
      </c>
      <c r="X19" t="str">
        <f t="shared" si="9"/>
        <v/>
      </c>
      <c r="Y19" t="str">
        <f t="shared" si="10"/>
        <v xml:space="preserve">["SAVE_INDEX"] = 18; </v>
      </c>
      <c r="Z19">
        <f>VLOOKUP(E19,Type!A$2:B$14,2,FALSE)</f>
        <v>4</v>
      </c>
      <c r="AA19" t="str">
        <f t="shared" si="11"/>
        <v xml:space="preserve">["TYPE"] = 4; </v>
      </c>
      <c r="AB19" t="str">
        <f t="shared" si="12"/>
        <v>0</v>
      </c>
      <c r="AC19" t="str">
        <f t="shared" si="13"/>
        <v xml:space="preserve">["VXP"] =    0; </v>
      </c>
      <c r="AD19" t="str">
        <f t="shared" si="14"/>
        <v>5</v>
      </c>
      <c r="AE19" t="str">
        <f t="shared" si="15"/>
        <v xml:space="preserve">["LP"] = 5; </v>
      </c>
      <c r="AF19" t="str">
        <f t="shared" si="16"/>
        <v>700</v>
      </c>
      <c r="AG19" t="str">
        <f t="shared" si="17"/>
        <v xml:space="preserve">["REP"] =  700; </v>
      </c>
      <c r="AH19">
        <f>IF(LEN(J19)&gt;0,VLOOKUP(J19,Faction!A$2:B$80,2,FALSE),1)</f>
        <v>70</v>
      </c>
      <c r="AI19" t="str">
        <f t="shared" si="18"/>
        <v xml:space="preserve">["FACTION"] = 70; </v>
      </c>
      <c r="AJ19" t="str">
        <f t="shared" si="19"/>
        <v xml:space="preserve">["TIER"] = 3; </v>
      </c>
      <c r="AK19" t="str">
        <f t="shared" si="20"/>
        <v xml:space="preserve">["MIN_LVL"] = "105"; </v>
      </c>
      <c r="AL19" t="str">
        <f t="shared" si="21"/>
        <v/>
      </c>
      <c r="AM19" t="str">
        <f t="shared" si="22"/>
        <v xml:space="preserve">["NAME"] = { ["EN"] = "Jangovar Easterling Slayer"; }; </v>
      </c>
      <c r="AN19" t="str">
        <f t="shared" si="23"/>
        <v xml:space="preserve">["LORE"] = { ["EN"] = "Defeat many wicked Easterlings in the Dale-lands."; }; </v>
      </c>
      <c r="AO19" t="str">
        <f t="shared" si="24"/>
        <v xml:space="preserve">["SUMMARY"] = { ["EN"] = "Defeat 100 wicked Easterlings in the Dale-lands"; }; </v>
      </c>
      <c r="AP19" t="str">
        <f t="shared" si="25"/>
        <v/>
      </c>
      <c r="AQ19" t="str">
        <f t="shared" si="26"/>
        <v>};</v>
      </c>
    </row>
    <row r="20" spans="1:43" x14ac:dyDescent="0.25">
      <c r="A20">
        <v>1879366140</v>
      </c>
      <c r="B20">
        <v>25</v>
      </c>
      <c r="C20">
        <v>19</v>
      </c>
      <c r="D20" t="s">
        <v>1070</v>
      </c>
      <c r="E20" t="s">
        <v>31</v>
      </c>
      <c r="F20">
        <v>2000</v>
      </c>
      <c r="H20">
        <v>5</v>
      </c>
      <c r="I20">
        <v>900</v>
      </c>
      <c r="J20" t="s">
        <v>50</v>
      </c>
      <c r="K20" t="s">
        <v>1071</v>
      </c>
      <c r="L20" t="s">
        <v>1491</v>
      </c>
      <c r="M20">
        <v>2</v>
      </c>
      <c r="N20">
        <v>105</v>
      </c>
      <c r="R20" t="str">
        <f t="shared" si="3"/>
        <v>[19] = {["ID"] = 1879366140; }; -- Shadows of Caras Tilion Slayer (Advanced)</v>
      </c>
      <c r="S20" s="1" t="str">
        <f t="shared" si="4"/>
        <v>[19] = {["ID"] = 1879366140; ["SAVE_INDEX"] = 19; ["TYPE"] = 4; ["VXP"] = 2000; ["LP"] = 5; ["REP"] =  900; ["FACTION"] = 69; ["TIER"] = 2; ["MIN_LVL"] = "105"; ["NAME"] = { ["EN"] = "Shadows of Caras Tilion Slayer (Advanced)"; }; ["LORE"] = { ["EN"] = "Defeat many shades and armours in Eryn Lasgalen."; }; ["SUMMARY"] = { ["EN"] = "Defeat 160 Shades and Armours in Eryn Lasgalen"; }; };</v>
      </c>
      <c r="T20">
        <f t="shared" si="5"/>
        <v>19</v>
      </c>
      <c r="U20" t="str">
        <f t="shared" si="6"/>
        <v>[19] = {</v>
      </c>
      <c r="V20" t="str">
        <f t="shared" si="7"/>
        <v xml:space="preserve">["ID"] = 1879366140; </v>
      </c>
      <c r="W20" t="str">
        <f t="shared" si="8"/>
        <v xml:space="preserve">["ID"] = 1879366140; </v>
      </c>
      <c r="X20" t="str">
        <f t="shared" si="9"/>
        <v/>
      </c>
      <c r="Y20" t="str">
        <f t="shared" si="10"/>
        <v xml:space="preserve">["SAVE_INDEX"] = 19; </v>
      </c>
      <c r="Z20">
        <f>VLOOKUP(E20,Type!A$2:B$14,2,FALSE)</f>
        <v>4</v>
      </c>
      <c r="AA20" t="str">
        <f t="shared" si="11"/>
        <v xml:space="preserve">["TYPE"] = 4; </v>
      </c>
      <c r="AB20" t="str">
        <f t="shared" si="12"/>
        <v>2000</v>
      </c>
      <c r="AC20" t="str">
        <f t="shared" si="13"/>
        <v xml:space="preserve">["VXP"] = 2000; </v>
      </c>
      <c r="AD20" t="str">
        <f t="shared" si="14"/>
        <v>5</v>
      </c>
      <c r="AE20" t="str">
        <f t="shared" si="15"/>
        <v xml:space="preserve">["LP"] = 5; </v>
      </c>
      <c r="AF20" t="str">
        <f t="shared" si="16"/>
        <v>900</v>
      </c>
      <c r="AG20" t="str">
        <f t="shared" si="17"/>
        <v xml:space="preserve">["REP"] =  900; </v>
      </c>
      <c r="AH20">
        <f>IF(LEN(J20)&gt;0,VLOOKUP(J20,Faction!A$2:B$80,2,FALSE),1)</f>
        <v>69</v>
      </c>
      <c r="AI20" t="str">
        <f t="shared" si="18"/>
        <v xml:space="preserve">["FACTION"] = 69; </v>
      </c>
      <c r="AJ20" t="str">
        <f t="shared" si="19"/>
        <v xml:space="preserve">["TIER"] = 2; </v>
      </c>
      <c r="AK20" t="str">
        <f t="shared" si="20"/>
        <v xml:space="preserve">["MIN_LVL"] = "105"; </v>
      </c>
      <c r="AL20" t="str">
        <f t="shared" si="21"/>
        <v/>
      </c>
      <c r="AM20" t="str">
        <f t="shared" si="22"/>
        <v xml:space="preserve">["NAME"] = { ["EN"] = "Shadows of Caras Tilion Slayer (Advanced)"; }; </v>
      </c>
      <c r="AN20" t="str">
        <f t="shared" si="23"/>
        <v xml:space="preserve">["LORE"] = { ["EN"] = "Defeat many shades and armours in Eryn Lasgalen."; }; </v>
      </c>
      <c r="AO20" t="str">
        <f t="shared" si="24"/>
        <v xml:space="preserve">["SUMMARY"] = { ["EN"] = "Defeat 160 Shades and Armours in Eryn Lasgalen"; }; </v>
      </c>
      <c r="AP20" t="str">
        <f t="shared" si="25"/>
        <v/>
      </c>
      <c r="AQ20" t="str">
        <f t="shared" si="26"/>
        <v>};</v>
      </c>
    </row>
    <row r="21" spans="1:43" x14ac:dyDescent="0.25">
      <c r="A21">
        <v>1879366155</v>
      </c>
      <c r="B21">
        <v>24</v>
      </c>
      <c r="C21">
        <v>20</v>
      </c>
      <c r="D21" t="s">
        <v>1068</v>
      </c>
      <c r="E21" t="s">
        <v>31</v>
      </c>
      <c r="H21">
        <v>5</v>
      </c>
      <c r="I21">
        <v>700</v>
      </c>
      <c r="J21" t="s">
        <v>50</v>
      </c>
      <c r="K21" t="s">
        <v>1069</v>
      </c>
      <c r="L21" t="s">
        <v>1491</v>
      </c>
      <c r="M21">
        <v>3</v>
      </c>
      <c r="N21">
        <v>105</v>
      </c>
      <c r="R21" t="str">
        <f t="shared" si="3"/>
        <v>[20] = {["ID"] = 1879366155; }; -- Shadows of Caras Tilion Slayer</v>
      </c>
      <c r="S21" s="1" t="str">
        <f t="shared" si="4"/>
        <v>[20] = {["ID"] = 1879366155; ["SAVE_INDEX"] = 20; ["TYPE"] = 4; ["VXP"] =    0; ["LP"] = 5; ["REP"] =  700; ["FACTION"] = 69; ["TIER"] = 3; ["MIN_LVL"] = "105"; ["NAME"] = { ["EN"] = "Shadows of Caras Tilion Slayer"; }; ["LORE"] = { ["EN"] = "Defeat many shades and armours in Eryn Lasgalen."; }; ["SUMMARY"] = { ["EN"] = "Defeat 80 Shades and Armours in Eryn Lasgalen"; }; };</v>
      </c>
      <c r="T21">
        <f t="shared" si="5"/>
        <v>20</v>
      </c>
      <c r="U21" t="str">
        <f t="shared" si="6"/>
        <v>[20] = {</v>
      </c>
      <c r="V21" t="str">
        <f t="shared" si="7"/>
        <v xml:space="preserve">["ID"] = 1879366155; </v>
      </c>
      <c r="W21" t="str">
        <f t="shared" si="8"/>
        <v xml:space="preserve">["ID"] = 1879366155; </v>
      </c>
      <c r="X21" t="str">
        <f t="shared" si="9"/>
        <v/>
      </c>
      <c r="Y21" t="str">
        <f t="shared" si="10"/>
        <v xml:space="preserve">["SAVE_INDEX"] = 20; </v>
      </c>
      <c r="Z21">
        <f>VLOOKUP(E21,Type!A$2:B$14,2,FALSE)</f>
        <v>4</v>
      </c>
      <c r="AA21" t="str">
        <f t="shared" si="11"/>
        <v xml:space="preserve">["TYPE"] = 4; </v>
      </c>
      <c r="AB21" t="str">
        <f t="shared" si="12"/>
        <v>0</v>
      </c>
      <c r="AC21" t="str">
        <f t="shared" si="13"/>
        <v xml:space="preserve">["VXP"] =    0; </v>
      </c>
      <c r="AD21" t="str">
        <f t="shared" si="14"/>
        <v>5</v>
      </c>
      <c r="AE21" t="str">
        <f t="shared" si="15"/>
        <v xml:space="preserve">["LP"] = 5; </v>
      </c>
      <c r="AF21" t="str">
        <f t="shared" si="16"/>
        <v>700</v>
      </c>
      <c r="AG21" t="str">
        <f t="shared" si="17"/>
        <v xml:space="preserve">["REP"] =  700; </v>
      </c>
      <c r="AH21">
        <f>IF(LEN(J21)&gt;0,VLOOKUP(J21,Faction!A$2:B$80,2,FALSE),1)</f>
        <v>69</v>
      </c>
      <c r="AI21" t="str">
        <f t="shared" si="18"/>
        <v xml:space="preserve">["FACTION"] = 69; </v>
      </c>
      <c r="AJ21" t="str">
        <f t="shared" si="19"/>
        <v xml:space="preserve">["TIER"] = 3; </v>
      </c>
      <c r="AK21" t="str">
        <f t="shared" si="20"/>
        <v xml:space="preserve">["MIN_LVL"] = "105"; </v>
      </c>
      <c r="AL21" t="str">
        <f t="shared" si="21"/>
        <v/>
      </c>
      <c r="AM21" t="str">
        <f t="shared" si="22"/>
        <v xml:space="preserve">["NAME"] = { ["EN"] = "Shadows of Caras Tilion Slayer"; }; </v>
      </c>
      <c r="AN21" t="str">
        <f t="shared" si="23"/>
        <v xml:space="preserve">["LORE"] = { ["EN"] = "Defeat many shades and armours in Eryn Lasgalen."; }; </v>
      </c>
      <c r="AO21" t="str">
        <f t="shared" si="24"/>
        <v xml:space="preserve">["SUMMARY"] = { ["EN"] = "Defeat 80 Shades and Armours in Eryn Lasgalen"; }; </v>
      </c>
      <c r="AP21" t="str">
        <f t="shared" si="25"/>
        <v/>
      </c>
      <c r="AQ21" t="str">
        <f t="shared" si="26"/>
        <v>};</v>
      </c>
    </row>
    <row r="22" spans="1:43" x14ac:dyDescent="0.25">
      <c r="A22">
        <v>1879366157</v>
      </c>
      <c r="B22">
        <v>23</v>
      </c>
      <c r="C22">
        <v>21</v>
      </c>
      <c r="D22" t="s">
        <v>1066</v>
      </c>
      <c r="E22" t="s">
        <v>31</v>
      </c>
      <c r="F22">
        <v>2000</v>
      </c>
      <c r="H22">
        <v>5</v>
      </c>
      <c r="I22">
        <v>900</v>
      </c>
      <c r="J22" t="s">
        <v>50</v>
      </c>
      <c r="K22" t="s">
        <v>1067</v>
      </c>
      <c r="L22" t="s">
        <v>1085</v>
      </c>
      <c r="M22">
        <v>2</v>
      </c>
      <c r="N22">
        <v>105</v>
      </c>
      <c r="R22" t="str">
        <f t="shared" si="3"/>
        <v>[21] = {["ID"] = 1879366157; }; -- Taurogrim Slayer (Advanced)</v>
      </c>
      <c r="S22" s="1" t="str">
        <f t="shared" si="4"/>
        <v>[21] = {["ID"] = 1879366157; ["SAVE_INDEX"] = 21; ["TYPE"] = 4; ["VXP"] = 2000; ["LP"] = 5; ["REP"] =  900; ["FACTION"] = 69; ["TIER"] = 2; ["MIN_LVL"] = "105"; ["NAME"] = { ["EN"] = "Taurogrim Slayer (Advanced)"; }; ["LORE"] = { ["EN"] = "Defeat many Taurogrim in Eryn Lasgalen."; }; ["SUMMARY"] = { ["EN"] = "Defeat 160 Taurogrim in Eryn Lasgalen"; }; };</v>
      </c>
      <c r="T22">
        <f t="shared" si="5"/>
        <v>21</v>
      </c>
      <c r="U22" t="str">
        <f t="shared" si="6"/>
        <v>[21] = {</v>
      </c>
      <c r="V22" t="str">
        <f t="shared" si="7"/>
        <v xml:space="preserve">["ID"] = 1879366157; </v>
      </c>
      <c r="W22" t="str">
        <f t="shared" si="8"/>
        <v xml:space="preserve">["ID"] = 1879366157; </v>
      </c>
      <c r="X22" t="str">
        <f t="shared" si="9"/>
        <v/>
      </c>
      <c r="Y22" t="str">
        <f t="shared" si="10"/>
        <v xml:space="preserve">["SAVE_INDEX"] = 21; </v>
      </c>
      <c r="Z22">
        <f>VLOOKUP(E22,Type!A$2:B$14,2,FALSE)</f>
        <v>4</v>
      </c>
      <c r="AA22" t="str">
        <f t="shared" si="11"/>
        <v xml:space="preserve">["TYPE"] = 4; </v>
      </c>
      <c r="AB22" t="str">
        <f t="shared" si="12"/>
        <v>2000</v>
      </c>
      <c r="AC22" t="str">
        <f t="shared" si="13"/>
        <v xml:space="preserve">["VXP"] = 2000; </v>
      </c>
      <c r="AD22" t="str">
        <f t="shared" si="14"/>
        <v>5</v>
      </c>
      <c r="AE22" t="str">
        <f t="shared" si="15"/>
        <v xml:space="preserve">["LP"] = 5; </v>
      </c>
      <c r="AF22" t="str">
        <f t="shared" si="16"/>
        <v>900</v>
      </c>
      <c r="AG22" t="str">
        <f t="shared" si="17"/>
        <v xml:space="preserve">["REP"] =  900; </v>
      </c>
      <c r="AH22">
        <f>IF(LEN(J22)&gt;0,VLOOKUP(J22,Faction!A$2:B$80,2,FALSE),1)</f>
        <v>69</v>
      </c>
      <c r="AI22" t="str">
        <f t="shared" si="18"/>
        <v xml:space="preserve">["FACTION"] = 69; </v>
      </c>
      <c r="AJ22" t="str">
        <f t="shared" si="19"/>
        <v xml:space="preserve">["TIER"] = 2; </v>
      </c>
      <c r="AK22" t="str">
        <f t="shared" si="20"/>
        <v xml:space="preserve">["MIN_LVL"] = "105"; </v>
      </c>
      <c r="AL22" t="str">
        <f t="shared" si="21"/>
        <v/>
      </c>
      <c r="AM22" t="str">
        <f t="shared" si="22"/>
        <v xml:space="preserve">["NAME"] = { ["EN"] = "Taurogrim Slayer (Advanced)"; }; </v>
      </c>
      <c r="AN22" t="str">
        <f t="shared" si="23"/>
        <v xml:space="preserve">["LORE"] = { ["EN"] = "Defeat many Taurogrim in Eryn Lasgalen."; }; </v>
      </c>
      <c r="AO22" t="str">
        <f t="shared" si="24"/>
        <v xml:space="preserve">["SUMMARY"] = { ["EN"] = "Defeat 160 Taurogrim in Eryn Lasgalen"; }; </v>
      </c>
      <c r="AP22" t="str">
        <f t="shared" si="25"/>
        <v/>
      </c>
      <c r="AQ22" t="str">
        <f t="shared" si="26"/>
        <v>};</v>
      </c>
    </row>
    <row r="23" spans="1:43" x14ac:dyDescent="0.25">
      <c r="A23">
        <v>1879366150</v>
      </c>
      <c r="B23">
        <v>22</v>
      </c>
      <c r="C23">
        <v>22</v>
      </c>
      <c r="D23" t="s">
        <v>1064</v>
      </c>
      <c r="E23" t="s">
        <v>31</v>
      </c>
      <c r="H23">
        <v>5</v>
      </c>
      <c r="I23">
        <v>700</v>
      </c>
      <c r="J23" t="s">
        <v>50</v>
      </c>
      <c r="K23" t="s">
        <v>1065</v>
      </c>
      <c r="L23" t="s">
        <v>1085</v>
      </c>
      <c r="M23">
        <v>3</v>
      </c>
      <c r="N23">
        <v>105</v>
      </c>
      <c r="R23" t="str">
        <f t="shared" si="3"/>
        <v>[22] = {["ID"] = 1879366150; }; -- Taurogrim Slayer</v>
      </c>
      <c r="S23" s="1" t="str">
        <f t="shared" si="4"/>
        <v>[22] = {["ID"] = 1879366150; ["SAVE_INDEX"] = 22; ["TYPE"] = 4; ["VXP"] =    0; ["LP"] = 5; ["REP"] =  700; ["FACTION"] = 69; ["TIER"] = 3; ["MIN_LVL"] = "105"; ["NAME"] = { ["EN"] = "Taurogrim Slayer"; }; ["LORE"] = { ["EN"] = "Defeat many Taurogrim in Eryn Lasgalen."; }; ["SUMMARY"] = { ["EN"] = "Defeat 80 Taurogrim in Eryn Lasgalen"; }; };</v>
      </c>
      <c r="T23">
        <f t="shared" si="5"/>
        <v>22</v>
      </c>
      <c r="U23" t="str">
        <f t="shared" si="6"/>
        <v>[22] = {</v>
      </c>
      <c r="V23" t="str">
        <f t="shared" si="7"/>
        <v xml:space="preserve">["ID"] = 1879366150; </v>
      </c>
      <c r="W23" t="str">
        <f t="shared" si="8"/>
        <v xml:space="preserve">["ID"] = 1879366150; </v>
      </c>
      <c r="X23" t="str">
        <f t="shared" si="9"/>
        <v/>
      </c>
      <c r="Y23" t="str">
        <f t="shared" si="10"/>
        <v xml:space="preserve">["SAVE_INDEX"] = 22; </v>
      </c>
      <c r="Z23">
        <f>VLOOKUP(E23,Type!A$2:B$14,2,FALSE)</f>
        <v>4</v>
      </c>
      <c r="AA23" t="str">
        <f t="shared" si="11"/>
        <v xml:space="preserve">["TYPE"] = 4; </v>
      </c>
      <c r="AB23" t="str">
        <f t="shared" si="12"/>
        <v>0</v>
      </c>
      <c r="AC23" t="str">
        <f t="shared" si="13"/>
        <v xml:space="preserve">["VXP"] =    0; </v>
      </c>
      <c r="AD23" t="str">
        <f t="shared" si="14"/>
        <v>5</v>
      </c>
      <c r="AE23" t="str">
        <f t="shared" si="15"/>
        <v xml:space="preserve">["LP"] = 5; </v>
      </c>
      <c r="AF23" t="str">
        <f t="shared" si="16"/>
        <v>700</v>
      </c>
      <c r="AG23" t="str">
        <f t="shared" si="17"/>
        <v xml:space="preserve">["REP"] =  700; </v>
      </c>
      <c r="AH23">
        <f>IF(LEN(J23)&gt;0,VLOOKUP(J23,Faction!A$2:B$80,2,FALSE),1)</f>
        <v>69</v>
      </c>
      <c r="AI23" t="str">
        <f t="shared" si="18"/>
        <v xml:space="preserve">["FACTION"] = 69; </v>
      </c>
      <c r="AJ23" t="str">
        <f t="shared" si="19"/>
        <v xml:space="preserve">["TIER"] = 3; </v>
      </c>
      <c r="AK23" t="str">
        <f t="shared" si="20"/>
        <v xml:space="preserve">["MIN_LVL"] = "105"; </v>
      </c>
      <c r="AL23" t="str">
        <f t="shared" si="21"/>
        <v/>
      </c>
      <c r="AM23" t="str">
        <f t="shared" si="22"/>
        <v xml:space="preserve">["NAME"] = { ["EN"] = "Taurogrim Slayer"; }; </v>
      </c>
      <c r="AN23" t="str">
        <f t="shared" si="23"/>
        <v xml:space="preserve">["LORE"] = { ["EN"] = "Defeat many Taurogrim in Eryn Lasgalen."; }; </v>
      </c>
      <c r="AO23" t="str">
        <f t="shared" si="24"/>
        <v xml:space="preserve">["SUMMARY"] = { ["EN"] = "Defeat 80 Taurogrim in Eryn Lasgalen"; }; </v>
      </c>
      <c r="AP23" t="str">
        <f t="shared" si="25"/>
        <v/>
      </c>
      <c r="AQ23" t="str">
        <f t="shared" si="26"/>
        <v>};</v>
      </c>
    </row>
    <row r="24" spans="1:43" x14ac:dyDescent="0.25">
      <c r="A24">
        <v>1879366166</v>
      </c>
      <c r="B24">
        <v>17</v>
      </c>
      <c r="C24">
        <v>23</v>
      </c>
      <c r="D24" t="s">
        <v>1054</v>
      </c>
      <c r="E24" t="s">
        <v>31</v>
      </c>
      <c r="F24">
        <v>2000</v>
      </c>
      <c r="H24">
        <v>5</v>
      </c>
      <c r="I24">
        <v>900</v>
      </c>
      <c r="J24" t="s">
        <v>70</v>
      </c>
      <c r="K24" t="s">
        <v>1055</v>
      </c>
      <c r="L24" t="s">
        <v>1083</v>
      </c>
      <c r="M24">
        <v>2</v>
      </c>
      <c r="N24">
        <v>105</v>
      </c>
      <c r="R24" t="str">
        <f t="shared" si="3"/>
        <v>[23] = {["ID"] = 1879366166; }; -- Green Mountains Orc-kind Slayer (Advanced)</v>
      </c>
      <c r="S24" s="1" t="str">
        <f t="shared" si="4"/>
        <v>[23] = {["ID"] = 1879366166; ["SAVE_INDEX"] = 23; ["TYPE"] = 4; ["VXP"] = 2000; ["LP"] = 5; ["REP"] =  900; ["FACTION"] = 70; ["TIER"] = 2; ["MIN_LVL"] = "105"; ["NAME"] = { ["EN"] = "Green Mountains Orc-kind Slayer (Advanced)"; }; ["LORE"] = { ["EN"] = "Defeat many Orc-kind in Eryn Lasgalen and the Dale-lands."; }; ["SUMMARY"] = { ["EN"] = "Defeat 80 Orc-kind in Eryn Lasgalen and the Dale-lands"; }; };</v>
      </c>
      <c r="T24">
        <f t="shared" si="5"/>
        <v>23</v>
      </c>
      <c r="U24" t="str">
        <f t="shared" si="6"/>
        <v>[23] = {</v>
      </c>
      <c r="V24" t="str">
        <f t="shared" si="7"/>
        <v xml:space="preserve">["ID"] = 1879366166; </v>
      </c>
      <c r="W24" t="str">
        <f t="shared" si="8"/>
        <v xml:space="preserve">["ID"] = 1879366166; </v>
      </c>
      <c r="X24" t="str">
        <f t="shared" si="9"/>
        <v/>
      </c>
      <c r="Y24" t="str">
        <f t="shared" si="10"/>
        <v xml:space="preserve">["SAVE_INDEX"] = 23; </v>
      </c>
      <c r="Z24">
        <f>VLOOKUP(E24,Type!A$2:B$14,2,FALSE)</f>
        <v>4</v>
      </c>
      <c r="AA24" t="str">
        <f t="shared" si="11"/>
        <v xml:space="preserve">["TYPE"] = 4; </v>
      </c>
      <c r="AB24" t="str">
        <f t="shared" si="12"/>
        <v>2000</v>
      </c>
      <c r="AC24" t="str">
        <f t="shared" si="13"/>
        <v xml:space="preserve">["VXP"] = 2000; </v>
      </c>
      <c r="AD24" t="str">
        <f t="shared" si="14"/>
        <v>5</v>
      </c>
      <c r="AE24" t="str">
        <f t="shared" si="15"/>
        <v xml:space="preserve">["LP"] = 5; </v>
      </c>
      <c r="AF24" t="str">
        <f t="shared" si="16"/>
        <v>900</v>
      </c>
      <c r="AG24" t="str">
        <f t="shared" si="17"/>
        <v xml:space="preserve">["REP"] =  900; </v>
      </c>
      <c r="AH24">
        <f>IF(LEN(J24)&gt;0,VLOOKUP(J24,Faction!A$2:B$80,2,FALSE),1)</f>
        <v>70</v>
      </c>
      <c r="AI24" t="str">
        <f t="shared" si="18"/>
        <v xml:space="preserve">["FACTION"] = 70; </v>
      </c>
      <c r="AJ24" t="str">
        <f t="shared" si="19"/>
        <v xml:space="preserve">["TIER"] = 2; </v>
      </c>
      <c r="AK24" t="str">
        <f t="shared" si="20"/>
        <v xml:space="preserve">["MIN_LVL"] = "105"; </v>
      </c>
      <c r="AL24" t="str">
        <f t="shared" si="21"/>
        <v/>
      </c>
      <c r="AM24" t="str">
        <f t="shared" si="22"/>
        <v xml:space="preserve">["NAME"] = { ["EN"] = "Green Mountains Orc-kind Slayer (Advanced)"; }; </v>
      </c>
      <c r="AN24" t="str">
        <f t="shared" si="23"/>
        <v xml:space="preserve">["LORE"] = { ["EN"] = "Defeat many Orc-kind in Eryn Lasgalen and the Dale-lands."; }; </v>
      </c>
      <c r="AO24" t="str">
        <f t="shared" si="24"/>
        <v xml:space="preserve">["SUMMARY"] = { ["EN"] = "Defeat 80 Orc-kind in Eryn Lasgalen and the Dale-lands"; }; </v>
      </c>
      <c r="AP24" t="str">
        <f t="shared" si="25"/>
        <v/>
      </c>
      <c r="AQ24" t="str">
        <f t="shared" si="26"/>
        <v>};</v>
      </c>
    </row>
    <row r="25" spans="1:43" x14ac:dyDescent="0.25">
      <c r="A25">
        <v>1879366138</v>
      </c>
      <c r="B25">
        <v>16</v>
      </c>
      <c r="C25">
        <v>24</v>
      </c>
      <c r="D25" t="s">
        <v>1052</v>
      </c>
      <c r="E25" t="s">
        <v>31</v>
      </c>
      <c r="F25">
        <v>2000</v>
      </c>
      <c r="H25">
        <v>5</v>
      </c>
      <c r="I25">
        <v>700</v>
      </c>
      <c r="J25" t="s">
        <v>70</v>
      </c>
      <c r="K25" t="s">
        <v>1053</v>
      </c>
      <c r="L25" t="s">
        <v>1083</v>
      </c>
      <c r="M25">
        <v>3</v>
      </c>
      <c r="N25">
        <v>105</v>
      </c>
      <c r="R25" t="str">
        <f t="shared" si="3"/>
        <v>[24] = {["ID"] = 1879366138; }; -- Green Mountains Orc-kind Slayer</v>
      </c>
      <c r="S25" s="1" t="str">
        <f t="shared" si="4"/>
        <v>[24] = {["ID"] = 1879366138; ["SAVE_INDEX"] = 24; ["TYPE"] = 4; ["VXP"] = 2000; ["LP"] = 5; ["REP"] =  700; ["FACTION"] = 70; ["TIER"] = 3; ["MIN_LVL"] = "105"; ["NAME"] = { ["EN"] = "Green Mountains Orc-kind Slayer"; }; ["LORE"] = { ["EN"] = "Defeat many Orc-kind in Eryn Lasgalen and the Dale-lands."; }; ["SUMMARY"] = { ["EN"] = "Defeat 40 Orc-kind in Eryn Lasgalen and the Dale-lands"; }; };</v>
      </c>
      <c r="T25">
        <f t="shared" si="5"/>
        <v>24</v>
      </c>
      <c r="U25" t="str">
        <f t="shared" si="6"/>
        <v>[24] = {</v>
      </c>
      <c r="V25" t="str">
        <f t="shared" si="7"/>
        <v xml:space="preserve">["ID"] = 1879366138; </v>
      </c>
      <c r="W25" t="str">
        <f t="shared" si="8"/>
        <v xml:space="preserve">["ID"] = 1879366138; </v>
      </c>
      <c r="X25" t="str">
        <f t="shared" si="9"/>
        <v/>
      </c>
      <c r="Y25" t="str">
        <f t="shared" si="10"/>
        <v xml:space="preserve">["SAVE_INDEX"] = 24; </v>
      </c>
      <c r="Z25">
        <f>VLOOKUP(E25,Type!A$2:B$14,2,FALSE)</f>
        <v>4</v>
      </c>
      <c r="AA25" t="str">
        <f t="shared" si="11"/>
        <v xml:space="preserve">["TYPE"] = 4; </v>
      </c>
      <c r="AB25" t="str">
        <f t="shared" si="12"/>
        <v>2000</v>
      </c>
      <c r="AC25" t="str">
        <f t="shared" si="13"/>
        <v xml:space="preserve">["VXP"] = 2000; </v>
      </c>
      <c r="AD25" t="str">
        <f t="shared" si="14"/>
        <v>5</v>
      </c>
      <c r="AE25" t="str">
        <f t="shared" si="15"/>
        <v xml:space="preserve">["LP"] = 5; </v>
      </c>
      <c r="AF25" t="str">
        <f t="shared" si="16"/>
        <v>700</v>
      </c>
      <c r="AG25" t="str">
        <f t="shared" si="17"/>
        <v xml:space="preserve">["REP"] =  700; </v>
      </c>
      <c r="AH25">
        <f>IF(LEN(J25)&gt;0,VLOOKUP(J25,Faction!A$2:B$80,2,FALSE),1)</f>
        <v>70</v>
      </c>
      <c r="AI25" t="str">
        <f t="shared" si="18"/>
        <v xml:space="preserve">["FACTION"] = 70; </v>
      </c>
      <c r="AJ25" t="str">
        <f t="shared" si="19"/>
        <v xml:space="preserve">["TIER"] = 3; </v>
      </c>
      <c r="AK25" t="str">
        <f t="shared" si="20"/>
        <v xml:space="preserve">["MIN_LVL"] = "105"; </v>
      </c>
      <c r="AL25" t="str">
        <f t="shared" si="21"/>
        <v/>
      </c>
      <c r="AM25" t="str">
        <f t="shared" si="22"/>
        <v xml:space="preserve">["NAME"] = { ["EN"] = "Green Mountains Orc-kind Slayer"; }; </v>
      </c>
      <c r="AN25" t="str">
        <f t="shared" si="23"/>
        <v xml:space="preserve">["LORE"] = { ["EN"] = "Defeat many Orc-kind in Eryn Lasgalen and the Dale-lands."; }; </v>
      </c>
      <c r="AO25" t="str">
        <f t="shared" si="24"/>
        <v xml:space="preserve">["SUMMARY"] = { ["EN"] = "Defeat 40 Orc-kind in Eryn Lasgalen and the Dale-lands"; }; </v>
      </c>
      <c r="AP25" t="str">
        <f t="shared" si="25"/>
        <v/>
      </c>
      <c r="AQ25" t="str">
        <f t="shared" si="26"/>
        <v>};</v>
      </c>
    </row>
    <row r="26" spans="1:43" x14ac:dyDescent="0.25">
      <c r="A26">
        <v>1879366163</v>
      </c>
      <c r="B26">
        <v>15</v>
      </c>
      <c r="C26">
        <v>25</v>
      </c>
      <c r="D26" t="s">
        <v>1049</v>
      </c>
      <c r="E26" t="s">
        <v>26</v>
      </c>
      <c r="F26">
        <v>2000</v>
      </c>
      <c r="G26" t="s">
        <v>1050</v>
      </c>
      <c r="H26">
        <v>5</v>
      </c>
      <c r="I26">
        <v>900</v>
      </c>
      <c r="J26" t="s">
        <v>49</v>
      </c>
      <c r="K26" t="s">
        <v>1051</v>
      </c>
      <c r="L26" t="s">
        <v>1492</v>
      </c>
      <c r="M26">
        <v>0</v>
      </c>
      <c r="N26">
        <v>105</v>
      </c>
      <c r="R26" t="str">
        <f t="shared" si="3"/>
        <v>[25] = {["ID"] = 1879366163; }; -- The Scourges of the North</v>
      </c>
      <c r="S26" s="1" t="str">
        <f t="shared" si="4"/>
        <v>[25] = {["ID"] = 1879366163; ["SAVE_INDEX"] = 25; ["TYPE"] = 6; ["VXP"] = 2000; ["LP"] = 5; ["REP"] =  900; ["FACTION"] = 68; ["TIER"] = 0; ["MIN_LVL"] = "105"; ["NAME"] = { ["EN"] = "The Scourges of the North"; }; ["LORE"] = { ["EN"] = "Defeat the three scourges of Eryn Lasgalen and the Dale-lands."; }; ["SUMMARY"] = { ["EN"] = "Defeat the 3 Scourges of Eryn Lasgalen and the Dale-lands"; }; ["TITLE"] = { ["EN"] = "Slayer of Northern Scourges"; }; };</v>
      </c>
      <c r="T26">
        <f t="shared" si="5"/>
        <v>25</v>
      </c>
      <c r="U26" t="str">
        <f t="shared" si="6"/>
        <v>[25] = {</v>
      </c>
      <c r="V26" t="str">
        <f t="shared" si="7"/>
        <v xml:space="preserve">["ID"] = 1879366163; </v>
      </c>
      <c r="W26" t="str">
        <f t="shared" si="8"/>
        <v xml:space="preserve">["ID"] = 1879366163; </v>
      </c>
      <c r="X26" t="str">
        <f t="shared" si="9"/>
        <v/>
      </c>
      <c r="Y26" t="str">
        <f t="shared" si="10"/>
        <v xml:space="preserve">["SAVE_INDEX"] = 25; </v>
      </c>
      <c r="Z26">
        <f>VLOOKUP(E26,Type!A$2:B$14,2,FALSE)</f>
        <v>6</v>
      </c>
      <c r="AA26" t="str">
        <f t="shared" si="11"/>
        <v xml:space="preserve">["TYPE"] = 6; </v>
      </c>
      <c r="AB26" t="str">
        <f t="shared" si="12"/>
        <v>2000</v>
      </c>
      <c r="AC26" t="str">
        <f t="shared" si="13"/>
        <v xml:space="preserve">["VXP"] = 2000; </v>
      </c>
      <c r="AD26" t="str">
        <f t="shared" si="14"/>
        <v>5</v>
      </c>
      <c r="AE26" t="str">
        <f t="shared" si="15"/>
        <v xml:space="preserve">["LP"] = 5; </v>
      </c>
      <c r="AF26" t="str">
        <f t="shared" si="16"/>
        <v>900</v>
      </c>
      <c r="AG26" t="str">
        <f t="shared" si="17"/>
        <v xml:space="preserve">["REP"] =  900; </v>
      </c>
      <c r="AH26">
        <f>IF(LEN(J26)&gt;0,VLOOKUP(J26,Faction!A$2:B$80,2,FALSE),1)</f>
        <v>68</v>
      </c>
      <c r="AI26" t="str">
        <f t="shared" si="18"/>
        <v xml:space="preserve">["FACTION"] = 68; </v>
      </c>
      <c r="AJ26" t="str">
        <f t="shared" si="19"/>
        <v xml:space="preserve">["TIER"] = 0; </v>
      </c>
      <c r="AK26" t="str">
        <f t="shared" si="20"/>
        <v xml:space="preserve">["MIN_LVL"] = "105"; </v>
      </c>
      <c r="AL26" t="str">
        <f t="shared" si="21"/>
        <v/>
      </c>
      <c r="AM26" t="str">
        <f t="shared" si="22"/>
        <v xml:space="preserve">["NAME"] = { ["EN"] = "The Scourges of the North"; }; </v>
      </c>
      <c r="AN26" t="str">
        <f t="shared" si="23"/>
        <v xml:space="preserve">["LORE"] = { ["EN"] = "Defeat the three scourges of Eryn Lasgalen and the Dale-lands."; }; </v>
      </c>
      <c r="AO26" t="str">
        <f t="shared" si="24"/>
        <v xml:space="preserve">["SUMMARY"] = { ["EN"] = "Defeat the 3 Scourges of Eryn Lasgalen and the Dale-lands"; }; </v>
      </c>
      <c r="AP26" t="str">
        <f t="shared" si="25"/>
        <v xml:space="preserve">["TITLE"] = { ["EN"] = "Slayer of Northern Scourges"; }; </v>
      </c>
      <c r="AQ26" t="str">
        <f t="shared" si="26"/>
        <v>};</v>
      </c>
    </row>
    <row r="27" spans="1:43" x14ac:dyDescent="0.25">
      <c r="A27">
        <v>1879366957</v>
      </c>
      <c r="B27">
        <v>26</v>
      </c>
      <c r="C27">
        <v>26</v>
      </c>
      <c r="D27" t="s">
        <v>1072</v>
      </c>
      <c r="E27" t="s">
        <v>25</v>
      </c>
      <c r="G27" t="s">
        <v>1073</v>
      </c>
      <c r="H27">
        <v>0</v>
      </c>
      <c r="I27">
        <v>700</v>
      </c>
      <c r="J27" t="s">
        <v>70</v>
      </c>
      <c r="K27" t="s">
        <v>1089</v>
      </c>
      <c r="L27" t="s">
        <v>1086</v>
      </c>
      <c r="M27">
        <v>0</v>
      </c>
      <c r="N27">
        <v>105</v>
      </c>
      <c r="R27" t="str">
        <f t="shared" si="3"/>
        <v>[26] = {["ID"] = 1879366957; }; -- Here Fishy Fishy Fishy</v>
      </c>
      <c r="S27" s="1" t="str">
        <f t="shared" si="4"/>
        <v>[26] = {["ID"] = 1879366957; ["SAVE_INDEX"] = 26; ["TYPE"] = 3; ["VXP"] =    0; ["LP"] = 0; ["REP"] =  700; ["FACTION"] = 70; ["TIER"] = 0; ["MIN_LVL"] = "105"; ["NAME"] = { ["EN"] = "Here Fishy Fishy Fishy"; }; ["LORE"] = { ["EN"] = "Find all the fish trophies in Lake-town."; }; ["SUMMARY"] = { ["EN"] = "Find 20 fish trophies in Lake-town"; }; ["TITLE"] = { ["EN"] = "Fishmonger"; }; };</v>
      </c>
      <c r="T27">
        <f t="shared" si="5"/>
        <v>26</v>
      </c>
      <c r="U27" t="str">
        <f t="shared" si="6"/>
        <v>[26] = {</v>
      </c>
      <c r="V27" t="str">
        <f t="shared" si="7"/>
        <v xml:space="preserve">["ID"] = 1879366957; </v>
      </c>
      <c r="W27" t="str">
        <f t="shared" si="8"/>
        <v xml:space="preserve">["ID"] = 1879366957; </v>
      </c>
      <c r="X27" t="str">
        <f t="shared" si="9"/>
        <v/>
      </c>
      <c r="Y27" t="str">
        <f t="shared" si="10"/>
        <v xml:space="preserve">["SAVE_INDEX"] = 26; </v>
      </c>
      <c r="Z27">
        <f>VLOOKUP(E27,Type!A$2:B$14,2,FALSE)</f>
        <v>3</v>
      </c>
      <c r="AA27" t="str">
        <f t="shared" si="11"/>
        <v xml:space="preserve">["TYPE"] = 3; </v>
      </c>
      <c r="AB27" t="str">
        <f t="shared" si="12"/>
        <v>0</v>
      </c>
      <c r="AC27" t="str">
        <f t="shared" si="13"/>
        <v xml:space="preserve">["VXP"] =    0; </v>
      </c>
      <c r="AD27" t="str">
        <f t="shared" si="14"/>
        <v>0</v>
      </c>
      <c r="AE27" t="str">
        <f t="shared" si="15"/>
        <v xml:space="preserve">["LP"] = 0; </v>
      </c>
      <c r="AF27" t="str">
        <f t="shared" si="16"/>
        <v>700</v>
      </c>
      <c r="AG27" t="str">
        <f t="shared" si="17"/>
        <v xml:space="preserve">["REP"] =  700; </v>
      </c>
      <c r="AH27">
        <f>IF(LEN(J27)&gt;0,VLOOKUP(J27,Faction!A$2:B$80,2,FALSE),1)</f>
        <v>70</v>
      </c>
      <c r="AI27" t="str">
        <f t="shared" si="18"/>
        <v xml:space="preserve">["FACTION"] = 70; </v>
      </c>
      <c r="AJ27" t="str">
        <f t="shared" si="19"/>
        <v xml:space="preserve">["TIER"] = 0; </v>
      </c>
      <c r="AK27" t="str">
        <f t="shared" si="20"/>
        <v xml:space="preserve">["MIN_LVL"] = "105"; </v>
      </c>
      <c r="AL27" t="str">
        <f t="shared" si="21"/>
        <v/>
      </c>
      <c r="AM27" t="str">
        <f t="shared" si="22"/>
        <v xml:space="preserve">["NAME"] = { ["EN"] = "Here Fishy Fishy Fishy"; }; </v>
      </c>
      <c r="AN27" t="str">
        <f t="shared" si="23"/>
        <v xml:space="preserve">["LORE"] = { ["EN"] = "Find all the fish trophies in Lake-town."; }; </v>
      </c>
      <c r="AO27" t="str">
        <f t="shared" si="24"/>
        <v xml:space="preserve">["SUMMARY"] = { ["EN"] = "Find 20 fish trophies in Lake-town"; }; </v>
      </c>
      <c r="AP27" t="str">
        <f t="shared" si="25"/>
        <v xml:space="preserve">["TITLE"] = { ["EN"] = "Fishmonger"; }; </v>
      </c>
      <c r="AQ27" t="str">
        <f t="shared" si="26"/>
        <v>};</v>
      </c>
    </row>
    <row r="28" spans="1:43" x14ac:dyDescent="0.25">
      <c r="S28" s="1" t="e">
        <f t="shared" ref="S28" si="27">CONCATENATE(U28,V28,Y28,AA28,AC28,AE28,AG28,AI28,AJ28,AM28,AN28,AO28,AP28,AQ28)</f>
        <v>#N/A</v>
      </c>
      <c r="T28">
        <f t="shared" si="5"/>
        <v>27</v>
      </c>
      <c r="U28" t="str">
        <f t="shared" si="6"/>
        <v>[27] = {</v>
      </c>
      <c r="V28" t="str">
        <f t="shared" si="7"/>
        <v xml:space="preserve">                     </v>
      </c>
      <c r="Y28" t="str">
        <f t="shared" si="10"/>
        <v/>
      </c>
      <c r="Z28" t="e">
        <f>VLOOKUP(E28,Type!A$2:B$14,2,FALSE)</f>
        <v>#N/A</v>
      </c>
      <c r="AA28" t="e">
        <f t="shared" si="11"/>
        <v>#N/A</v>
      </c>
      <c r="AB28" t="str">
        <f t="shared" si="12"/>
        <v>0</v>
      </c>
      <c r="AC28" t="str">
        <f t="shared" si="13"/>
        <v xml:space="preserve">["VXP"] =    0; </v>
      </c>
      <c r="AD28" t="str">
        <f t="shared" si="14"/>
        <v>0</v>
      </c>
      <c r="AE28" t="str">
        <f t="shared" si="15"/>
        <v xml:space="preserve">["LP"] = 0; </v>
      </c>
      <c r="AF28" t="str">
        <f t="shared" si="16"/>
        <v>0</v>
      </c>
      <c r="AG28" t="str">
        <f t="shared" si="17"/>
        <v xml:space="preserve">["REP"] =    0; </v>
      </c>
      <c r="AH28">
        <f>IF(LEN(J28)&gt;0,VLOOKUP(J28,Faction!A$2:B$80,2,FALSE),1)</f>
        <v>1</v>
      </c>
      <c r="AI28" t="str">
        <f t="shared" si="18"/>
        <v xml:space="preserve">["FACTION"] =  1; </v>
      </c>
      <c r="AJ28" t="str">
        <f t="shared" si="19"/>
        <v xml:space="preserve">["TIER"] = 0; </v>
      </c>
      <c r="AK28" t="str">
        <f t="shared" si="20"/>
        <v/>
      </c>
      <c r="AL28" t="str">
        <f t="shared" si="21"/>
        <v/>
      </c>
      <c r="AM28" t="str">
        <f t="shared" si="22"/>
        <v xml:space="preserve">["NAME"] = { ["EN"] = ""; }; </v>
      </c>
      <c r="AN28" t="str">
        <f t="shared" si="23"/>
        <v xml:space="preserve">["LORE"] = { ["EN"] = ""; }; </v>
      </c>
      <c r="AO28" t="str">
        <f t="shared" si="24"/>
        <v xml:space="preserve">["SUMMARY"] = { ["EN"] = ""; }; </v>
      </c>
      <c r="AP28" t="str">
        <f t="shared" si="25"/>
        <v/>
      </c>
      <c r="AQ28" t="str">
        <f t="shared" si="26"/>
        <v>};</v>
      </c>
    </row>
    <row r="29" spans="1:43" x14ac:dyDescent="0.25">
      <c r="Y29" t="str">
        <f t="shared" ref="Y29:Y66" si="28">IF(LEN(C29)&gt;0,CONCATENATE("[""SAVE_INDEX""] = ",REPT(" ",3-LEN(C29)),C29,"; "),"")</f>
        <v/>
      </c>
    </row>
    <row r="30" spans="1:43" x14ac:dyDescent="0.25">
      <c r="Y30" t="str">
        <f t="shared" si="28"/>
        <v/>
      </c>
    </row>
    <row r="31" spans="1:43" x14ac:dyDescent="0.25">
      <c r="Y31" t="str">
        <f t="shared" si="28"/>
        <v/>
      </c>
    </row>
    <row r="32" spans="1:43" x14ac:dyDescent="0.25">
      <c r="Y32" t="str">
        <f t="shared" si="28"/>
        <v/>
      </c>
    </row>
    <row r="33" spans="25:25" x14ac:dyDescent="0.25">
      <c r="Y33" t="str">
        <f t="shared" si="28"/>
        <v/>
      </c>
    </row>
    <row r="34" spans="25:25" x14ac:dyDescent="0.25">
      <c r="Y34" t="str">
        <f t="shared" si="28"/>
        <v/>
      </c>
    </row>
    <row r="35" spans="25:25" x14ac:dyDescent="0.25">
      <c r="Y35" t="str">
        <f t="shared" si="28"/>
        <v/>
      </c>
    </row>
    <row r="36" spans="25:25" x14ac:dyDescent="0.25">
      <c r="Y36" t="str">
        <f t="shared" si="28"/>
        <v/>
      </c>
    </row>
    <row r="37" spans="25:25" x14ac:dyDescent="0.25">
      <c r="Y37" t="str">
        <f t="shared" si="28"/>
        <v/>
      </c>
    </row>
    <row r="38" spans="25:25" x14ac:dyDescent="0.25">
      <c r="Y38" t="str">
        <f t="shared" si="28"/>
        <v/>
      </c>
    </row>
    <row r="39" spans="25:25" x14ac:dyDescent="0.25">
      <c r="Y39" t="str">
        <f t="shared" si="28"/>
        <v/>
      </c>
    </row>
    <row r="40" spans="25:25" x14ac:dyDescent="0.25">
      <c r="Y40" t="str">
        <f t="shared" si="28"/>
        <v/>
      </c>
    </row>
    <row r="41" spans="25:25" x14ac:dyDescent="0.25">
      <c r="Y41" t="str">
        <f t="shared" si="28"/>
        <v/>
      </c>
    </row>
    <row r="42" spans="25:25" x14ac:dyDescent="0.25">
      <c r="Y42" t="str">
        <f t="shared" si="28"/>
        <v/>
      </c>
    </row>
    <row r="43" spans="25:25" x14ac:dyDescent="0.25">
      <c r="Y43" t="str">
        <f t="shared" si="28"/>
        <v/>
      </c>
    </row>
    <row r="44" spans="25:25" x14ac:dyDescent="0.25">
      <c r="Y44" t="str">
        <f t="shared" si="28"/>
        <v/>
      </c>
    </row>
    <row r="45" spans="25:25" x14ac:dyDescent="0.25">
      <c r="Y45" t="str">
        <f t="shared" si="28"/>
        <v/>
      </c>
    </row>
    <row r="46" spans="25:25" x14ac:dyDescent="0.25">
      <c r="Y46" t="str">
        <f t="shared" si="28"/>
        <v/>
      </c>
    </row>
    <row r="47" spans="25:25" x14ac:dyDescent="0.25">
      <c r="Y47" t="str">
        <f t="shared" si="28"/>
        <v/>
      </c>
    </row>
    <row r="48" spans="25:25" x14ac:dyDescent="0.25">
      <c r="Y48" t="str">
        <f t="shared" si="28"/>
        <v/>
      </c>
    </row>
    <row r="49" spans="25:25" x14ac:dyDescent="0.25">
      <c r="Y49" t="str">
        <f t="shared" si="28"/>
        <v/>
      </c>
    </row>
    <row r="50" spans="25:25" x14ac:dyDescent="0.25">
      <c r="Y50" t="str">
        <f t="shared" si="28"/>
        <v/>
      </c>
    </row>
    <row r="51" spans="25:25" x14ac:dyDescent="0.25">
      <c r="Y51" t="str">
        <f t="shared" si="28"/>
        <v/>
      </c>
    </row>
    <row r="52" spans="25:25" x14ac:dyDescent="0.25">
      <c r="Y52" t="str">
        <f t="shared" si="28"/>
        <v/>
      </c>
    </row>
    <row r="53" spans="25:25" x14ac:dyDescent="0.25">
      <c r="Y53" t="str">
        <f t="shared" si="28"/>
        <v/>
      </c>
    </row>
    <row r="54" spans="25:25" x14ac:dyDescent="0.25">
      <c r="Y54" t="str">
        <f t="shared" si="28"/>
        <v/>
      </c>
    </row>
    <row r="55" spans="25:25" x14ac:dyDescent="0.25">
      <c r="Y55" t="str">
        <f t="shared" si="28"/>
        <v/>
      </c>
    </row>
    <row r="56" spans="25:25" x14ac:dyDescent="0.25">
      <c r="Y56" t="str">
        <f t="shared" si="28"/>
        <v/>
      </c>
    </row>
    <row r="57" spans="25:25" x14ac:dyDescent="0.25">
      <c r="Y57" t="str">
        <f t="shared" si="28"/>
        <v/>
      </c>
    </row>
    <row r="58" spans="25:25" x14ac:dyDescent="0.25">
      <c r="Y58" t="str">
        <f t="shared" si="28"/>
        <v/>
      </c>
    </row>
    <row r="59" spans="25:25" x14ac:dyDescent="0.25">
      <c r="Y59" t="str">
        <f t="shared" si="28"/>
        <v/>
      </c>
    </row>
    <row r="60" spans="25:25" x14ac:dyDescent="0.25">
      <c r="Y60" t="str">
        <f t="shared" si="28"/>
        <v/>
      </c>
    </row>
    <row r="61" spans="25:25" x14ac:dyDescent="0.25">
      <c r="Y61" t="str">
        <f t="shared" si="28"/>
        <v/>
      </c>
    </row>
    <row r="62" spans="25:25" x14ac:dyDescent="0.25">
      <c r="Y62" t="str">
        <f t="shared" si="28"/>
        <v/>
      </c>
    </row>
    <row r="63" spans="25:25" x14ac:dyDescent="0.25">
      <c r="Y63" t="str">
        <f t="shared" si="28"/>
        <v/>
      </c>
    </row>
    <row r="64" spans="25:25" x14ac:dyDescent="0.25">
      <c r="Y64" t="str">
        <f t="shared" si="28"/>
        <v/>
      </c>
    </row>
    <row r="65" spans="25:25" x14ac:dyDescent="0.25">
      <c r="Y65" t="str">
        <f t="shared" si="28"/>
        <v/>
      </c>
    </row>
    <row r="66" spans="25:25" x14ac:dyDescent="0.25">
      <c r="Y66" t="str">
        <f t="shared" si="28"/>
        <v/>
      </c>
    </row>
    <row r="67" spans="25:25" x14ac:dyDescent="0.25">
      <c r="Y67" t="str">
        <f t="shared" ref="Y67:Y87" si="29">IF(LEN(C67)&gt;0,CONCATENATE("[""SAVE_INDEX""] = ",REPT(" ",3-LEN(C67)),C67,"; "),"")</f>
        <v/>
      </c>
    </row>
    <row r="68" spans="25:25" x14ac:dyDescent="0.25">
      <c r="Y68" t="str">
        <f t="shared" si="29"/>
        <v/>
      </c>
    </row>
    <row r="69" spans="25:25" x14ac:dyDescent="0.25">
      <c r="Y69" t="str">
        <f t="shared" si="29"/>
        <v/>
      </c>
    </row>
    <row r="70" spans="25:25" x14ac:dyDescent="0.25">
      <c r="Y70" t="str">
        <f t="shared" si="29"/>
        <v/>
      </c>
    </row>
    <row r="71" spans="25:25" x14ac:dyDescent="0.25">
      <c r="Y71" t="str">
        <f t="shared" si="29"/>
        <v/>
      </c>
    </row>
    <row r="72" spans="25:25" x14ac:dyDescent="0.25">
      <c r="Y72" t="str">
        <f t="shared" si="29"/>
        <v/>
      </c>
    </row>
    <row r="73" spans="25:25" x14ac:dyDescent="0.25">
      <c r="Y73" t="str">
        <f t="shared" si="29"/>
        <v/>
      </c>
    </row>
    <row r="74" spans="25:25" x14ac:dyDescent="0.25">
      <c r="Y74" t="str">
        <f t="shared" si="29"/>
        <v/>
      </c>
    </row>
    <row r="75" spans="25:25" x14ac:dyDescent="0.25">
      <c r="Y75" t="str">
        <f t="shared" si="29"/>
        <v/>
      </c>
    </row>
    <row r="76" spans="25:25" x14ac:dyDescent="0.25">
      <c r="Y76" t="str">
        <f t="shared" si="29"/>
        <v/>
      </c>
    </row>
    <row r="77" spans="25:25" x14ac:dyDescent="0.25">
      <c r="Y77" t="str">
        <f t="shared" si="29"/>
        <v/>
      </c>
    </row>
    <row r="78" spans="25:25" x14ac:dyDescent="0.25">
      <c r="Y78" t="str">
        <f t="shared" si="29"/>
        <v/>
      </c>
    </row>
    <row r="79" spans="25:25" x14ac:dyDescent="0.25">
      <c r="Y79" t="str">
        <f t="shared" si="29"/>
        <v/>
      </c>
    </row>
    <row r="80" spans="25:25" x14ac:dyDescent="0.25">
      <c r="Y80" t="str">
        <f t="shared" si="29"/>
        <v/>
      </c>
    </row>
    <row r="81" spans="25:25" x14ac:dyDescent="0.25">
      <c r="Y81" t="str">
        <f t="shared" si="29"/>
        <v/>
      </c>
    </row>
    <row r="82" spans="25:25" x14ac:dyDescent="0.25">
      <c r="Y82" t="str">
        <f t="shared" si="29"/>
        <v/>
      </c>
    </row>
    <row r="83" spans="25:25" x14ac:dyDescent="0.25">
      <c r="Y83" t="str">
        <f t="shared" si="29"/>
        <v/>
      </c>
    </row>
    <row r="84" spans="25:25" x14ac:dyDescent="0.25">
      <c r="Y84" t="str">
        <f t="shared" si="29"/>
        <v/>
      </c>
    </row>
    <row r="85" spans="25:25" x14ac:dyDescent="0.25">
      <c r="Y85" t="str">
        <f t="shared" si="29"/>
        <v/>
      </c>
    </row>
    <row r="86" spans="25:25" x14ac:dyDescent="0.25">
      <c r="Y86" t="str">
        <f t="shared" si="29"/>
        <v/>
      </c>
    </row>
    <row r="87" spans="25:25" x14ac:dyDescent="0.25">
      <c r="Y87" t="str">
        <f t="shared" si="29"/>
        <v/>
      </c>
    </row>
  </sheetData>
  <conditionalFormatting sqref="C1:C1048576">
    <cfRule type="duplicateValues" dxfId="30" priority="2"/>
    <cfRule type="duplicateValues" dxfId="29" priority="3"/>
  </conditionalFormatting>
  <conditionalFormatting sqref="P2:P27">
    <cfRule type="duplicateValues" dxfId="28"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00AC9-CC27-407C-9C3F-4A1B87B0151D}">
  <dimension ref="A1:AQ86"/>
  <sheetViews>
    <sheetView workbookViewId="0">
      <pane xSplit="4" ySplit="1" topLeftCell="R17" activePane="bottomRight" state="frozen"/>
      <selection pane="topRight" activeCell="C1" sqref="C1"/>
      <selection pane="bottomLeft" activeCell="A2" sqref="A2"/>
      <selection pane="bottomRight" activeCell="R2" sqref="R2:R40"/>
    </sheetView>
  </sheetViews>
  <sheetFormatPr defaultRowHeight="15" x14ac:dyDescent="0.25"/>
  <cols>
    <col min="1" max="1" width="11" bestFit="1" customWidth="1"/>
    <col min="4" max="4" width="46.140625" customWidth="1"/>
    <col min="7" max="7" width="36.28515625" bestFit="1" customWidth="1"/>
    <col min="11" max="11" width="27.42578125" customWidth="1"/>
    <col min="17" max="17" width="12.140625" bestFit="1" customWidth="1"/>
    <col min="18" max="18" width="12.140625" customWidth="1"/>
    <col min="19" max="19" width="19.5703125" customWidth="1"/>
    <col min="25" max="25" width="9.140625" customWidth="1"/>
  </cols>
  <sheetData>
    <row r="1" spans="1:43" x14ac:dyDescent="0.25">
      <c r="A1" t="s">
        <v>1575</v>
      </c>
      <c r="B1" t="s">
        <v>1074</v>
      </c>
      <c r="C1" t="s">
        <v>799</v>
      </c>
      <c r="D1" t="s">
        <v>1011</v>
      </c>
      <c r="E1" t="s">
        <v>1</v>
      </c>
      <c r="F1" t="s">
        <v>2</v>
      </c>
      <c r="G1" t="s">
        <v>3</v>
      </c>
      <c r="H1" t="s">
        <v>4</v>
      </c>
      <c r="I1" t="s">
        <v>5</v>
      </c>
      <c r="J1" t="s">
        <v>6</v>
      </c>
      <c r="K1" t="s">
        <v>7</v>
      </c>
      <c r="L1" t="s">
        <v>1010</v>
      </c>
      <c r="M1" t="s">
        <v>9</v>
      </c>
      <c r="N1" t="s">
        <v>1012</v>
      </c>
      <c r="O1" t="s">
        <v>1013</v>
      </c>
      <c r="P1" t="s">
        <v>2083</v>
      </c>
      <c r="Q1" t="s">
        <v>10</v>
      </c>
      <c r="R1" t="s">
        <v>2085</v>
      </c>
      <c r="S1" t="s">
        <v>11</v>
      </c>
      <c r="T1" t="s">
        <v>12</v>
      </c>
      <c r="U1" t="s">
        <v>13</v>
      </c>
      <c r="V1" t="s">
        <v>1575</v>
      </c>
      <c r="W1" t="s">
        <v>2084</v>
      </c>
      <c r="X1" t="s">
        <v>2083</v>
      </c>
      <c r="Y1" t="s">
        <v>799</v>
      </c>
      <c r="Z1" t="s">
        <v>14</v>
      </c>
      <c r="AA1" t="s">
        <v>15</v>
      </c>
      <c r="AB1" t="s">
        <v>16</v>
      </c>
      <c r="AC1" t="s">
        <v>2</v>
      </c>
      <c r="AD1" t="s">
        <v>17</v>
      </c>
      <c r="AE1" t="s">
        <v>4</v>
      </c>
      <c r="AF1" t="s">
        <v>18</v>
      </c>
      <c r="AG1" t="s">
        <v>5</v>
      </c>
      <c r="AH1" t="s">
        <v>19</v>
      </c>
      <c r="AI1" t="s">
        <v>6</v>
      </c>
      <c r="AJ1" t="s">
        <v>9</v>
      </c>
      <c r="AK1" t="s">
        <v>1087</v>
      </c>
      <c r="AL1" t="s">
        <v>1088</v>
      </c>
      <c r="AM1" t="s">
        <v>1009</v>
      </c>
      <c r="AN1" t="s">
        <v>1010</v>
      </c>
      <c r="AO1" t="s">
        <v>7</v>
      </c>
      <c r="AP1" t="s">
        <v>0</v>
      </c>
      <c r="AQ1" t="s">
        <v>20</v>
      </c>
    </row>
    <row r="2" spans="1:43" x14ac:dyDescent="0.25">
      <c r="A2">
        <v>1879378536</v>
      </c>
      <c r="B2">
        <v>1</v>
      </c>
      <c r="C2">
        <v>1</v>
      </c>
      <c r="D2" s="2" t="s">
        <v>1090</v>
      </c>
      <c r="E2" t="s">
        <v>25</v>
      </c>
      <c r="F2">
        <v>2000</v>
      </c>
      <c r="G2" t="s">
        <v>1091</v>
      </c>
      <c r="I2">
        <v>1200</v>
      </c>
      <c r="J2" t="s">
        <v>56</v>
      </c>
      <c r="K2" t="s">
        <v>1092</v>
      </c>
      <c r="L2" t="s">
        <v>1139</v>
      </c>
      <c r="M2">
        <v>0</v>
      </c>
      <c r="N2">
        <v>110</v>
      </c>
      <c r="R2" t="str">
        <f>CONCATENATE(U2,W2,X2,AQ2," -- ",D2)</f>
        <v xml:space="preserve"> [1] = {["ID"] = 1879378536; }; -- Deeds of the Dwarf-holds</v>
      </c>
      <c r="S2" s="1" t="str">
        <f>CONCATENATE(U2,V2,Y2,AA2,AC2,AE2,AG2,AI2,AJ2,AK2,AM2,AN2,AO2,AP2,AQ2)</f>
        <v xml:space="preserve"> [1] = {["ID"] = 1879378536; ["SAVE_INDEX"] =  1; ["TYPE"] = 3; ["VXP"] = 2000; ["LP"] =  0; ["REP"] = 1200; ["FACTION"] = 71; ["TIER"] = 0; ["MIN_LVL"] = "110"; ["NAME"] = { ["EN"] = "Deeds of the Dwarf-holds"; }; ["LORE"] = { ["EN"] = "Complete many deeds in Ered Mithrin and the Ironfold."; }; ["SUMMARY"] = { ["EN"] = "Complete 4 Meta Deeds"; }; ["TITLE"] = { ["EN"] = "Defender of the Dwarf-holds"; }; };</v>
      </c>
      <c r="T2">
        <f>ROW()-1</f>
        <v>1</v>
      </c>
      <c r="U2" t="str">
        <f t="shared" ref="U2" si="0">CONCATENATE(REPT(" ",2-LEN(T2)),"[",T2,"] = {")</f>
        <v xml:space="preserve"> [1] = {</v>
      </c>
      <c r="V2" t="str">
        <f>IF(LEN(A2)&gt;0,CONCATENATE("[""ID""] = ",A2,"; "),"                     ")</f>
        <v xml:space="preserve">["ID"] = 1879378536; </v>
      </c>
      <c r="W2" t="str">
        <f>IF(LEN(A2)&gt;0,CONCATENATE("[""ID""] = ",A2,"; "),"")</f>
        <v xml:space="preserve">["ID"] = 1879378536; </v>
      </c>
      <c r="X2" t="str">
        <f>IF(LEN(P2)&gt;0,CONCATENATE("[""CAT_ID""] = ",P2,"; "),"")</f>
        <v/>
      </c>
      <c r="Y2" t="str">
        <f>IF(LEN(C2)&gt;0,CONCATENATE("[""SAVE_INDEX""] = ",REPT(" ",2-LEN(C2)),C2,"; "),"")</f>
        <v xml:space="preserve">["SAVE_INDEX"] =  1; </v>
      </c>
      <c r="Z2">
        <f>VLOOKUP(E2,Type!A$2:B$14,2,FALSE)</f>
        <v>3</v>
      </c>
      <c r="AA2" t="str">
        <f t="shared" ref="AA2" si="1">CONCATENATE("[""TYPE""] = ",Z2,"; ")</f>
        <v xml:space="preserve">["TYPE"] = 3; </v>
      </c>
      <c r="AB2" t="str">
        <f>TEXT(F2,0)</f>
        <v>2000</v>
      </c>
      <c r="AC2" t="str">
        <f>CONCATENATE("[""VXP""] = ",REPT(" ",4-LEN(AB2)),TEXT(AB2,"0"),"; ")</f>
        <v xml:space="preserve">["VXP"] = 2000; </v>
      </c>
      <c r="AD2" t="str">
        <f>TEXT(H2,0)</f>
        <v>0</v>
      </c>
      <c r="AE2" t="str">
        <f>CONCATENATE("[""LP""] = ",REPT(" ",2-LEN(AD2)),TEXT(AD2,"0"),"; ")</f>
        <v xml:space="preserve">["LP"] =  0; </v>
      </c>
      <c r="AF2" t="str">
        <f>TEXT(I2,0)</f>
        <v>1200</v>
      </c>
      <c r="AG2" t="str">
        <f>CONCATENATE("[""REP""] = ",REPT(" ",4-LEN(AF2)),TEXT(AF2,"0"),"; ")</f>
        <v xml:space="preserve">["REP"] = 1200; </v>
      </c>
      <c r="AH2">
        <f>IF(LEN(J2)&gt;0,VLOOKUP(J2,Faction!A$2:B$80,2,FALSE),1)</f>
        <v>71</v>
      </c>
      <c r="AI2" t="str">
        <f>CONCATENATE("[""FACTION""] = ",REPT(" ",2-LEN(AH2)),TEXT(AH2,"0"),"; ")</f>
        <v xml:space="preserve">["FACTION"] = 71; </v>
      </c>
      <c r="AJ2" t="str">
        <f t="shared" ref="AJ2" si="2">CONCATENATE("[""TIER""] = ",TEXT(M2,"0"),"; ")</f>
        <v xml:space="preserve">["TIER"] = 0; </v>
      </c>
      <c r="AK2" t="str">
        <f>IF(LEN(N2)&gt;0,CONCATENATE("[""MIN_LVL""] = ",REPT(" ",3-LEN(N2)),"""",N2,"""; "),"")</f>
        <v xml:space="preserve">["MIN_LVL"] = "110"; </v>
      </c>
      <c r="AL2" t="str">
        <f>IF(LEN(O2)&gt;0,CONCATENATE("[""MIN_LVL""] = ",REPT(" ",3-LEN(O2)),O2,"; "),"")</f>
        <v/>
      </c>
      <c r="AM2" t="str">
        <f>CONCATENATE("[""NAME""] = { [""EN""] = """,D2,"""; }; ")</f>
        <v xml:space="preserve">["NAME"] = { ["EN"] = "Deeds of the Dwarf-holds"; }; </v>
      </c>
      <c r="AN2" t="str">
        <f>CONCATENATE("[""LORE""] = { [""EN""] = """,L2,"""; }; ")</f>
        <v xml:space="preserve">["LORE"] = { ["EN"] = "Complete many deeds in Ered Mithrin and the Ironfold."; }; </v>
      </c>
      <c r="AO2" t="str">
        <f>CONCATENATE("[""SUMMARY""] = { [""EN""] = """,K2,"""; }; ")</f>
        <v xml:space="preserve">["SUMMARY"] = { ["EN"] = "Complete 4 Meta Deeds"; }; </v>
      </c>
      <c r="AP2" t="str">
        <f>IF(LEN(G2)&gt;0,CONCATENATE("[""TITLE""] = { [""EN""] = """,G2,"""; }; "),"")</f>
        <v xml:space="preserve">["TITLE"] = { ["EN"] = "Defender of the Dwarf-holds"; }; </v>
      </c>
      <c r="AQ2" t="str">
        <f>CONCATENATE("};")</f>
        <v>};</v>
      </c>
    </row>
    <row r="3" spans="1:43" x14ac:dyDescent="0.25">
      <c r="A3">
        <v>1879378538</v>
      </c>
      <c r="B3">
        <v>2</v>
      </c>
      <c r="C3">
        <v>2</v>
      </c>
      <c r="D3" t="s">
        <v>1093</v>
      </c>
      <c r="E3" t="s">
        <v>25</v>
      </c>
      <c r="F3">
        <v>2000</v>
      </c>
      <c r="K3" t="s">
        <v>1018</v>
      </c>
      <c r="L3" t="s">
        <v>1493</v>
      </c>
      <c r="M3">
        <v>1</v>
      </c>
      <c r="N3">
        <v>110</v>
      </c>
      <c r="R3" t="str">
        <f t="shared" ref="R3:R40" si="3">CONCATENATE(U3,W3,X3,AQ3," -- ",D3)</f>
        <v xml:space="preserve"> [2] = {["ID"] = 1879378538; }; -- Explorer of the Dwarf-holds</v>
      </c>
      <c r="S3" s="1" t="str">
        <f t="shared" ref="S3:S40" si="4">CONCATENATE(U3,V3,Y3,AA3,AC3,AE3,AG3,AI3,AJ3,AK3,AM3,AN3,AO3,AP3,AQ3)</f>
        <v xml:space="preserve"> [2] = {["ID"] = 1879378538; ["SAVE_INDEX"] =  2; ["TYPE"] = 3; ["VXP"] = 2000; ["LP"] =  0; ["REP"] =    0; ["FACTION"] =  1; ["TIER"] = 1; ["MIN_LVL"] = "110"; ["NAME"] = { ["EN"] = "Explorer of the Dwarf-holds"; }; ["LORE"] = { ["EN"] = "Explore much of the Ironfold and Ered Mithrin."; }; ["SUMMARY"] = { ["EN"] = "Complete 6 Explorer Deeds"; }; };</v>
      </c>
      <c r="T3">
        <f t="shared" ref="T3:T40" si="5">ROW()-1</f>
        <v>2</v>
      </c>
      <c r="U3" t="str">
        <f t="shared" ref="U3:U40" si="6">CONCATENATE(REPT(" ",2-LEN(T3)),"[",T3,"] = {")</f>
        <v xml:space="preserve"> [2] = {</v>
      </c>
      <c r="V3" t="str">
        <f t="shared" ref="V3:V40" si="7">IF(LEN(A3)&gt;0,CONCATENATE("[""ID""] = ",A3,"; "),"                     ")</f>
        <v xml:space="preserve">["ID"] = 1879378538; </v>
      </c>
      <c r="W3" t="str">
        <f t="shared" ref="W3:W40" si="8">IF(LEN(A3)&gt;0,CONCATENATE("[""ID""] = ",A3,"; "),"")</f>
        <v xml:space="preserve">["ID"] = 1879378538; </v>
      </c>
      <c r="X3" t="str">
        <f t="shared" ref="X3:X40" si="9">IF(LEN(P3)&gt;0,CONCATENATE("[""CAT_ID""] = ",P3,"; "),"")</f>
        <v/>
      </c>
      <c r="Y3" t="str">
        <f t="shared" ref="Y3:Y40" si="10">IF(LEN(C3)&gt;0,CONCATENATE("[""SAVE_INDEX""] = ",REPT(" ",2-LEN(C3)),C3,"; "),"")</f>
        <v xml:space="preserve">["SAVE_INDEX"] =  2; </v>
      </c>
      <c r="Z3">
        <f>VLOOKUP(E3,Type!A$2:B$14,2,FALSE)</f>
        <v>3</v>
      </c>
      <c r="AA3" t="str">
        <f t="shared" ref="AA3:AA40" si="11">CONCATENATE("[""TYPE""] = ",Z3,"; ")</f>
        <v xml:space="preserve">["TYPE"] = 3; </v>
      </c>
      <c r="AB3" t="str">
        <f t="shared" ref="AB3:AB40" si="12">TEXT(F3,0)</f>
        <v>2000</v>
      </c>
      <c r="AC3" t="str">
        <f t="shared" ref="AC3:AC40" si="13">CONCATENATE("[""VXP""] = ",REPT(" ",4-LEN(AB3)),TEXT(AB3,"0"),"; ")</f>
        <v xml:space="preserve">["VXP"] = 2000; </v>
      </c>
      <c r="AD3" t="str">
        <f t="shared" ref="AD3:AD40" si="14">TEXT(H3,0)</f>
        <v>0</v>
      </c>
      <c r="AE3" t="str">
        <f t="shared" ref="AE3:AE40" si="15">CONCATENATE("[""LP""] = ",REPT(" ",2-LEN(AD3)),TEXT(AD3,"0"),"; ")</f>
        <v xml:space="preserve">["LP"] =  0; </v>
      </c>
      <c r="AF3" t="str">
        <f t="shared" ref="AF3:AF40" si="16">TEXT(I3,0)</f>
        <v>0</v>
      </c>
      <c r="AG3" t="str">
        <f t="shared" ref="AG3:AG40" si="17">CONCATENATE("[""REP""] = ",REPT(" ",4-LEN(AF3)),TEXT(AF3,"0"),"; ")</f>
        <v xml:space="preserve">["REP"] =    0; </v>
      </c>
      <c r="AH3">
        <f>IF(LEN(J3)&gt;0,VLOOKUP(J3,Faction!A$2:B$80,2,FALSE),1)</f>
        <v>1</v>
      </c>
      <c r="AI3" t="str">
        <f t="shared" ref="AI3:AI40" si="18">CONCATENATE("[""FACTION""] = ",REPT(" ",2-LEN(AH3)),TEXT(AH3,"0"),"; ")</f>
        <v xml:space="preserve">["FACTION"] =  1; </v>
      </c>
      <c r="AJ3" t="str">
        <f t="shared" ref="AJ3:AJ40" si="19">CONCATENATE("[""TIER""] = ",TEXT(M3,"0"),"; ")</f>
        <v xml:space="preserve">["TIER"] = 1; </v>
      </c>
      <c r="AK3" t="str">
        <f t="shared" ref="AK3:AK40" si="20">IF(LEN(N3)&gt;0,CONCATENATE("[""MIN_LVL""] = ",REPT(" ",3-LEN(N3)),"""",N3,"""; "),"")</f>
        <v xml:space="preserve">["MIN_LVL"] = "110"; </v>
      </c>
      <c r="AL3" t="str">
        <f t="shared" ref="AL3:AL40" si="21">IF(LEN(O3)&gt;0,CONCATENATE("[""MIN_LVL""] = ",REPT(" ",3-LEN(O3)),O3,"; "),"")</f>
        <v/>
      </c>
      <c r="AM3" t="str">
        <f t="shared" ref="AM3:AM40" si="22">CONCATENATE("[""NAME""] = { [""EN""] = """,D3,"""; }; ")</f>
        <v xml:space="preserve">["NAME"] = { ["EN"] = "Explorer of the Dwarf-holds"; }; </v>
      </c>
      <c r="AN3" t="str">
        <f t="shared" ref="AN3:AN40" si="23">CONCATENATE("[""LORE""] = { [""EN""] = """,L3,"""; }; ")</f>
        <v xml:space="preserve">["LORE"] = { ["EN"] = "Explore much of the Ironfold and Ered Mithrin."; }; </v>
      </c>
      <c r="AO3" t="str">
        <f t="shared" ref="AO3:AO40" si="24">CONCATENATE("[""SUMMARY""] = { [""EN""] = """,K3,"""; }; ")</f>
        <v xml:space="preserve">["SUMMARY"] = { ["EN"] = "Complete 6 Explorer Deeds"; }; </v>
      </c>
      <c r="AP3" t="str">
        <f t="shared" ref="AP3:AP40" si="25">IF(LEN(G3)&gt;0,CONCATENATE("[""TITLE""] = { [""EN""] = """,G3,"""; }; "),"")</f>
        <v/>
      </c>
      <c r="AQ3" t="str">
        <f t="shared" ref="AQ3:AQ40" si="26">CONCATENATE("};")</f>
        <v>};</v>
      </c>
    </row>
    <row r="4" spans="1:43" x14ac:dyDescent="0.25">
      <c r="A4">
        <v>1879378529</v>
      </c>
      <c r="B4">
        <v>7</v>
      </c>
      <c r="C4">
        <v>3</v>
      </c>
      <c r="D4" t="s">
        <v>1102</v>
      </c>
      <c r="E4" t="s">
        <v>25</v>
      </c>
      <c r="F4">
        <v>2000</v>
      </c>
      <c r="G4" t="s">
        <v>1103</v>
      </c>
      <c r="H4">
        <v>5</v>
      </c>
      <c r="I4">
        <v>700</v>
      </c>
      <c r="J4" t="s">
        <v>49</v>
      </c>
      <c r="K4" t="s">
        <v>1104</v>
      </c>
      <c r="L4" t="s">
        <v>1140</v>
      </c>
      <c r="M4">
        <v>2</v>
      </c>
      <c r="N4">
        <v>110</v>
      </c>
      <c r="R4" t="str">
        <f t="shared" si="3"/>
        <v xml:space="preserve"> [3] = {["ID"] = 1879378529; }; -- Seeking Iron Veins</v>
      </c>
      <c r="S4" s="1" t="str">
        <f t="shared" si="4"/>
        <v xml:space="preserve"> [3] = {["ID"] = 1879378529; ["SAVE_INDEX"] =  3; ["TYPE"] = 3; ["VXP"] = 2000; ["LP"] =  5; ["REP"] =  700; ["FACTION"] = 68; ["TIER"] = 2; ["MIN_LVL"] = "110"; ["NAME"] = { ["EN"] = "Seeking Iron Veins"; }; ["LORE"] = { ["EN"] = "Discover new and rare iron veins in the Ironfold."; }; ["SUMMARY"] = { ["EN"] = "Discover 10 new and rare iron veins in the Ironfold"; }; ["TITLE"] = { ["EN"] = "Seeker of Iron"; }; };</v>
      </c>
      <c r="T4">
        <f t="shared" si="5"/>
        <v>3</v>
      </c>
      <c r="U4" t="str">
        <f t="shared" si="6"/>
        <v xml:space="preserve"> [3] = {</v>
      </c>
      <c r="V4" t="str">
        <f t="shared" si="7"/>
        <v xml:space="preserve">["ID"] = 1879378529; </v>
      </c>
      <c r="W4" t="str">
        <f t="shared" si="8"/>
        <v xml:space="preserve">["ID"] = 1879378529; </v>
      </c>
      <c r="X4" t="str">
        <f t="shared" si="9"/>
        <v/>
      </c>
      <c r="Y4" t="str">
        <f t="shared" si="10"/>
        <v xml:space="preserve">["SAVE_INDEX"] =  3; </v>
      </c>
      <c r="Z4">
        <f>VLOOKUP(E4,Type!A$2:B$14,2,FALSE)</f>
        <v>3</v>
      </c>
      <c r="AA4" t="str">
        <f t="shared" si="11"/>
        <v xml:space="preserve">["TYPE"] = 3; </v>
      </c>
      <c r="AB4" t="str">
        <f t="shared" si="12"/>
        <v>2000</v>
      </c>
      <c r="AC4" t="str">
        <f t="shared" si="13"/>
        <v xml:space="preserve">["VXP"] = 2000; </v>
      </c>
      <c r="AD4" t="str">
        <f t="shared" si="14"/>
        <v>5</v>
      </c>
      <c r="AE4" t="str">
        <f t="shared" si="15"/>
        <v xml:space="preserve">["LP"] =  5; </v>
      </c>
      <c r="AF4" t="str">
        <f t="shared" si="16"/>
        <v>700</v>
      </c>
      <c r="AG4" t="str">
        <f t="shared" si="17"/>
        <v xml:space="preserve">["REP"] =  700; </v>
      </c>
      <c r="AH4">
        <f>IF(LEN(J4)&gt;0,VLOOKUP(J4,Faction!A$2:B$80,2,FALSE),1)</f>
        <v>68</v>
      </c>
      <c r="AI4" t="str">
        <f t="shared" si="18"/>
        <v xml:space="preserve">["FACTION"] = 68; </v>
      </c>
      <c r="AJ4" t="str">
        <f t="shared" si="19"/>
        <v xml:space="preserve">["TIER"] = 2; </v>
      </c>
      <c r="AK4" t="str">
        <f t="shared" si="20"/>
        <v xml:space="preserve">["MIN_LVL"] = "110"; </v>
      </c>
      <c r="AL4" t="str">
        <f t="shared" si="21"/>
        <v/>
      </c>
      <c r="AM4" t="str">
        <f t="shared" si="22"/>
        <v xml:space="preserve">["NAME"] = { ["EN"] = "Seeking Iron Veins"; }; </v>
      </c>
      <c r="AN4" t="str">
        <f t="shared" si="23"/>
        <v xml:space="preserve">["LORE"] = { ["EN"] = "Discover new and rare iron veins in the Ironfold."; }; </v>
      </c>
      <c r="AO4" t="str">
        <f t="shared" si="24"/>
        <v xml:space="preserve">["SUMMARY"] = { ["EN"] = "Discover 10 new and rare iron veins in the Ironfold"; }; </v>
      </c>
      <c r="AP4" t="str">
        <f t="shared" si="25"/>
        <v xml:space="preserve">["TITLE"] = { ["EN"] = "Seeker of Iron"; }; </v>
      </c>
      <c r="AQ4" t="str">
        <f t="shared" si="26"/>
        <v>};</v>
      </c>
    </row>
    <row r="5" spans="1:43" x14ac:dyDescent="0.25">
      <c r="A5">
        <v>1879378533</v>
      </c>
      <c r="B5">
        <v>10</v>
      </c>
      <c r="C5">
        <v>4</v>
      </c>
      <c r="D5" t="s">
        <v>1110</v>
      </c>
      <c r="E5" t="s">
        <v>25</v>
      </c>
      <c r="F5">
        <v>2000</v>
      </c>
      <c r="G5" t="s">
        <v>1111</v>
      </c>
      <c r="H5">
        <v>5</v>
      </c>
      <c r="I5">
        <v>700</v>
      </c>
      <c r="J5" t="s">
        <v>49</v>
      </c>
      <c r="K5" t="s">
        <v>1112</v>
      </c>
      <c r="L5" t="s">
        <v>1494</v>
      </c>
      <c r="M5">
        <v>2</v>
      </c>
      <c r="N5">
        <v>110</v>
      </c>
      <c r="R5" t="str">
        <f t="shared" si="3"/>
        <v xml:space="preserve"> [4] = {["ID"] = 1879378533; }; -- Treasure-seeker of the Ironfold</v>
      </c>
      <c r="S5" s="1" t="str">
        <f t="shared" si="4"/>
        <v xml:space="preserve"> [4] = {["ID"] = 1879378533; ["SAVE_INDEX"] =  4; ["TYPE"] = 3; ["VXP"] = 2000; ["LP"] =  5; ["REP"] =  700; ["FACTION"] = 68; ["TIER"] = 2; ["MIN_LVL"] = "110"; ["NAME"] = { ["EN"] = "Treasure-seeker of the Ironfold"; }; ["LORE"] = { ["EN"] = "Discover the many dwarf mining caches in the Ironfold."; }; ["SUMMARY"] = { ["EN"] = "Discover 10 Dwarf Mining Caches in the Ered Mithrin"; }; ["TITLE"] = { ["EN"] = "Seeker of Dwarf Mines"; }; };</v>
      </c>
      <c r="T5">
        <f t="shared" si="5"/>
        <v>4</v>
      </c>
      <c r="U5" t="str">
        <f t="shared" si="6"/>
        <v xml:space="preserve"> [4] = {</v>
      </c>
      <c r="V5" t="str">
        <f t="shared" si="7"/>
        <v xml:space="preserve">["ID"] = 1879378533; </v>
      </c>
      <c r="W5" t="str">
        <f t="shared" si="8"/>
        <v xml:space="preserve">["ID"] = 1879378533; </v>
      </c>
      <c r="X5" t="str">
        <f t="shared" si="9"/>
        <v/>
      </c>
      <c r="Y5" t="str">
        <f t="shared" si="10"/>
        <v xml:space="preserve">["SAVE_INDEX"] =  4; </v>
      </c>
      <c r="Z5">
        <f>VLOOKUP(E5,Type!A$2:B$14,2,FALSE)</f>
        <v>3</v>
      </c>
      <c r="AA5" t="str">
        <f t="shared" si="11"/>
        <v xml:space="preserve">["TYPE"] = 3; </v>
      </c>
      <c r="AB5" t="str">
        <f t="shared" si="12"/>
        <v>2000</v>
      </c>
      <c r="AC5" t="str">
        <f t="shared" si="13"/>
        <v xml:space="preserve">["VXP"] = 2000; </v>
      </c>
      <c r="AD5" t="str">
        <f t="shared" si="14"/>
        <v>5</v>
      </c>
      <c r="AE5" t="str">
        <f t="shared" si="15"/>
        <v xml:space="preserve">["LP"] =  5; </v>
      </c>
      <c r="AF5" t="str">
        <f t="shared" si="16"/>
        <v>700</v>
      </c>
      <c r="AG5" t="str">
        <f t="shared" si="17"/>
        <v xml:space="preserve">["REP"] =  700; </v>
      </c>
      <c r="AH5">
        <f>IF(LEN(J5)&gt;0,VLOOKUP(J5,Faction!A$2:B$80,2,FALSE),1)</f>
        <v>68</v>
      </c>
      <c r="AI5" t="str">
        <f t="shared" si="18"/>
        <v xml:space="preserve">["FACTION"] = 68; </v>
      </c>
      <c r="AJ5" t="str">
        <f t="shared" si="19"/>
        <v xml:space="preserve">["TIER"] = 2; </v>
      </c>
      <c r="AK5" t="str">
        <f t="shared" si="20"/>
        <v xml:space="preserve">["MIN_LVL"] = "110"; </v>
      </c>
      <c r="AL5" t="str">
        <f t="shared" si="21"/>
        <v/>
      </c>
      <c r="AM5" t="str">
        <f t="shared" si="22"/>
        <v xml:space="preserve">["NAME"] = { ["EN"] = "Treasure-seeker of the Ironfold"; }; </v>
      </c>
      <c r="AN5" t="str">
        <f t="shared" si="23"/>
        <v xml:space="preserve">["LORE"] = { ["EN"] = "Discover the many dwarf mining caches in the Ironfold."; }; </v>
      </c>
      <c r="AO5" t="str">
        <f t="shared" si="24"/>
        <v xml:space="preserve">["SUMMARY"] = { ["EN"] = "Discover 10 Dwarf Mining Caches in the Ered Mithrin"; }; </v>
      </c>
      <c r="AP5" t="str">
        <f t="shared" si="25"/>
        <v xml:space="preserve">["TITLE"] = { ["EN"] = "Seeker of Dwarf Mines"; }; </v>
      </c>
      <c r="AQ5" t="str">
        <f t="shared" si="26"/>
        <v>};</v>
      </c>
    </row>
    <row r="6" spans="1:43" x14ac:dyDescent="0.25">
      <c r="A6">
        <v>1879378540</v>
      </c>
      <c r="B6">
        <v>8</v>
      </c>
      <c r="C6">
        <v>5</v>
      </c>
      <c r="D6" t="s">
        <v>1105</v>
      </c>
      <c r="E6" t="s">
        <v>25</v>
      </c>
      <c r="F6">
        <v>2000</v>
      </c>
      <c r="G6" t="s">
        <v>2076</v>
      </c>
      <c r="H6">
        <v>5</v>
      </c>
      <c r="I6">
        <v>700</v>
      </c>
      <c r="J6" t="s">
        <v>56</v>
      </c>
      <c r="K6" t="s">
        <v>1106</v>
      </c>
      <c r="L6" t="s">
        <v>1495</v>
      </c>
      <c r="M6">
        <v>2</v>
      </c>
      <c r="N6">
        <v>110</v>
      </c>
      <c r="R6" t="str">
        <f t="shared" si="3"/>
        <v xml:space="preserve"> [5] = {["ID"] = 1879378540; }; -- Survey Markers of the Dwarf-holds</v>
      </c>
      <c r="S6" s="1" t="str">
        <f t="shared" si="4"/>
        <v xml:space="preserve"> [5] = {["ID"] = 1879378540; ["SAVE_INDEX"] =  5; ["TYPE"] = 3; ["VXP"] = 2000; ["LP"] =  5; ["REP"] =  700; ["FACTION"] = 71; ["TIER"] = 2; ["MIN_LVL"] = "110"; ["NAME"] = { ["EN"] = "Survey Markers of the Dwarf-holds"; }; ["LORE"] = { ["EN"] = "Discover the dwarf-markers spread across the Dwarf-holds."; }; ["SUMMARY"] = { ["EN"] = "Discover 12 Dwarf Markers spread across the Dwarf-holds"; }; ["TITLE"] = { ["EN"] = "Surveyor of Mountains"; }; };</v>
      </c>
      <c r="T6">
        <f t="shared" si="5"/>
        <v>5</v>
      </c>
      <c r="U6" t="str">
        <f t="shared" si="6"/>
        <v xml:space="preserve"> [5] = {</v>
      </c>
      <c r="V6" t="str">
        <f t="shared" si="7"/>
        <v xml:space="preserve">["ID"] = 1879378540; </v>
      </c>
      <c r="W6" t="str">
        <f t="shared" si="8"/>
        <v xml:space="preserve">["ID"] = 1879378540; </v>
      </c>
      <c r="X6" t="str">
        <f t="shared" si="9"/>
        <v/>
      </c>
      <c r="Y6" t="str">
        <f t="shared" si="10"/>
        <v xml:space="preserve">["SAVE_INDEX"] =  5; </v>
      </c>
      <c r="Z6">
        <f>VLOOKUP(E6,Type!A$2:B$14,2,FALSE)</f>
        <v>3</v>
      </c>
      <c r="AA6" t="str">
        <f t="shared" si="11"/>
        <v xml:space="preserve">["TYPE"] = 3; </v>
      </c>
      <c r="AB6" t="str">
        <f t="shared" si="12"/>
        <v>2000</v>
      </c>
      <c r="AC6" t="str">
        <f t="shared" si="13"/>
        <v xml:space="preserve">["VXP"] = 2000; </v>
      </c>
      <c r="AD6" t="str">
        <f t="shared" si="14"/>
        <v>5</v>
      </c>
      <c r="AE6" t="str">
        <f t="shared" si="15"/>
        <v xml:space="preserve">["LP"] =  5; </v>
      </c>
      <c r="AF6" t="str">
        <f t="shared" si="16"/>
        <v>700</v>
      </c>
      <c r="AG6" t="str">
        <f t="shared" si="17"/>
        <v xml:space="preserve">["REP"] =  700; </v>
      </c>
      <c r="AH6">
        <f>IF(LEN(J6)&gt;0,VLOOKUP(J6,Faction!A$2:B$80,2,FALSE),1)</f>
        <v>71</v>
      </c>
      <c r="AI6" t="str">
        <f t="shared" si="18"/>
        <v xml:space="preserve">["FACTION"] = 71; </v>
      </c>
      <c r="AJ6" t="str">
        <f t="shared" si="19"/>
        <v xml:space="preserve">["TIER"] = 2; </v>
      </c>
      <c r="AK6" t="str">
        <f t="shared" si="20"/>
        <v xml:space="preserve">["MIN_LVL"] = "110"; </v>
      </c>
      <c r="AL6" t="str">
        <f t="shared" si="21"/>
        <v/>
      </c>
      <c r="AM6" t="str">
        <f t="shared" si="22"/>
        <v xml:space="preserve">["NAME"] = { ["EN"] = "Survey Markers of the Dwarf-holds"; }; </v>
      </c>
      <c r="AN6" t="str">
        <f t="shared" si="23"/>
        <v xml:space="preserve">["LORE"] = { ["EN"] = "Discover the dwarf-markers spread across the Dwarf-holds."; }; </v>
      </c>
      <c r="AO6" t="str">
        <f t="shared" si="24"/>
        <v xml:space="preserve">["SUMMARY"] = { ["EN"] = "Discover 12 Dwarf Markers spread across the Dwarf-holds"; }; </v>
      </c>
      <c r="AP6" t="str">
        <f t="shared" si="25"/>
        <v xml:space="preserve">["TITLE"] = { ["EN"] = "Surveyor of Mountains"; }; </v>
      </c>
      <c r="AQ6" t="str">
        <f t="shared" si="26"/>
        <v>};</v>
      </c>
    </row>
    <row r="7" spans="1:43" x14ac:dyDescent="0.25">
      <c r="A7">
        <v>1879378541</v>
      </c>
      <c r="B7">
        <v>6</v>
      </c>
      <c r="C7">
        <v>6</v>
      </c>
      <c r="D7" t="s">
        <v>1099</v>
      </c>
      <c r="E7" t="s">
        <v>25</v>
      </c>
      <c r="F7">
        <v>2000</v>
      </c>
      <c r="G7" t="s">
        <v>1100</v>
      </c>
      <c r="H7">
        <v>5</v>
      </c>
      <c r="I7">
        <v>700</v>
      </c>
      <c r="J7" t="s">
        <v>56</v>
      </c>
      <c r="K7" t="s">
        <v>1101</v>
      </c>
      <c r="L7" t="s">
        <v>1496</v>
      </c>
      <c r="M7">
        <v>2</v>
      </c>
      <c r="N7">
        <v>110</v>
      </c>
      <c r="R7" t="str">
        <f t="shared" si="3"/>
        <v xml:space="preserve"> [6] = {["ID"] = 1879378541; }; -- Ruins of Ered Mithrin</v>
      </c>
      <c r="S7" s="1" t="str">
        <f t="shared" si="4"/>
        <v xml:space="preserve"> [6] = {["ID"] = 1879378541; ["SAVE_INDEX"] =  6; ["TYPE"] = 3; ["VXP"] = 2000; ["LP"] =  5; ["REP"] =  700; ["FACTION"] = 71; ["TIER"] = 2; ["MIN_LVL"] = "110"; ["NAME"] = { ["EN"] = "Ruins of Ered Mithrin"; }; ["LORE"] = { ["EN"] = "Explore the many ruins of Ered Mithrin."; }; ["SUMMARY"] = { ["EN"] = "Explore 11 ruins of Ered Mithrin"; }; ["TITLE"] = { ["EN"] = "Grey Mountain Explorer"; }; };</v>
      </c>
      <c r="T7">
        <f t="shared" si="5"/>
        <v>6</v>
      </c>
      <c r="U7" t="str">
        <f t="shared" si="6"/>
        <v xml:space="preserve"> [6] = {</v>
      </c>
      <c r="V7" t="str">
        <f t="shared" si="7"/>
        <v xml:space="preserve">["ID"] = 1879378541; </v>
      </c>
      <c r="W7" t="str">
        <f t="shared" si="8"/>
        <v xml:space="preserve">["ID"] = 1879378541; </v>
      </c>
      <c r="X7" t="str">
        <f t="shared" si="9"/>
        <v/>
      </c>
      <c r="Y7" t="str">
        <f t="shared" si="10"/>
        <v xml:space="preserve">["SAVE_INDEX"] =  6; </v>
      </c>
      <c r="Z7">
        <f>VLOOKUP(E7,Type!A$2:B$14,2,FALSE)</f>
        <v>3</v>
      </c>
      <c r="AA7" t="str">
        <f t="shared" si="11"/>
        <v xml:space="preserve">["TYPE"] = 3; </v>
      </c>
      <c r="AB7" t="str">
        <f t="shared" si="12"/>
        <v>2000</v>
      </c>
      <c r="AC7" t="str">
        <f t="shared" si="13"/>
        <v xml:space="preserve">["VXP"] = 2000; </v>
      </c>
      <c r="AD7" t="str">
        <f t="shared" si="14"/>
        <v>5</v>
      </c>
      <c r="AE7" t="str">
        <f t="shared" si="15"/>
        <v xml:space="preserve">["LP"] =  5; </v>
      </c>
      <c r="AF7" t="str">
        <f t="shared" si="16"/>
        <v>700</v>
      </c>
      <c r="AG7" t="str">
        <f t="shared" si="17"/>
        <v xml:space="preserve">["REP"] =  700; </v>
      </c>
      <c r="AH7">
        <f>IF(LEN(J7)&gt;0,VLOOKUP(J7,Faction!A$2:B$80,2,FALSE),1)</f>
        <v>71</v>
      </c>
      <c r="AI7" t="str">
        <f t="shared" si="18"/>
        <v xml:space="preserve">["FACTION"] = 71; </v>
      </c>
      <c r="AJ7" t="str">
        <f t="shared" si="19"/>
        <v xml:space="preserve">["TIER"] = 2; </v>
      </c>
      <c r="AK7" t="str">
        <f t="shared" si="20"/>
        <v xml:space="preserve">["MIN_LVL"] = "110"; </v>
      </c>
      <c r="AL7" t="str">
        <f t="shared" si="21"/>
        <v/>
      </c>
      <c r="AM7" t="str">
        <f t="shared" si="22"/>
        <v xml:space="preserve">["NAME"] = { ["EN"] = "Ruins of Ered Mithrin"; }; </v>
      </c>
      <c r="AN7" t="str">
        <f t="shared" si="23"/>
        <v xml:space="preserve">["LORE"] = { ["EN"] = "Explore the many ruins of Ered Mithrin."; }; </v>
      </c>
      <c r="AO7" t="str">
        <f t="shared" si="24"/>
        <v xml:space="preserve">["SUMMARY"] = { ["EN"] = "Explore 11 ruins of Ered Mithrin"; }; </v>
      </c>
      <c r="AP7" t="str">
        <f t="shared" si="25"/>
        <v xml:space="preserve">["TITLE"] = { ["EN"] = "Grey Mountain Explorer"; }; </v>
      </c>
      <c r="AQ7" t="str">
        <f t="shared" si="26"/>
        <v>};</v>
      </c>
    </row>
    <row r="8" spans="1:43" x14ac:dyDescent="0.25">
      <c r="A8">
        <v>1879378543</v>
      </c>
      <c r="B8">
        <v>9</v>
      </c>
      <c r="C8">
        <v>7</v>
      </c>
      <c r="D8" t="s">
        <v>1107</v>
      </c>
      <c r="E8" t="s">
        <v>25</v>
      </c>
      <c r="F8">
        <v>2000</v>
      </c>
      <c r="G8" t="s">
        <v>1108</v>
      </c>
      <c r="H8">
        <v>5</v>
      </c>
      <c r="I8">
        <v>700</v>
      </c>
      <c r="J8" t="s">
        <v>56</v>
      </c>
      <c r="K8" t="s">
        <v>1109</v>
      </c>
      <c r="L8" t="s">
        <v>1497</v>
      </c>
      <c r="M8">
        <v>2</v>
      </c>
      <c r="N8">
        <v>110</v>
      </c>
      <c r="R8" t="str">
        <f t="shared" si="3"/>
        <v xml:space="preserve"> [7] = {["ID"] = 1879378543; }; -- Treasure-seeker of Ered Mithrin</v>
      </c>
      <c r="S8" s="1" t="str">
        <f t="shared" si="4"/>
        <v xml:space="preserve"> [7] = {["ID"] = 1879378543; ["SAVE_INDEX"] =  7; ["TYPE"] = 3; ["VXP"] = 2000; ["LP"] =  5; ["REP"] =  700; ["FACTION"] = 71; ["TIER"] = 2; ["MIN_LVL"] = "110"; ["NAME"] = { ["EN"] = "Treasure-seeker of Ered Mithrin"; }; ["LORE"] = { ["EN"] = "Discover ancient dwarf treasure caches in Ered Mithrin."; }; ["SUMMARY"] = { ["EN"] = "Discover 12 Ancient Dwarf Treasure Caches in the Ered Mithrin"; }; ["TITLE"] = { ["EN"] = "Treasure Seeker of the Grey Mountains"; }; };</v>
      </c>
      <c r="T8">
        <f t="shared" si="5"/>
        <v>7</v>
      </c>
      <c r="U8" t="str">
        <f t="shared" si="6"/>
        <v xml:space="preserve"> [7] = {</v>
      </c>
      <c r="V8" t="str">
        <f t="shared" si="7"/>
        <v xml:space="preserve">["ID"] = 1879378543; </v>
      </c>
      <c r="W8" t="str">
        <f t="shared" si="8"/>
        <v xml:space="preserve">["ID"] = 1879378543; </v>
      </c>
      <c r="X8" t="str">
        <f t="shared" si="9"/>
        <v/>
      </c>
      <c r="Y8" t="str">
        <f t="shared" si="10"/>
        <v xml:space="preserve">["SAVE_INDEX"] =  7; </v>
      </c>
      <c r="Z8">
        <f>VLOOKUP(E8,Type!A$2:B$14,2,FALSE)</f>
        <v>3</v>
      </c>
      <c r="AA8" t="str">
        <f t="shared" si="11"/>
        <v xml:space="preserve">["TYPE"] = 3; </v>
      </c>
      <c r="AB8" t="str">
        <f t="shared" si="12"/>
        <v>2000</v>
      </c>
      <c r="AC8" t="str">
        <f t="shared" si="13"/>
        <v xml:space="preserve">["VXP"] = 2000; </v>
      </c>
      <c r="AD8" t="str">
        <f t="shared" si="14"/>
        <v>5</v>
      </c>
      <c r="AE8" t="str">
        <f t="shared" si="15"/>
        <v xml:space="preserve">["LP"] =  5; </v>
      </c>
      <c r="AF8" t="str">
        <f t="shared" si="16"/>
        <v>700</v>
      </c>
      <c r="AG8" t="str">
        <f t="shared" si="17"/>
        <v xml:space="preserve">["REP"] =  700; </v>
      </c>
      <c r="AH8">
        <f>IF(LEN(J8)&gt;0,VLOOKUP(J8,Faction!A$2:B$80,2,FALSE),1)</f>
        <v>71</v>
      </c>
      <c r="AI8" t="str">
        <f t="shared" si="18"/>
        <v xml:space="preserve">["FACTION"] = 71; </v>
      </c>
      <c r="AJ8" t="str">
        <f t="shared" si="19"/>
        <v xml:space="preserve">["TIER"] = 2; </v>
      </c>
      <c r="AK8" t="str">
        <f t="shared" si="20"/>
        <v xml:space="preserve">["MIN_LVL"] = "110"; </v>
      </c>
      <c r="AL8" t="str">
        <f t="shared" si="21"/>
        <v/>
      </c>
      <c r="AM8" t="str">
        <f t="shared" si="22"/>
        <v xml:space="preserve">["NAME"] = { ["EN"] = "Treasure-seeker of Ered Mithrin"; }; </v>
      </c>
      <c r="AN8" t="str">
        <f t="shared" si="23"/>
        <v xml:space="preserve">["LORE"] = { ["EN"] = "Discover ancient dwarf treasure caches in Ered Mithrin."; }; </v>
      </c>
      <c r="AO8" t="str">
        <f t="shared" si="24"/>
        <v xml:space="preserve">["SUMMARY"] = { ["EN"] = "Discover 12 Ancient Dwarf Treasure Caches in the Ered Mithrin"; }; </v>
      </c>
      <c r="AP8" t="str">
        <f t="shared" si="25"/>
        <v xml:space="preserve">["TITLE"] = { ["EN"] = "Treasure Seeker of the Grey Mountains"; }; </v>
      </c>
      <c r="AQ8" t="str">
        <f t="shared" si="26"/>
        <v>};</v>
      </c>
    </row>
    <row r="9" spans="1:43" x14ac:dyDescent="0.25">
      <c r="A9">
        <v>1879378553</v>
      </c>
      <c r="B9">
        <v>3</v>
      </c>
      <c r="C9">
        <v>9</v>
      </c>
      <c r="D9" t="s">
        <v>1094</v>
      </c>
      <c r="E9" t="s">
        <v>26</v>
      </c>
      <c r="F9">
        <v>2000</v>
      </c>
      <c r="K9" t="s">
        <v>1095</v>
      </c>
      <c r="L9" t="s">
        <v>1498</v>
      </c>
      <c r="M9">
        <v>1</v>
      </c>
      <c r="N9">
        <v>110</v>
      </c>
      <c r="R9" t="str">
        <f t="shared" si="3"/>
        <v xml:space="preserve"> [8] = {["ID"] = 1879378553; }; -- Quests of the Dwarf-holds</v>
      </c>
      <c r="S9" s="1" t="str">
        <f t="shared" si="4"/>
        <v xml:space="preserve"> [8] = {["ID"] = 1879378553; ["SAVE_INDEX"] =  9; ["TYPE"] = 6; ["VXP"] = 2000; ["LP"] =  0; ["REP"] =    0; ["FACTION"] =  1; ["TIER"] = 1; ["MIN_LVL"] = "110"; ["NAME"] = { ["EN"] = "Quests of the Dwarf-holds"; }; ["LORE"] = { ["EN"] = "Complete many quests in the Ironfold and Ered Mithrin."; }; ["SUMMARY"] = { ["EN"] = "Complete 2 Quest Deeds"; }; };</v>
      </c>
      <c r="T9">
        <f t="shared" si="5"/>
        <v>8</v>
      </c>
      <c r="U9" t="str">
        <f t="shared" si="6"/>
        <v xml:space="preserve"> [8] = {</v>
      </c>
      <c r="V9" t="str">
        <f t="shared" si="7"/>
        <v xml:space="preserve">["ID"] = 1879378553; </v>
      </c>
      <c r="W9" t="str">
        <f t="shared" si="8"/>
        <v xml:space="preserve">["ID"] = 1879378553; </v>
      </c>
      <c r="X9" t="str">
        <f t="shared" si="9"/>
        <v/>
      </c>
      <c r="Y9" t="str">
        <f t="shared" si="10"/>
        <v xml:space="preserve">["SAVE_INDEX"] =  9; </v>
      </c>
      <c r="Z9">
        <f>VLOOKUP(E9,Type!A$2:B$14,2,FALSE)</f>
        <v>6</v>
      </c>
      <c r="AA9" t="str">
        <f t="shared" si="11"/>
        <v xml:space="preserve">["TYPE"] = 6; </v>
      </c>
      <c r="AB9" t="str">
        <f t="shared" si="12"/>
        <v>2000</v>
      </c>
      <c r="AC9" t="str">
        <f t="shared" si="13"/>
        <v xml:space="preserve">["VXP"] = 2000; </v>
      </c>
      <c r="AD9" t="str">
        <f t="shared" si="14"/>
        <v>0</v>
      </c>
      <c r="AE9" t="str">
        <f t="shared" si="15"/>
        <v xml:space="preserve">["LP"] =  0; </v>
      </c>
      <c r="AF9" t="str">
        <f t="shared" si="16"/>
        <v>0</v>
      </c>
      <c r="AG9" t="str">
        <f t="shared" si="17"/>
        <v xml:space="preserve">["REP"] =    0; </v>
      </c>
      <c r="AH9">
        <f>IF(LEN(J9)&gt;0,VLOOKUP(J9,Faction!A$2:B$80,2,FALSE),1)</f>
        <v>1</v>
      </c>
      <c r="AI9" t="str">
        <f t="shared" si="18"/>
        <v xml:space="preserve">["FACTION"] =  1; </v>
      </c>
      <c r="AJ9" t="str">
        <f t="shared" si="19"/>
        <v xml:space="preserve">["TIER"] = 1; </v>
      </c>
      <c r="AK9" t="str">
        <f t="shared" si="20"/>
        <v xml:space="preserve">["MIN_LVL"] = "110"; </v>
      </c>
      <c r="AL9" t="str">
        <f t="shared" si="21"/>
        <v/>
      </c>
      <c r="AM9" t="str">
        <f t="shared" si="22"/>
        <v xml:space="preserve">["NAME"] = { ["EN"] = "Quests of the Dwarf-holds"; }; </v>
      </c>
      <c r="AN9" t="str">
        <f t="shared" si="23"/>
        <v xml:space="preserve">["LORE"] = { ["EN"] = "Complete many quests in the Ironfold and Ered Mithrin."; }; </v>
      </c>
      <c r="AO9" t="str">
        <f t="shared" si="24"/>
        <v xml:space="preserve">["SUMMARY"] = { ["EN"] = "Complete 2 Quest Deeds"; }; </v>
      </c>
      <c r="AP9" t="str">
        <f t="shared" si="25"/>
        <v/>
      </c>
      <c r="AQ9" t="str">
        <f t="shared" si="26"/>
        <v>};</v>
      </c>
    </row>
    <row r="10" spans="1:43" x14ac:dyDescent="0.25">
      <c r="A10">
        <v>1879378525</v>
      </c>
      <c r="B10">
        <v>11</v>
      </c>
      <c r="C10">
        <v>10</v>
      </c>
      <c r="D10" t="s">
        <v>1113</v>
      </c>
      <c r="E10" t="s">
        <v>26</v>
      </c>
      <c r="F10">
        <v>2000</v>
      </c>
      <c r="G10" t="s">
        <v>2074</v>
      </c>
      <c r="H10">
        <v>5</v>
      </c>
      <c r="I10">
        <v>700</v>
      </c>
      <c r="J10" t="s">
        <v>56</v>
      </c>
      <c r="K10" t="s">
        <v>1114</v>
      </c>
      <c r="L10" t="s">
        <v>1499</v>
      </c>
      <c r="M10">
        <v>2</v>
      </c>
      <c r="N10">
        <v>110</v>
      </c>
      <c r="R10" t="str">
        <f t="shared" si="3"/>
        <v xml:space="preserve"> [9] = {["ID"] = 1879378525; }; -- Quests of Ered Mithrin</v>
      </c>
      <c r="S10" s="1" t="str">
        <f t="shared" si="4"/>
        <v xml:space="preserve"> [9] = {["ID"] = 1879378525; ["SAVE_INDEX"] = 10; ["TYPE"] = 6; ["VXP"] = 2000; ["LP"] =  5; ["REP"] =  700; ["FACTION"] = 71; ["TIER"] = 2; ["MIN_LVL"] = "110"; ["NAME"] = { ["EN"] = "Quests of Ered Mithrin"; }; ["LORE"] = { ["EN"] = "Complete many quests in Ered Mithrin."; }; ["SUMMARY"] = { ["EN"] = "Complete 50 quests in Ered Mithrin"; }; ["TITLE"] = { ["EN"] = "Hero / Heroine of Ered Mithrin"; }; };</v>
      </c>
      <c r="T10">
        <f t="shared" si="5"/>
        <v>9</v>
      </c>
      <c r="U10" t="str">
        <f t="shared" si="6"/>
        <v xml:space="preserve"> [9] = {</v>
      </c>
      <c r="V10" t="str">
        <f t="shared" si="7"/>
        <v xml:space="preserve">["ID"] = 1879378525; </v>
      </c>
      <c r="W10" t="str">
        <f t="shared" si="8"/>
        <v xml:space="preserve">["ID"] = 1879378525; </v>
      </c>
      <c r="X10" t="str">
        <f t="shared" si="9"/>
        <v/>
      </c>
      <c r="Y10" t="str">
        <f t="shared" si="10"/>
        <v xml:space="preserve">["SAVE_INDEX"] = 10; </v>
      </c>
      <c r="Z10">
        <f>VLOOKUP(E10,Type!A$2:B$14,2,FALSE)</f>
        <v>6</v>
      </c>
      <c r="AA10" t="str">
        <f t="shared" si="11"/>
        <v xml:space="preserve">["TYPE"] = 6; </v>
      </c>
      <c r="AB10" t="str">
        <f t="shared" si="12"/>
        <v>2000</v>
      </c>
      <c r="AC10" t="str">
        <f t="shared" si="13"/>
        <v xml:space="preserve">["VXP"] = 2000; </v>
      </c>
      <c r="AD10" t="str">
        <f t="shared" si="14"/>
        <v>5</v>
      </c>
      <c r="AE10" t="str">
        <f t="shared" si="15"/>
        <v xml:space="preserve">["LP"] =  5; </v>
      </c>
      <c r="AF10" t="str">
        <f t="shared" si="16"/>
        <v>700</v>
      </c>
      <c r="AG10" t="str">
        <f t="shared" si="17"/>
        <v xml:space="preserve">["REP"] =  700; </v>
      </c>
      <c r="AH10">
        <f>IF(LEN(J10)&gt;0,VLOOKUP(J10,Faction!A$2:B$80,2,FALSE),1)</f>
        <v>71</v>
      </c>
      <c r="AI10" t="str">
        <f t="shared" si="18"/>
        <v xml:space="preserve">["FACTION"] = 71; </v>
      </c>
      <c r="AJ10" t="str">
        <f t="shared" si="19"/>
        <v xml:space="preserve">["TIER"] = 2; </v>
      </c>
      <c r="AK10" t="str">
        <f t="shared" si="20"/>
        <v xml:space="preserve">["MIN_LVL"] = "110"; </v>
      </c>
      <c r="AL10" t="str">
        <f t="shared" si="21"/>
        <v/>
      </c>
      <c r="AM10" t="str">
        <f t="shared" si="22"/>
        <v xml:space="preserve">["NAME"] = { ["EN"] = "Quests of Ered Mithrin"; }; </v>
      </c>
      <c r="AN10" t="str">
        <f t="shared" si="23"/>
        <v xml:space="preserve">["LORE"] = { ["EN"] = "Complete many quests in Ered Mithrin."; }; </v>
      </c>
      <c r="AO10" t="str">
        <f t="shared" si="24"/>
        <v xml:space="preserve">["SUMMARY"] = { ["EN"] = "Complete 50 quests in Ered Mithrin"; }; </v>
      </c>
      <c r="AP10" t="str">
        <f t="shared" si="25"/>
        <v xml:space="preserve">["TITLE"] = { ["EN"] = "Hero / Heroine of Ered Mithrin"; }; </v>
      </c>
      <c r="AQ10" t="str">
        <f t="shared" si="26"/>
        <v>};</v>
      </c>
    </row>
    <row r="11" spans="1:43" x14ac:dyDescent="0.25">
      <c r="A11">
        <v>1879378542</v>
      </c>
      <c r="B11">
        <v>12</v>
      </c>
      <c r="C11">
        <v>11</v>
      </c>
      <c r="D11" t="s">
        <v>1115</v>
      </c>
      <c r="E11" t="s">
        <v>26</v>
      </c>
      <c r="F11">
        <v>2000</v>
      </c>
      <c r="G11" t="s">
        <v>2075</v>
      </c>
      <c r="H11">
        <v>5</v>
      </c>
      <c r="I11">
        <v>700</v>
      </c>
      <c r="J11" t="s">
        <v>49</v>
      </c>
      <c r="K11" t="s">
        <v>1116</v>
      </c>
      <c r="L11" t="s">
        <v>1500</v>
      </c>
      <c r="M11">
        <v>2</v>
      </c>
      <c r="N11">
        <v>110</v>
      </c>
      <c r="R11" t="str">
        <f t="shared" si="3"/>
        <v>[10] = {["ID"] = 1879378542; }; -- Quests of the Ironfold</v>
      </c>
      <c r="S11" s="1" t="str">
        <f t="shared" si="4"/>
        <v>[10] = {["ID"] = 1879378542; ["SAVE_INDEX"] = 11; ["TYPE"] = 6; ["VXP"] = 2000; ["LP"] =  5; ["REP"] =  700; ["FACTION"] = 68; ["TIER"] = 2; ["MIN_LVL"] = "110"; ["NAME"] = { ["EN"] = "Quests of the Ironfold"; }; ["LORE"] = { ["EN"] = "Complete many quests in the Ironfold."; }; ["SUMMARY"] = { ["EN"] = "Complete 30 quests in the Ironfold"; }; ["TITLE"] = { ["EN"] = "Hero / Heroine of the Ironfold"; }; };</v>
      </c>
      <c r="T11">
        <f t="shared" si="5"/>
        <v>10</v>
      </c>
      <c r="U11" t="str">
        <f t="shared" si="6"/>
        <v>[10] = {</v>
      </c>
      <c r="V11" t="str">
        <f t="shared" si="7"/>
        <v xml:space="preserve">["ID"] = 1879378542; </v>
      </c>
      <c r="W11" t="str">
        <f t="shared" si="8"/>
        <v xml:space="preserve">["ID"] = 1879378542; </v>
      </c>
      <c r="X11" t="str">
        <f t="shared" si="9"/>
        <v/>
      </c>
      <c r="Y11" t="str">
        <f t="shared" si="10"/>
        <v xml:space="preserve">["SAVE_INDEX"] = 11; </v>
      </c>
      <c r="Z11">
        <f>VLOOKUP(E11,Type!A$2:B$14,2,FALSE)</f>
        <v>6</v>
      </c>
      <c r="AA11" t="str">
        <f t="shared" si="11"/>
        <v xml:space="preserve">["TYPE"] = 6; </v>
      </c>
      <c r="AB11" t="str">
        <f t="shared" si="12"/>
        <v>2000</v>
      </c>
      <c r="AC11" t="str">
        <f t="shared" si="13"/>
        <v xml:space="preserve">["VXP"] = 2000; </v>
      </c>
      <c r="AD11" t="str">
        <f t="shared" si="14"/>
        <v>5</v>
      </c>
      <c r="AE11" t="str">
        <f t="shared" si="15"/>
        <v xml:space="preserve">["LP"] =  5; </v>
      </c>
      <c r="AF11" t="str">
        <f t="shared" si="16"/>
        <v>700</v>
      </c>
      <c r="AG11" t="str">
        <f t="shared" si="17"/>
        <v xml:space="preserve">["REP"] =  700; </v>
      </c>
      <c r="AH11">
        <f>IF(LEN(J11)&gt;0,VLOOKUP(J11,Faction!A$2:B$80,2,FALSE),1)</f>
        <v>68</v>
      </c>
      <c r="AI11" t="str">
        <f t="shared" si="18"/>
        <v xml:space="preserve">["FACTION"] = 68; </v>
      </c>
      <c r="AJ11" t="str">
        <f t="shared" si="19"/>
        <v xml:space="preserve">["TIER"] = 2; </v>
      </c>
      <c r="AK11" t="str">
        <f t="shared" si="20"/>
        <v xml:space="preserve">["MIN_LVL"] = "110"; </v>
      </c>
      <c r="AL11" t="str">
        <f t="shared" si="21"/>
        <v/>
      </c>
      <c r="AM11" t="str">
        <f t="shared" si="22"/>
        <v xml:space="preserve">["NAME"] = { ["EN"] = "Quests of the Ironfold"; }; </v>
      </c>
      <c r="AN11" t="str">
        <f t="shared" si="23"/>
        <v xml:space="preserve">["LORE"] = { ["EN"] = "Complete many quests in the Ironfold."; }; </v>
      </c>
      <c r="AO11" t="str">
        <f t="shared" si="24"/>
        <v xml:space="preserve">["SUMMARY"] = { ["EN"] = "Complete 30 quests in the Ironfold"; }; </v>
      </c>
      <c r="AP11" t="str">
        <f t="shared" si="25"/>
        <v xml:space="preserve">["TITLE"] = { ["EN"] = "Hero / Heroine of the Ironfold"; }; </v>
      </c>
      <c r="AQ11" t="str">
        <f t="shared" si="26"/>
        <v>};</v>
      </c>
    </row>
    <row r="12" spans="1:43" x14ac:dyDescent="0.25">
      <c r="A12">
        <v>1879378552</v>
      </c>
      <c r="B12">
        <v>4</v>
      </c>
      <c r="C12">
        <v>12</v>
      </c>
      <c r="D12" t="s">
        <v>1096</v>
      </c>
      <c r="E12" t="s">
        <v>31</v>
      </c>
      <c r="F12">
        <v>2000</v>
      </c>
      <c r="G12" t="s">
        <v>1097</v>
      </c>
      <c r="K12" t="s">
        <v>1098</v>
      </c>
      <c r="L12" t="s">
        <v>1501</v>
      </c>
      <c r="M12">
        <v>1</v>
      </c>
      <c r="N12">
        <v>110</v>
      </c>
      <c r="R12" t="str">
        <f t="shared" si="3"/>
        <v>[11] = {["ID"] = 1879378552; }; -- Slayer of the Dwarf-holds</v>
      </c>
      <c r="S12" s="1" t="str">
        <f t="shared" si="4"/>
        <v>[11] = {["ID"] = 1879378552; ["SAVE_INDEX"] = 12; ["TYPE"] = 4; ["VXP"] = 2000; ["LP"] =  0; ["REP"] =    0; ["FACTION"] =  1; ["TIER"] = 1; ["MIN_LVL"] = "110"; ["NAME"] = { ["EN"] = "Slayer of the Dwarf-holds"; }; ["LORE"] = { ["EN"] = "Defeat many enemies of the Dwarves of Ered Mithrin and the Ironfold."; }; ["SUMMARY"] = { ["EN"] = "Complete 6 Slayer Deeds"; }; ["TITLE"] = { ["EN"] = "Vanquisher of the Dwarf-holds"; }; };</v>
      </c>
      <c r="T12">
        <f t="shared" si="5"/>
        <v>11</v>
      </c>
      <c r="U12" t="str">
        <f t="shared" si="6"/>
        <v>[11] = {</v>
      </c>
      <c r="V12" t="str">
        <f t="shared" si="7"/>
        <v xml:space="preserve">["ID"] = 1879378552; </v>
      </c>
      <c r="W12" t="str">
        <f t="shared" si="8"/>
        <v xml:space="preserve">["ID"] = 1879378552; </v>
      </c>
      <c r="X12" t="str">
        <f t="shared" si="9"/>
        <v/>
      </c>
      <c r="Y12" t="str">
        <f t="shared" si="10"/>
        <v xml:space="preserve">["SAVE_INDEX"] = 12; </v>
      </c>
      <c r="Z12">
        <f>VLOOKUP(E12,Type!A$2:B$14,2,FALSE)</f>
        <v>4</v>
      </c>
      <c r="AA12" t="str">
        <f t="shared" si="11"/>
        <v xml:space="preserve">["TYPE"] = 4; </v>
      </c>
      <c r="AB12" t="str">
        <f t="shared" si="12"/>
        <v>2000</v>
      </c>
      <c r="AC12" t="str">
        <f t="shared" si="13"/>
        <v xml:space="preserve">["VXP"] = 2000; </v>
      </c>
      <c r="AD12" t="str">
        <f t="shared" si="14"/>
        <v>0</v>
      </c>
      <c r="AE12" t="str">
        <f t="shared" si="15"/>
        <v xml:space="preserve">["LP"] =  0; </v>
      </c>
      <c r="AF12" t="str">
        <f t="shared" si="16"/>
        <v>0</v>
      </c>
      <c r="AG12" t="str">
        <f t="shared" si="17"/>
        <v xml:space="preserve">["REP"] =    0; </v>
      </c>
      <c r="AH12">
        <f>IF(LEN(J12)&gt;0,VLOOKUP(J12,Faction!A$2:B$80,2,FALSE),1)</f>
        <v>1</v>
      </c>
      <c r="AI12" t="str">
        <f t="shared" si="18"/>
        <v xml:space="preserve">["FACTION"] =  1; </v>
      </c>
      <c r="AJ12" t="str">
        <f t="shared" si="19"/>
        <v xml:space="preserve">["TIER"] = 1; </v>
      </c>
      <c r="AK12" t="str">
        <f t="shared" si="20"/>
        <v xml:space="preserve">["MIN_LVL"] = "110"; </v>
      </c>
      <c r="AL12" t="str">
        <f t="shared" si="21"/>
        <v/>
      </c>
      <c r="AM12" t="str">
        <f t="shared" si="22"/>
        <v xml:space="preserve">["NAME"] = { ["EN"] = "Slayer of the Dwarf-holds"; }; </v>
      </c>
      <c r="AN12" t="str">
        <f t="shared" si="23"/>
        <v xml:space="preserve">["LORE"] = { ["EN"] = "Defeat many enemies of the Dwarves of Ered Mithrin and the Ironfold."; }; </v>
      </c>
      <c r="AO12" t="str">
        <f t="shared" si="24"/>
        <v xml:space="preserve">["SUMMARY"] = { ["EN"] = "Complete 6 Slayer Deeds"; }; </v>
      </c>
      <c r="AP12" t="str">
        <f t="shared" si="25"/>
        <v xml:space="preserve">["TITLE"] = { ["EN"] = "Vanquisher of the Dwarf-holds"; }; </v>
      </c>
      <c r="AQ12" t="str">
        <f t="shared" si="26"/>
        <v>};</v>
      </c>
    </row>
    <row r="13" spans="1:43" x14ac:dyDescent="0.25">
      <c r="A13">
        <v>1879378528</v>
      </c>
      <c r="B13">
        <v>14</v>
      </c>
      <c r="C13">
        <v>13</v>
      </c>
      <c r="D13" t="s">
        <v>1541</v>
      </c>
      <c r="E13" t="s">
        <v>31</v>
      </c>
      <c r="H13">
        <v>5</v>
      </c>
      <c r="I13">
        <v>700</v>
      </c>
      <c r="J13" t="s">
        <v>56</v>
      </c>
      <c r="K13" t="s">
        <v>1119</v>
      </c>
      <c r="L13" t="s">
        <v>1502</v>
      </c>
      <c r="M13">
        <v>2</v>
      </c>
      <c r="N13">
        <v>110</v>
      </c>
      <c r="R13" t="str">
        <f t="shared" si="3"/>
        <v>[12] = {["ID"] = 1879378528; }; -- Ered Mithrin Beasts-slayer (Advanced)</v>
      </c>
      <c r="S13" s="1" t="str">
        <f t="shared" si="4"/>
        <v>[12] = {["ID"] = 1879378528; ["SAVE_INDEX"] = 13; ["TYPE"] = 4; ["VXP"] =    0; ["LP"] =  5; ["REP"] =  700; ["FACTION"] = 71; ["TIER"] = 2; ["MIN_LVL"] = "110"; ["NAME"] = { ["EN"] = "Ered Mithrin Beasts-slayer (Advanced)"; }; ["LORE"] = { ["EN"] = "Defeat many beasts in Ered Mithrin."; }; ["SUMMARY"] = { ["EN"] = "Defeat 80 Beasts in Ered Mithrin"; }; };</v>
      </c>
      <c r="T13">
        <f t="shared" si="5"/>
        <v>12</v>
      </c>
      <c r="U13" t="str">
        <f t="shared" si="6"/>
        <v>[12] = {</v>
      </c>
      <c r="V13" t="str">
        <f t="shared" si="7"/>
        <v xml:space="preserve">["ID"] = 1879378528; </v>
      </c>
      <c r="W13" t="str">
        <f t="shared" si="8"/>
        <v xml:space="preserve">["ID"] = 1879378528; </v>
      </c>
      <c r="X13" t="str">
        <f t="shared" si="9"/>
        <v/>
      </c>
      <c r="Y13" t="str">
        <f t="shared" si="10"/>
        <v xml:space="preserve">["SAVE_INDEX"] = 13; </v>
      </c>
      <c r="Z13">
        <f>VLOOKUP(E13,Type!A$2:B$14,2,FALSE)</f>
        <v>4</v>
      </c>
      <c r="AA13" t="str">
        <f t="shared" si="11"/>
        <v xml:space="preserve">["TYPE"] = 4; </v>
      </c>
      <c r="AB13" t="str">
        <f t="shared" si="12"/>
        <v>0</v>
      </c>
      <c r="AC13" t="str">
        <f t="shared" si="13"/>
        <v xml:space="preserve">["VXP"] =    0; </v>
      </c>
      <c r="AD13" t="str">
        <f t="shared" si="14"/>
        <v>5</v>
      </c>
      <c r="AE13" t="str">
        <f t="shared" si="15"/>
        <v xml:space="preserve">["LP"] =  5; </v>
      </c>
      <c r="AF13" t="str">
        <f t="shared" si="16"/>
        <v>700</v>
      </c>
      <c r="AG13" t="str">
        <f t="shared" si="17"/>
        <v xml:space="preserve">["REP"] =  700; </v>
      </c>
      <c r="AH13">
        <f>IF(LEN(J13)&gt;0,VLOOKUP(J13,Faction!A$2:B$80,2,FALSE),1)</f>
        <v>71</v>
      </c>
      <c r="AI13" t="str">
        <f t="shared" si="18"/>
        <v xml:space="preserve">["FACTION"] = 71; </v>
      </c>
      <c r="AJ13" t="str">
        <f t="shared" si="19"/>
        <v xml:space="preserve">["TIER"] = 2; </v>
      </c>
      <c r="AK13" t="str">
        <f t="shared" si="20"/>
        <v xml:space="preserve">["MIN_LVL"] = "110"; </v>
      </c>
      <c r="AL13" t="str">
        <f t="shared" si="21"/>
        <v/>
      </c>
      <c r="AM13" t="str">
        <f t="shared" si="22"/>
        <v xml:space="preserve">["NAME"] = { ["EN"] = "Ered Mithrin Beasts-slayer (Advanced)"; }; </v>
      </c>
      <c r="AN13" t="str">
        <f t="shared" si="23"/>
        <v xml:space="preserve">["LORE"] = { ["EN"] = "Defeat many beasts in Ered Mithrin."; }; </v>
      </c>
      <c r="AO13" t="str">
        <f t="shared" si="24"/>
        <v xml:space="preserve">["SUMMARY"] = { ["EN"] = "Defeat 80 Beasts in Ered Mithrin"; }; </v>
      </c>
      <c r="AP13" t="str">
        <f t="shared" si="25"/>
        <v/>
      </c>
      <c r="AQ13" t="str">
        <f t="shared" si="26"/>
        <v>};</v>
      </c>
    </row>
    <row r="14" spans="1:43" x14ac:dyDescent="0.25">
      <c r="A14">
        <v>1879378520</v>
      </c>
      <c r="B14">
        <v>13</v>
      </c>
      <c r="C14">
        <v>14</v>
      </c>
      <c r="D14" t="s">
        <v>1117</v>
      </c>
      <c r="E14" t="s">
        <v>31</v>
      </c>
      <c r="H14">
        <v>5</v>
      </c>
      <c r="I14">
        <v>500</v>
      </c>
      <c r="J14" t="s">
        <v>56</v>
      </c>
      <c r="K14" t="s">
        <v>1118</v>
      </c>
      <c r="L14" t="s">
        <v>1502</v>
      </c>
      <c r="M14">
        <v>3</v>
      </c>
      <c r="N14">
        <v>110</v>
      </c>
      <c r="R14" t="str">
        <f t="shared" si="3"/>
        <v>[13] = {["ID"] = 1879378520; }; -- Ered Mithrin Beast-slayer</v>
      </c>
      <c r="S14" s="1" t="str">
        <f t="shared" si="4"/>
        <v>[13] = {["ID"] = 1879378520; ["SAVE_INDEX"] = 14; ["TYPE"] = 4; ["VXP"] =    0; ["LP"] =  5; ["REP"] =  500; ["FACTION"] = 71; ["TIER"] = 3; ["MIN_LVL"] = "110"; ["NAME"] = { ["EN"] = "Ered Mithrin Beast-slayer"; }; ["LORE"] = { ["EN"] = "Defeat many beasts in Ered Mithrin."; }; ["SUMMARY"] = { ["EN"] = "Defeat 40 Beasts in Ered Mithrin"; }; };</v>
      </c>
      <c r="T14">
        <f t="shared" si="5"/>
        <v>13</v>
      </c>
      <c r="U14" t="str">
        <f t="shared" si="6"/>
        <v>[13] = {</v>
      </c>
      <c r="V14" t="str">
        <f t="shared" si="7"/>
        <v xml:space="preserve">["ID"] = 1879378520; </v>
      </c>
      <c r="W14" t="str">
        <f t="shared" si="8"/>
        <v xml:space="preserve">["ID"] = 1879378520; </v>
      </c>
      <c r="X14" t="str">
        <f t="shared" si="9"/>
        <v/>
      </c>
      <c r="Y14" t="str">
        <f t="shared" si="10"/>
        <v xml:space="preserve">["SAVE_INDEX"] = 14; </v>
      </c>
      <c r="Z14">
        <f>VLOOKUP(E14,Type!A$2:B$14,2,FALSE)</f>
        <v>4</v>
      </c>
      <c r="AA14" t="str">
        <f t="shared" si="11"/>
        <v xml:space="preserve">["TYPE"] = 4; </v>
      </c>
      <c r="AB14" t="str">
        <f t="shared" si="12"/>
        <v>0</v>
      </c>
      <c r="AC14" t="str">
        <f t="shared" si="13"/>
        <v xml:space="preserve">["VXP"] =    0; </v>
      </c>
      <c r="AD14" t="str">
        <f t="shared" si="14"/>
        <v>5</v>
      </c>
      <c r="AE14" t="str">
        <f t="shared" si="15"/>
        <v xml:space="preserve">["LP"] =  5; </v>
      </c>
      <c r="AF14" t="str">
        <f t="shared" si="16"/>
        <v>500</v>
      </c>
      <c r="AG14" t="str">
        <f t="shared" si="17"/>
        <v xml:space="preserve">["REP"] =  500; </v>
      </c>
      <c r="AH14">
        <f>IF(LEN(J14)&gt;0,VLOOKUP(J14,Faction!A$2:B$80,2,FALSE),1)</f>
        <v>71</v>
      </c>
      <c r="AI14" t="str">
        <f t="shared" si="18"/>
        <v xml:space="preserve">["FACTION"] = 71; </v>
      </c>
      <c r="AJ14" t="str">
        <f t="shared" si="19"/>
        <v xml:space="preserve">["TIER"] = 3; </v>
      </c>
      <c r="AK14" t="str">
        <f t="shared" si="20"/>
        <v xml:space="preserve">["MIN_LVL"] = "110"; </v>
      </c>
      <c r="AL14" t="str">
        <f t="shared" si="21"/>
        <v/>
      </c>
      <c r="AM14" t="str">
        <f t="shared" si="22"/>
        <v xml:space="preserve">["NAME"] = { ["EN"] = "Ered Mithrin Beast-slayer"; }; </v>
      </c>
      <c r="AN14" t="str">
        <f t="shared" si="23"/>
        <v xml:space="preserve">["LORE"] = { ["EN"] = "Defeat many beasts in Ered Mithrin."; }; </v>
      </c>
      <c r="AO14" t="str">
        <f t="shared" si="24"/>
        <v xml:space="preserve">["SUMMARY"] = { ["EN"] = "Defeat 40 Beasts in Ered Mithrin"; }; </v>
      </c>
      <c r="AP14" t="str">
        <f t="shared" si="25"/>
        <v/>
      </c>
      <c r="AQ14" t="str">
        <f t="shared" si="26"/>
        <v>};</v>
      </c>
    </row>
    <row r="15" spans="1:43" x14ac:dyDescent="0.25">
      <c r="A15">
        <v>1879378522</v>
      </c>
      <c r="B15">
        <v>16</v>
      </c>
      <c r="C15">
        <v>15</v>
      </c>
      <c r="D15" t="s">
        <v>1122</v>
      </c>
      <c r="E15" t="s">
        <v>31</v>
      </c>
      <c r="H15">
        <v>5</v>
      </c>
      <c r="I15">
        <v>700</v>
      </c>
      <c r="J15" t="s">
        <v>56</v>
      </c>
      <c r="K15" t="s">
        <v>1123</v>
      </c>
      <c r="L15" t="s">
        <v>1503</v>
      </c>
      <c r="M15">
        <v>2</v>
      </c>
      <c r="N15">
        <v>110</v>
      </c>
      <c r="R15" t="str">
        <f t="shared" si="3"/>
        <v>[14] = {["ID"] = 1879378522; }; -- Ered Mithrin Dragon-kind Slayer (Advanced)</v>
      </c>
      <c r="S15" s="1" t="str">
        <f t="shared" si="4"/>
        <v>[14] = {["ID"] = 1879378522; ["SAVE_INDEX"] = 15; ["TYPE"] = 4; ["VXP"] =    0; ["LP"] =  5; ["REP"] =  700; ["FACTION"] = 71; ["TIER"] = 2; ["MIN_LVL"] = "110"; ["NAME"] = { ["EN"] = "Ered Mithrin Dragon-kind Slayer (Advanced)"; }; ["LORE"] = { ["EN"] = "Defeat many dragon-kind in Ered Mithrin."; }; ["SUMMARY"] = { ["EN"] = "Defeat 160 Dragon-kind in Ered Mithrin"; }; };</v>
      </c>
      <c r="T15">
        <f t="shared" si="5"/>
        <v>14</v>
      </c>
      <c r="U15" t="str">
        <f t="shared" si="6"/>
        <v>[14] = {</v>
      </c>
      <c r="V15" t="str">
        <f t="shared" si="7"/>
        <v xml:space="preserve">["ID"] = 1879378522; </v>
      </c>
      <c r="W15" t="str">
        <f t="shared" si="8"/>
        <v xml:space="preserve">["ID"] = 1879378522; </v>
      </c>
      <c r="X15" t="str">
        <f t="shared" si="9"/>
        <v/>
      </c>
      <c r="Y15" t="str">
        <f t="shared" si="10"/>
        <v xml:space="preserve">["SAVE_INDEX"] = 15; </v>
      </c>
      <c r="Z15">
        <f>VLOOKUP(E15,Type!A$2:B$14,2,FALSE)</f>
        <v>4</v>
      </c>
      <c r="AA15" t="str">
        <f t="shared" si="11"/>
        <v xml:space="preserve">["TYPE"] = 4; </v>
      </c>
      <c r="AB15" t="str">
        <f t="shared" si="12"/>
        <v>0</v>
      </c>
      <c r="AC15" t="str">
        <f t="shared" si="13"/>
        <v xml:space="preserve">["VXP"] =    0; </v>
      </c>
      <c r="AD15" t="str">
        <f t="shared" si="14"/>
        <v>5</v>
      </c>
      <c r="AE15" t="str">
        <f t="shared" si="15"/>
        <v xml:space="preserve">["LP"] =  5; </v>
      </c>
      <c r="AF15" t="str">
        <f t="shared" si="16"/>
        <v>700</v>
      </c>
      <c r="AG15" t="str">
        <f t="shared" si="17"/>
        <v xml:space="preserve">["REP"] =  700; </v>
      </c>
      <c r="AH15">
        <f>IF(LEN(J15)&gt;0,VLOOKUP(J15,Faction!A$2:B$80,2,FALSE),1)</f>
        <v>71</v>
      </c>
      <c r="AI15" t="str">
        <f t="shared" si="18"/>
        <v xml:space="preserve">["FACTION"] = 71; </v>
      </c>
      <c r="AJ15" t="str">
        <f t="shared" si="19"/>
        <v xml:space="preserve">["TIER"] = 2; </v>
      </c>
      <c r="AK15" t="str">
        <f t="shared" si="20"/>
        <v xml:space="preserve">["MIN_LVL"] = "110"; </v>
      </c>
      <c r="AL15" t="str">
        <f t="shared" si="21"/>
        <v/>
      </c>
      <c r="AM15" t="str">
        <f t="shared" si="22"/>
        <v xml:space="preserve">["NAME"] = { ["EN"] = "Ered Mithrin Dragon-kind Slayer (Advanced)"; }; </v>
      </c>
      <c r="AN15" t="str">
        <f t="shared" si="23"/>
        <v xml:space="preserve">["LORE"] = { ["EN"] = "Defeat many dragon-kind in Ered Mithrin."; }; </v>
      </c>
      <c r="AO15" t="str">
        <f t="shared" si="24"/>
        <v xml:space="preserve">["SUMMARY"] = { ["EN"] = "Defeat 160 Dragon-kind in Ered Mithrin"; }; </v>
      </c>
      <c r="AP15" t="str">
        <f t="shared" si="25"/>
        <v/>
      </c>
      <c r="AQ15" t="str">
        <f t="shared" si="26"/>
        <v>};</v>
      </c>
    </row>
    <row r="16" spans="1:43" x14ac:dyDescent="0.25">
      <c r="A16">
        <v>1879378547</v>
      </c>
      <c r="B16">
        <v>15</v>
      </c>
      <c r="C16">
        <v>16</v>
      </c>
      <c r="D16" t="s">
        <v>1120</v>
      </c>
      <c r="E16" t="s">
        <v>31</v>
      </c>
      <c r="H16">
        <v>5</v>
      </c>
      <c r="I16">
        <v>500</v>
      </c>
      <c r="J16" t="s">
        <v>56</v>
      </c>
      <c r="K16" t="s">
        <v>1121</v>
      </c>
      <c r="L16" t="s">
        <v>1503</v>
      </c>
      <c r="M16">
        <v>3</v>
      </c>
      <c r="N16">
        <v>110</v>
      </c>
      <c r="R16" t="str">
        <f t="shared" si="3"/>
        <v>[15] = {["ID"] = 1879378547; }; -- Ered Mithrin Dragon-kind Slayer</v>
      </c>
      <c r="S16" s="1" t="str">
        <f t="shared" si="4"/>
        <v>[15] = {["ID"] = 1879378547; ["SAVE_INDEX"] = 16; ["TYPE"] = 4; ["VXP"] =    0; ["LP"] =  5; ["REP"] =  500; ["FACTION"] = 71; ["TIER"] = 3; ["MIN_LVL"] = "110"; ["NAME"] = { ["EN"] = "Ered Mithrin Dragon-kind Slayer"; }; ["LORE"] = { ["EN"] = "Defeat many dragon-kind in Ered Mithrin."; }; ["SUMMARY"] = { ["EN"] = "Defeat 80 Dragon-kind in Ered Mithrin"; }; };</v>
      </c>
      <c r="T16">
        <f t="shared" si="5"/>
        <v>15</v>
      </c>
      <c r="U16" t="str">
        <f t="shared" si="6"/>
        <v>[15] = {</v>
      </c>
      <c r="V16" t="str">
        <f t="shared" si="7"/>
        <v xml:space="preserve">["ID"] = 1879378547; </v>
      </c>
      <c r="W16" t="str">
        <f t="shared" si="8"/>
        <v xml:space="preserve">["ID"] = 1879378547; </v>
      </c>
      <c r="X16" t="str">
        <f t="shared" si="9"/>
        <v/>
      </c>
      <c r="Y16" t="str">
        <f t="shared" si="10"/>
        <v xml:space="preserve">["SAVE_INDEX"] = 16; </v>
      </c>
      <c r="Z16">
        <f>VLOOKUP(E16,Type!A$2:B$14,2,FALSE)</f>
        <v>4</v>
      </c>
      <c r="AA16" t="str">
        <f t="shared" si="11"/>
        <v xml:space="preserve">["TYPE"] = 4; </v>
      </c>
      <c r="AB16" t="str">
        <f t="shared" si="12"/>
        <v>0</v>
      </c>
      <c r="AC16" t="str">
        <f t="shared" si="13"/>
        <v xml:space="preserve">["VXP"] =    0; </v>
      </c>
      <c r="AD16" t="str">
        <f t="shared" si="14"/>
        <v>5</v>
      </c>
      <c r="AE16" t="str">
        <f t="shared" si="15"/>
        <v xml:space="preserve">["LP"] =  5; </v>
      </c>
      <c r="AF16" t="str">
        <f t="shared" si="16"/>
        <v>500</v>
      </c>
      <c r="AG16" t="str">
        <f t="shared" si="17"/>
        <v xml:space="preserve">["REP"] =  500; </v>
      </c>
      <c r="AH16">
        <f>IF(LEN(J16)&gt;0,VLOOKUP(J16,Faction!A$2:B$80,2,FALSE),1)</f>
        <v>71</v>
      </c>
      <c r="AI16" t="str">
        <f t="shared" si="18"/>
        <v xml:space="preserve">["FACTION"] = 71; </v>
      </c>
      <c r="AJ16" t="str">
        <f t="shared" si="19"/>
        <v xml:space="preserve">["TIER"] = 3; </v>
      </c>
      <c r="AK16" t="str">
        <f t="shared" si="20"/>
        <v xml:space="preserve">["MIN_LVL"] = "110"; </v>
      </c>
      <c r="AL16" t="str">
        <f t="shared" si="21"/>
        <v/>
      </c>
      <c r="AM16" t="str">
        <f t="shared" si="22"/>
        <v xml:space="preserve">["NAME"] = { ["EN"] = "Ered Mithrin Dragon-kind Slayer"; }; </v>
      </c>
      <c r="AN16" t="str">
        <f t="shared" si="23"/>
        <v xml:space="preserve">["LORE"] = { ["EN"] = "Defeat many dragon-kind in Ered Mithrin."; }; </v>
      </c>
      <c r="AO16" t="str">
        <f t="shared" si="24"/>
        <v xml:space="preserve">["SUMMARY"] = { ["EN"] = "Defeat 80 Dragon-kind in Ered Mithrin"; }; </v>
      </c>
      <c r="AP16" t="str">
        <f t="shared" si="25"/>
        <v/>
      </c>
      <c r="AQ16" t="str">
        <f t="shared" si="26"/>
        <v>};</v>
      </c>
    </row>
    <row r="17" spans="1:43" x14ac:dyDescent="0.25">
      <c r="A17">
        <v>1879378519</v>
      </c>
      <c r="B17">
        <v>18</v>
      </c>
      <c r="C17">
        <v>17</v>
      </c>
      <c r="D17" t="s">
        <v>1126</v>
      </c>
      <c r="E17" t="s">
        <v>31</v>
      </c>
      <c r="H17">
        <v>5</v>
      </c>
      <c r="I17">
        <v>700</v>
      </c>
      <c r="J17" t="s">
        <v>56</v>
      </c>
      <c r="K17" t="s">
        <v>1127</v>
      </c>
      <c r="L17" t="s">
        <v>1504</v>
      </c>
      <c r="M17">
        <v>2</v>
      </c>
      <c r="N17">
        <v>110</v>
      </c>
      <c r="R17" t="str">
        <f t="shared" si="3"/>
        <v>[16] = {["ID"] = 1879378519; }; -- Ered Mithrin Orc-slayer (Advanced)</v>
      </c>
      <c r="S17" s="1" t="str">
        <f t="shared" si="4"/>
        <v>[16] = {["ID"] = 1879378519; ["SAVE_INDEX"] = 17; ["TYPE"] = 4; ["VXP"] =    0; ["LP"] =  5; ["REP"] =  700; ["FACTION"] = 71; ["TIER"] = 2; ["MIN_LVL"] = "110"; ["NAME"] = { ["EN"] = "Ered Mithrin Orc-slayer (Advanced)"; }; ["LORE"] = { ["EN"] = "Defeat Gundabad Orcs in Ered Mithrin."; }; ["SUMMARY"] = { ["EN"] = "Defeat 160 Gundbad Orcs in Ered Mithrin"; }; };</v>
      </c>
      <c r="T17">
        <f t="shared" si="5"/>
        <v>16</v>
      </c>
      <c r="U17" t="str">
        <f t="shared" si="6"/>
        <v>[16] = {</v>
      </c>
      <c r="V17" t="str">
        <f t="shared" si="7"/>
        <v xml:space="preserve">["ID"] = 1879378519; </v>
      </c>
      <c r="W17" t="str">
        <f t="shared" si="8"/>
        <v xml:space="preserve">["ID"] = 1879378519; </v>
      </c>
      <c r="X17" t="str">
        <f t="shared" si="9"/>
        <v/>
      </c>
      <c r="Y17" t="str">
        <f t="shared" si="10"/>
        <v xml:space="preserve">["SAVE_INDEX"] = 17; </v>
      </c>
      <c r="Z17">
        <f>VLOOKUP(E17,Type!A$2:B$14,2,FALSE)</f>
        <v>4</v>
      </c>
      <c r="AA17" t="str">
        <f t="shared" si="11"/>
        <v xml:space="preserve">["TYPE"] = 4; </v>
      </c>
      <c r="AB17" t="str">
        <f t="shared" si="12"/>
        <v>0</v>
      </c>
      <c r="AC17" t="str">
        <f t="shared" si="13"/>
        <v xml:space="preserve">["VXP"] =    0; </v>
      </c>
      <c r="AD17" t="str">
        <f t="shared" si="14"/>
        <v>5</v>
      </c>
      <c r="AE17" t="str">
        <f t="shared" si="15"/>
        <v xml:space="preserve">["LP"] =  5; </v>
      </c>
      <c r="AF17" t="str">
        <f t="shared" si="16"/>
        <v>700</v>
      </c>
      <c r="AG17" t="str">
        <f t="shared" si="17"/>
        <v xml:space="preserve">["REP"] =  700; </v>
      </c>
      <c r="AH17">
        <f>IF(LEN(J17)&gt;0,VLOOKUP(J17,Faction!A$2:B$80,2,FALSE),1)</f>
        <v>71</v>
      </c>
      <c r="AI17" t="str">
        <f t="shared" si="18"/>
        <v xml:space="preserve">["FACTION"] = 71; </v>
      </c>
      <c r="AJ17" t="str">
        <f t="shared" si="19"/>
        <v xml:space="preserve">["TIER"] = 2; </v>
      </c>
      <c r="AK17" t="str">
        <f t="shared" si="20"/>
        <v xml:space="preserve">["MIN_LVL"] = "110"; </v>
      </c>
      <c r="AL17" t="str">
        <f t="shared" si="21"/>
        <v/>
      </c>
      <c r="AM17" t="str">
        <f t="shared" si="22"/>
        <v xml:space="preserve">["NAME"] = { ["EN"] = "Ered Mithrin Orc-slayer (Advanced)"; }; </v>
      </c>
      <c r="AN17" t="str">
        <f t="shared" si="23"/>
        <v xml:space="preserve">["LORE"] = { ["EN"] = "Defeat Gundabad Orcs in Ered Mithrin."; }; </v>
      </c>
      <c r="AO17" t="str">
        <f t="shared" si="24"/>
        <v xml:space="preserve">["SUMMARY"] = { ["EN"] = "Defeat 160 Gundbad Orcs in Ered Mithrin"; }; </v>
      </c>
      <c r="AP17" t="str">
        <f t="shared" si="25"/>
        <v/>
      </c>
      <c r="AQ17" t="str">
        <f t="shared" si="26"/>
        <v>};</v>
      </c>
    </row>
    <row r="18" spans="1:43" x14ac:dyDescent="0.25">
      <c r="A18">
        <v>1879378539</v>
      </c>
      <c r="B18">
        <v>17</v>
      </c>
      <c r="C18">
        <v>18</v>
      </c>
      <c r="D18" t="s">
        <v>1124</v>
      </c>
      <c r="E18" t="s">
        <v>31</v>
      </c>
      <c r="H18">
        <v>5</v>
      </c>
      <c r="I18">
        <v>500</v>
      </c>
      <c r="J18" t="s">
        <v>56</v>
      </c>
      <c r="K18" t="s">
        <v>1125</v>
      </c>
      <c r="L18" t="s">
        <v>1504</v>
      </c>
      <c r="M18">
        <v>3</v>
      </c>
      <c r="N18">
        <v>110</v>
      </c>
      <c r="R18" t="str">
        <f t="shared" si="3"/>
        <v>[17] = {["ID"] = 1879378539; }; -- Ered Mithrin Orc-slayer</v>
      </c>
      <c r="S18" s="1" t="str">
        <f t="shared" si="4"/>
        <v>[17] = {["ID"] = 1879378539; ["SAVE_INDEX"] = 18; ["TYPE"] = 4; ["VXP"] =    0; ["LP"] =  5; ["REP"] =  500; ["FACTION"] = 71; ["TIER"] = 3; ["MIN_LVL"] = "110"; ["NAME"] = { ["EN"] = "Ered Mithrin Orc-slayer"; }; ["LORE"] = { ["EN"] = "Defeat Gundabad Orcs in Ered Mithrin."; }; ["SUMMARY"] = { ["EN"] = "Defeat 80 Gundbad Orcs in Ered Mithrin"; }; };</v>
      </c>
      <c r="T18">
        <f t="shared" si="5"/>
        <v>17</v>
      </c>
      <c r="U18" t="str">
        <f t="shared" si="6"/>
        <v>[17] = {</v>
      </c>
      <c r="V18" t="str">
        <f t="shared" si="7"/>
        <v xml:space="preserve">["ID"] = 1879378539; </v>
      </c>
      <c r="W18" t="str">
        <f t="shared" si="8"/>
        <v xml:space="preserve">["ID"] = 1879378539; </v>
      </c>
      <c r="X18" t="str">
        <f t="shared" si="9"/>
        <v/>
      </c>
      <c r="Y18" t="str">
        <f t="shared" si="10"/>
        <v xml:space="preserve">["SAVE_INDEX"] = 18; </v>
      </c>
      <c r="Z18">
        <f>VLOOKUP(E18,Type!A$2:B$14,2,FALSE)</f>
        <v>4</v>
      </c>
      <c r="AA18" t="str">
        <f t="shared" si="11"/>
        <v xml:space="preserve">["TYPE"] = 4; </v>
      </c>
      <c r="AB18" t="str">
        <f t="shared" si="12"/>
        <v>0</v>
      </c>
      <c r="AC18" t="str">
        <f t="shared" si="13"/>
        <v xml:space="preserve">["VXP"] =    0; </v>
      </c>
      <c r="AD18" t="str">
        <f t="shared" si="14"/>
        <v>5</v>
      </c>
      <c r="AE18" t="str">
        <f t="shared" si="15"/>
        <v xml:space="preserve">["LP"] =  5; </v>
      </c>
      <c r="AF18" t="str">
        <f t="shared" si="16"/>
        <v>500</v>
      </c>
      <c r="AG18" t="str">
        <f t="shared" si="17"/>
        <v xml:space="preserve">["REP"] =  500; </v>
      </c>
      <c r="AH18">
        <f>IF(LEN(J18)&gt;0,VLOOKUP(J18,Faction!A$2:B$80,2,FALSE),1)</f>
        <v>71</v>
      </c>
      <c r="AI18" t="str">
        <f t="shared" si="18"/>
        <v xml:space="preserve">["FACTION"] = 71; </v>
      </c>
      <c r="AJ18" t="str">
        <f t="shared" si="19"/>
        <v xml:space="preserve">["TIER"] = 3; </v>
      </c>
      <c r="AK18" t="str">
        <f t="shared" si="20"/>
        <v xml:space="preserve">["MIN_LVL"] = "110"; </v>
      </c>
      <c r="AL18" t="str">
        <f t="shared" si="21"/>
        <v/>
      </c>
      <c r="AM18" t="str">
        <f t="shared" si="22"/>
        <v xml:space="preserve">["NAME"] = { ["EN"] = "Ered Mithrin Orc-slayer"; }; </v>
      </c>
      <c r="AN18" t="str">
        <f t="shared" si="23"/>
        <v xml:space="preserve">["LORE"] = { ["EN"] = "Defeat Gundabad Orcs in Ered Mithrin."; }; </v>
      </c>
      <c r="AO18" t="str">
        <f t="shared" si="24"/>
        <v xml:space="preserve">["SUMMARY"] = { ["EN"] = "Defeat 80 Gundbad Orcs in Ered Mithrin"; }; </v>
      </c>
      <c r="AP18" t="str">
        <f t="shared" si="25"/>
        <v/>
      </c>
      <c r="AQ18" t="str">
        <f t="shared" si="26"/>
        <v>};</v>
      </c>
    </row>
    <row r="19" spans="1:43" x14ac:dyDescent="0.25">
      <c r="A19">
        <v>1879378544</v>
      </c>
      <c r="B19">
        <v>20</v>
      </c>
      <c r="C19">
        <v>19</v>
      </c>
      <c r="D19" t="s">
        <v>1130</v>
      </c>
      <c r="E19" t="s">
        <v>31</v>
      </c>
      <c r="H19">
        <v>5</v>
      </c>
      <c r="I19">
        <v>700</v>
      </c>
      <c r="J19" t="s">
        <v>56</v>
      </c>
      <c r="K19" t="s">
        <v>1131</v>
      </c>
      <c r="L19" t="s">
        <v>1505</v>
      </c>
      <c r="M19">
        <v>2</v>
      </c>
      <c r="N19">
        <v>110</v>
      </c>
      <c r="R19" t="str">
        <f t="shared" si="3"/>
        <v>[18] = {["ID"] = 1879378544; }; -- Ered Mithrin Ungoladan-slayer (Advanced)</v>
      </c>
      <c r="S19" s="1" t="str">
        <f t="shared" si="4"/>
        <v>[18] = {["ID"] = 1879378544; ["SAVE_INDEX"] = 19; ["TYPE"] = 4; ["VXP"] =    0; ["LP"] =  5; ["REP"] =  700; ["FACTION"] = 71; ["TIER"] = 2; ["MIN_LVL"] = "110"; ["NAME"] = { ["EN"] = "Ered Mithrin Ungoladan-slayer (Advanced)"; }; ["LORE"] = { ["EN"] = "Defeat many Ungoledain in Ered Mithrin."; }; ["SUMMARY"] = { ["EN"] = "Defeat 80 Ungoledain in Ered Mithrin"; }; };</v>
      </c>
      <c r="T19">
        <f t="shared" si="5"/>
        <v>18</v>
      </c>
      <c r="U19" t="str">
        <f t="shared" si="6"/>
        <v>[18] = {</v>
      </c>
      <c r="V19" t="str">
        <f t="shared" si="7"/>
        <v xml:space="preserve">["ID"] = 1879378544; </v>
      </c>
      <c r="W19" t="str">
        <f t="shared" si="8"/>
        <v xml:space="preserve">["ID"] = 1879378544; </v>
      </c>
      <c r="X19" t="str">
        <f t="shared" si="9"/>
        <v/>
      </c>
      <c r="Y19" t="str">
        <f t="shared" si="10"/>
        <v xml:space="preserve">["SAVE_INDEX"] = 19; </v>
      </c>
      <c r="Z19">
        <f>VLOOKUP(E19,Type!A$2:B$14,2,FALSE)</f>
        <v>4</v>
      </c>
      <c r="AA19" t="str">
        <f t="shared" si="11"/>
        <v xml:space="preserve">["TYPE"] = 4; </v>
      </c>
      <c r="AB19" t="str">
        <f t="shared" si="12"/>
        <v>0</v>
      </c>
      <c r="AC19" t="str">
        <f t="shared" si="13"/>
        <v xml:space="preserve">["VXP"] =    0; </v>
      </c>
      <c r="AD19" t="str">
        <f t="shared" si="14"/>
        <v>5</v>
      </c>
      <c r="AE19" t="str">
        <f t="shared" si="15"/>
        <v xml:space="preserve">["LP"] =  5; </v>
      </c>
      <c r="AF19" t="str">
        <f t="shared" si="16"/>
        <v>700</v>
      </c>
      <c r="AG19" t="str">
        <f t="shared" si="17"/>
        <v xml:space="preserve">["REP"] =  700; </v>
      </c>
      <c r="AH19">
        <f>IF(LEN(J19)&gt;0,VLOOKUP(J19,Faction!A$2:B$80,2,FALSE),1)</f>
        <v>71</v>
      </c>
      <c r="AI19" t="str">
        <f t="shared" si="18"/>
        <v xml:space="preserve">["FACTION"] = 71; </v>
      </c>
      <c r="AJ19" t="str">
        <f t="shared" si="19"/>
        <v xml:space="preserve">["TIER"] = 2; </v>
      </c>
      <c r="AK19" t="str">
        <f t="shared" si="20"/>
        <v xml:space="preserve">["MIN_LVL"] = "110"; </v>
      </c>
      <c r="AL19" t="str">
        <f t="shared" si="21"/>
        <v/>
      </c>
      <c r="AM19" t="str">
        <f t="shared" si="22"/>
        <v xml:space="preserve">["NAME"] = { ["EN"] = "Ered Mithrin Ungoladan-slayer (Advanced)"; }; </v>
      </c>
      <c r="AN19" t="str">
        <f t="shared" si="23"/>
        <v xml:space="preserve">["LORE"] = { ["EN"] = "Defeat many Ungoledain in Ered Mithrin."; }; </v>
      </c>
      <c r="AO19" t="str">
        <f t="shared" si="24"/>
        <v xml:space="preserve">["SUMMARY"] = { ["EN"] = "Defeat 80 Ungoledain in Ered Mithrin"; }; </v>
      </c>
      <c r="AP19" t="str">
        <f t="shared" si="25"/>
        <v/>
      </c>
      <c r="AQ19" t="str">
        <f t="shared" si="26"/>
        <v>};</v>
      </c>
    </row>
    <row r="20" spans="1:43" x14ac:dyDescent="0.25">
      <c r="A20">
        <v>1879378524</v>
      </c>
      <c r="B20">
        <v>19</v>
      </c>
      <c r="C20">
        <v>20</v>
      </c>
      <c r="D20" t="s">
        <v>1128</v>
      </c>
      <c r="E20" t="s">
        <v>31</v>
      </c>
      <c r="H20">
        <v>5</v>
      </c>
      <c r="I20">
        <v>500</v>
      </c>
      <c r="J20" t="s">
        <v>56</v>
      </c>
      <c r="K20" t="s">
        <v>1129</v>
      </c>
      <c r="L20" t="s">
        <v>1505</v>
      </c>
      <c r="M20">
        <v>3</v>
      </c>
      <c r="N20">
        <v>110</v>
      </c>
      <c r="R20" t="str">
        <f t="shared" si="3"/>
        <v>[19] = {["ID"] = 1879378524; }; -- Ered Mithrin Ungoladan-slayer</v>
      </c>
      <c r="S20" s="1" t="str">
        <f t="shared" si="4"/>
        <v>[19] = {["ID"] = 1879378524; ["SAVE_INDEX"] = 20; ["TYPE"] = 4; ["VXP"] =    0; ["LP"] =  5; ["REP"] =  500; ["FACTION"] = 71; ["TIER"] = 3; ["MIN_LVL"] = "110"; ["NAME"] = { ["EN"] = "Ered Mithrin Ungoladan-slayer"; }; ["LORE"] = { ["EN"] = "Defeat many Ungoledain in Ered Mithrin."; }; ["SUMMARY"] = { ["EN"] = "Defeat 40 Ungoledain in Ered Mithrin"; }; };</v>
      </c>
      <c r="T20">
        <f t="shared" si="5"/>
        <v>19</v>
      </c>
      <c r="U20" t="str">
        <f t="shared" si="6"/>
        <v>[19] = {</v>
      </c>
      <c r="V20" t="str">
        <f t="shared" si="7"/>
        <v xml:space="preserve">["ID"] = 1879378524; </v>
      </c>
      <c r="W20" t="str">
        <f t="shared" si="8"/>
        <v xml:space="preserve">["ID"] = 1879378524; </v>
      </c>
      <c r="X20" t="str">
        <f t="shared" si="9"/>
        <v/>
      </c>
      <c r="Y20" t="str">
        <f t="shared" si="10"/>
        <v xml:space="preserve">["SAVE_INDEX"] = 20; </v>
      </c>
      <c r="Z20">
        <f>VLOOKUP(E20,Type!A$2:B$14,2,FALSE)</f>
        <v>4</v>
      </c>
      <c r="AA20" t="str">
        <f t="shared" si="11"/>
        <v xml:space="preserve">["TYPE"] = 4; </v>
      </c>
      <c r="AB20" t="str">
        <f t="shared" si="12"/>
        <v>0</v>
      </c>
      <c r="AC20" t="str">
        <f t="shared" si="13"/>
        <v xml:space="preserve">["VXP"] =    0; </v>
      </c>
      <c r="AD20" t="str">
        <f t="shared" si="14"/>
        <v>5</v>
      </c>
      <c r="AE20" t="str">
        <f t="shared" si="15"/>
        <v xml:space="preserve">["LP"] =  5; </v>
      </c>
      <c r="AF20" t="str">
        <f t="shared" si="16"/>
        <v>500</v>
      </c>
      <c r="AG20" t="str">
        <f t="shared" si="17"/>
        <v xml:space="preserve">["REP"] =  500; </v>
      </c>
      <c r="AH20">
        <f>IF(LEN(J20)&gt;0,VLOOKUP(J20,Faction!A$2:B$80,2,FALSE),1)</f>
        <v>71</v>
      </c>
      <c r="AI20" t="str">
        <f t="shared" si="18"/>
        <v xml:space="preserve">["FACTION"] = 71; </v>
      </c>
      <c r="AJ20" t="str">
        <f t="shared" si="19"/>
        <v xml:space="preserve">["TIER"] = 3; </v>
      </c>
      <c r="AK20" t="str">
        <f t="shared" si="20"/>
        <v xml:space="preserve">["MIN_LVL"] = "110"; </v>
      </c>
      <c r="AL20" t="str">
        <f t="shared" si="21"/>
        <v/>
      </c>
      <c r="AM20" t="str">
        <f t="shared" si="22"/>
        <v xml:space="preserve">["NAME"] = { ["EN"] = "Ered Mithrin Ungoladan-slayer"; }; </v>
      </c>
      <c r="AN20" t="str">
        <f t="shared" si="23"/>
        <v xml:space="preserve">["LORE"] = { ["EN"] = "Defeat many Ungoledain in Ered Mithrin."; }; </v>
      </c>
      <c r="AO20" t="str">
        <f t="shared" si="24"/>
        <v xml:space="preserve">["SUMMARY"] = { ["EN"] = "Defeat 40 Ungoledain in Ered Mithrin"; }; </v>
      </c>
      <c r="AP20" t="str">
        <f t="shared" si="25"/>
        <v/>
      </c>
      <c r="AQ20" t="str">
        <f t="shared" si="26"/>
        <v>};</v>
      </c>
    </row>
    <row r="21" spans="1:43" x14ac:dyDescent="0.25">
      <c r="A21">
        <v>1879378537</v>
      </c>
      <c r="B21">
        <v>22</v>
      </c>
      <c r="C21">
        <v>21</v>
      </c>
      <c r="D21" t="s">
        <v>1134</v>
      </c>
      <c r="E21" t="s">
        <v>31</v>
      </c>
      <c r="H21">
        <v>5</v>
      </c>
      <c r="I21">
        <v>700</v>
      </c>
      <c r="J21" t="s">
        <v>49</v>
      </c>
      <c r="K21" t="s">
        <v>1135</v>
      </c>
      <c r="L21" t="s">
        <v>1506</v>
      </c>
      <c r="M21">
        <v>2</v>
      </c>
      <c r="N21">
        <v>110</v>
      </c>
      <c r="R21" t="str">
        <f t="shared" si="3"/>
        <v>[20] = {["ID"] = 1879378537; }; -- Ironfold Beast-slayer (Advanced)</v>
      </c>
      <c r="S21" s="1" t="str">
        <f t="shared" si="4"/>
        <v>[20] = {["ID"] = 1879378537; ["SAVE_INDEX"] = 21; ["TYPE"] = 4; ["VXP"] =    0; ["LP"] =  5; ["REP"] =  700; ["FACTION"] = 68; ["TIER"] = 2; ["MIN_LVL"] = "110"; ["NAME"] = { ["EN"] = "Ironfold Beast-slayer (Advanced)"; }; ["LORE"] = { ["EN"] = "Defeat many beasts in the Ironfold."; }; ["SUMMARY"] = { ["EN"] = "Defeat 80 Beasts in Ironfold"; }; };</v>
      </c>
      <c r="T21">
        <f t="shared" si="5"/>
        <v>20</v>
      </c>
      <c r="U21" t="str">
        <f t="shared" si="6"/>
        <v>[20] = {</v>
      </c>
      <c r="V21" t="str">
        <f t="shared" si="7"/>
        <v xml:space="preserve">["ID"] = 1879378537; </v>
      </c>
      <c r="W21" t="str">
        <f t="shared" si="8"/>
        <v xml:space="preserve">["ID"] = 1879378537; </v>
      </c>
      <c r="X21" t="str">
        <f t="shared" si="9"/>
        <v/>
      </c>
      <c r="Y21" t="str">
        <f t="shared" si="10"/>
        <v xml:space="preserve">["SAVE_INDEX"] = 21; </v>
      </c>
      <c r="Z21">
        <f>VLOOKUP(E21,Type!A$2:B$14,2,FALSE)</f>
        <v>4</v>
      </c>
      <c r="AA21" t="str">
        <f t="shared" si="11"/>
        <v xml:space="preserve">["TYPE"] = 4; </v>
      </c>
      <c r="AB21" t="str">
        <f t="shared" si="12"/>
        <v>0</v>
      </c>
      <c r="AC21" t="str">
        <f t="shared" si="13"/>
        <v xml:space="preserve">["VXP"] =    0; </v>
      </c>
      <c r="AD21" t="str">
        <f t="shared" si="14"/>
        <v>5</v>
      </c>
      <c r="AE21" t="str">
        <f t="shared" si="15"/>
        <v xml:space="preserve">["LP"] =  5; </v>
      </c>
      <c r="AF21" t="str">
        <f t="shared" si="16"/>
        <v>700</v>
      </c>
      <c r="AG21" t="str">
        <f t="shared" si="17"/>
        <v xml:space="preserve">["REP"] =  700; </v>
      </c>
      <c r="AH21">
        <f>IF(LEN(J21)&gt;0,VLOOKUP(J21,Faction!A$2:B$80,2,FALSE),1)</f>
        <v>68</v>
      </c>
      <c r="AI21" t="str">
        <f t="shared" si="18"/>
        <v xml:space="preserve">["FACTION"] = 68; </v>
      </c>
      <c r="AJ21" t="str">
        <f t="shared" si="19"/>
        <v xml:space="preserve">["TIER"] = 2; </v>
      </c>
      <c r="AK21" t="str">
        <f t="shared" si="20"/>
        <v xml:space="preserve">["MIN_LVL"] = "110"; </v>
      </c>
      <c r="AL21" t="str">
        <f t="shared" si="21"/>
        <v/>
      </c>
      <c r="AM21" t="str">
        <f t="shared" si="22"/>
        <v xml:space="preserve">["NAME"] = { ["EN"] = "Ironfold Beast-slayer (Advanced)"; }; </v>
      </c>
      <c r="AN21" t="str">
        <f t="shared" si="23"/>
        <v xml:space="preserve">["LORE"] = { ["EN"] = "Defeat many beasts in the Ironfold."; }; </v>
      </c>
      <c r="AO21" t="str">
        <f t="shared" si="24"/>
        <v xml:space="preserve">["SUMMARY"] = { ["EN"] = "Defeat 80 Beasts in Ironfold"; }; </v>
      </c>
      <c r="AP21" t="str">
        <f t="shared" si="25"/>
        <v/>
      </c>
      <c r="AQ21" t="str">
        <f t="shared" si="26"/>
        <v>};</v>
      </c>
    </row>
    <row r="22" spans="1:43" x14ac:dyDescent="0.25">
      <c r="A22">
        <v>1879378526</v>
      </c>
      <c r="B22">
        <v>21</v>
      </c>
      <c r="C22">
        <v>22</v>
      </c>
      <c r="D22" t="s">
        <v>1132</v>
      </c>
      <c r="E22" t="s">
        <v>31</v>
      </c>
      <c r="H22">
        <v>5</v>
      </c>
      <c r="I22">
        <v>500</v>
      </c>
      <c r="J22" t="s">
        <v>49</v>
      </c>
      <c r="K22" t="s">
        <v>1133</v>
      </c>
      <c r="L22" t="s">
        <v>1506</v>
      </c>
      <c r="M22">
        <v>3</v>
      </c>
      <c r="N22">
        <v>110</v>
      </c>
      <c r="R22" t="str">
        <f t="shared" si="3"/>
        <v>[21] = {["ID"] = 1879378526; }; -- Ironfold Beast-slayer</v>
      </c>
      <c r="S22" s="1" t="str">
        <f t="shared" si="4"/>
        <v>[21] = {["ID"] = 1879378526; ["SAVE_INDEX"] = 22; ["TYPE"] = 4; ["VXP"] =    0; ["LP"] =  5; ["REP"] =  500; ["FACTION"] = 68; ["TIER"] = 3; ["MIN_LVL"] = "110"; ["NAME"] = { ["EN"] = "Ironfold Beast-slayer"; }; ["LORE"] = { ["EN"] = "Defeat many beasts in the Ironfold."; }; ["SUMMARY"] = { ["EN"] = "Defeat 40 Beasts in Ironfold"; }; };</v>
      </c>
      <c r="T22">
        <f t="shared" si="5"/>
        <v>21</v>
      </c>
      <c r="U22" t="str">
        <f t="shared" si="6"/>
        <v>[21] = {</v>
      </c>
      <c r="V22" t="str">
        <f t="shared" si="7"/>
        <v xml:space="preserve">["ID"] = 1879378526; </v>
      </c>
      <c r="W22" t="str">
        <f t="shared" si="8"/>
        <v xml:space="preserve">["ID"] = 1879378526; </v>
      </c>
      <c r="X22" t="str">
        <f t="shared" si="9"/>
        <v/>
      </c>
      <c r="Y22" t="str">
        <f t="shared" si="10"/>
        <v xml:space="preserve">["SAVE_INDEX"] = 22; </v>
      </c>
      <c r="Z22">
        <f>VLOOKUP(E22,Type!A$2:B$14,2,FALSE)</f>
        <v>4</v>
      </c>
      <c r="AA22" t="str">
        <f t="shared" si="11"/>
        <v xml:space="preserve">["TYPE"] = 4; </v>
      </c>
      <c r="AB22" t="str">
        <f t="shared" si="12"/>
        <v>0</v>
      </c>
      <c r="AC22" t="str">
        <f t="shared" si="13"/>
        <v xml:space="preserve">["VXP"] =    0; </v>
      </c>
      <c r="AD22" t="str">
        <f t="shared" si="14"/>
        <v>5</v>
      </c>
      <c r="AE22" t="str">
        <f t="shared" si="15"/>
        <v xml:space="preserve">["LP"] =  5; </v>
      </c>
      <c r="AF22" t="str">
        <f t="shared" si="16"/>
        <v>500</v>
      </c>
      <c r="AG22" t="str">
        <f t="shared" si="17"/>
        <v xml:space="preserve">["REP"] =  500; </v>
      </c>
      <c r="AH22">
        <f>IF(LEN(J22)&gt;0,VLOOKUP(J22,Faction!A$2:B$80,2,FALSE),1)</f>
        <v>68</v>
      </c>
      <c r="AI22" t="str">
        <f t="shared" si="18"/>
        <v xml:space="preserve">["FACTION"] = 68; </v>
      </c>
      <c r="AJ22" t="str">
        <f t="shared" si="19"/>
        <v xml:space="preserve">["TIER"] = 3; </v>
      </c>
      <c r="AK22" t="str">
        <f t="shared" si="20"/>
        <v xml:space="preserve">["MIN_LVL"] = "110"; </v>
      </c>
      <c r="AL22" t="str">
        <f t="shared" si="21"/>
        <v/>
      </c>
      <c r="AM22" t="str">
        <f t="shared" si="22"/>
        <v xml:space="preserve">["NAME"] = { ["EN"] = "Ironfold Beast-slayer"; }; </v>
      </c>
      <c r="AN22" t="str">
        <f t="shared" si="23"/>
        <v xml:space="preserve">["LORE"] = { ["EN"] = "Defeat many beasts in the Ironfold."; }; </v>
      </c>
      <c r="AO22" t="str">
        <f t="shared" si="24"/>
        <v xml:space="preserve">["SUMMARY"] = { ["EN"] = "Defeat 40 Beasts in Ironfold"; }; </v>
      </c>
      <c r="AP22" t="str">
        <f t="shared" si="25"/>
        <v/>
      </c>
      <c r="AQ22" t="str">
        <f t="shared" si="26"/>
        <v>};</v>
      </c>
    </row>
    <row r="23" spans="1:43" x14ac:dyDescent="0.25">
      <c r="A23">
        <v>1879378545</v>
      </c>
      <c r="B23">
        <v>24</v>
      </c>
      <c r="C23">
        <v>23</v>
      </c>
      <c r="D23" t="s">
        <v>1138</v>
      </c>
      <c r="E23" t="s">
        <v>31</v>
      </c>
      <c r="H23">
        <v>5</v>
      </c>
      <c r="I23">
        <v>700</v>
      </c>
      <c r="J23" t="s">
        <v>49</v>
      </c>
      <c r="K23" t="s">
        <v>1137</v>
      </c>
      <c r="L23" t="s">
        <v>1507</v>
      </c>
      <c r="M23">
        <v>2</v>
      </c>
      <c r="N23">
        <v>110</v>
      </c>
      <c r="R23" t="str">
        <f t="shared" si="3"/>
        <v>[22] = {["ID"] = 1879378545; }; -- Ironfold Easterling-slayer (Advanced)</v>
      </c>
      <c r="S23" s="1" t="str">
        <f t="shared" si="4"/>
        <v>[22] = {["ID"] = 1879378545; ["SAVE_INDEX"] = 23; ["TYPE"] = 4; ["VXP"] =    0; ["LP"] =  5; ["REP"] =  700; ["FACTION"] = 68; ["TIER"] = 2; ["MIN_LVL"] = "110"; ["NAME"] = { ["EN"] = "Ironfold Easterling-slayer (Advanced)"; }; ["LORE"] = { ["EN"] = "Defeat many wicked Easterlings in the Ironfold."; }; ["SUMMARY"] = { ["EN"] = "Defeat 120 Easterlings in Ironfold"; }; };</v>
      </c>
      <c r="T23">
        <f t="shared" si="5"/>
        <v>22</v>
      </c>
      <c r="U23" t="str">
        <f t="shared" si="6"/>
        <v>[22] = {</v>
      </c>
      <c r="V23" t="str">
        <f t="shared" si="7"/>
        <v xml:space="preserve">["ID"] = 1879378545; </v>
      </c>
      <c r="W23" t="str">
        <f t="shared" si="8"/>
        <v xml:space="preserve">["ID"] = 1879378545; </v>
      </c>
      <c r="X23" t="str">
        <f t="shared" si="9"/>
        <v/>
      </c>
      <c r="Y23" t="str">
        <f t="shared" si="10"/>
        <v xml:space="preserve">["SAVE_INDEX"] = 23; </v>
      </c>
      <c r="Z23">
        <f>VLOOKUP(E23,Type!A$2:B$14,2,FALSE)</f>
        <v>4</v>
      </c>
      <c r="AA23" t="str">
        <f t="shared" si="11"/>
        <v xml:space="preserve">["TYPE"] = 4; </v>
      </c>
      <c r="AB23" t="str">
        <f t="shared" si="12"/>
        <v>0</v>
      </c>
      <c r="AC23" t="str">
        <f t="shared" si="13"/>
        <v xml:space="preserve">["VXP"] =    0; </v>
      </c>
      <c r="AD23" t="str">
        <f t="shared" si="14"/>
        <v>5</v>
      </c>
      <c r="AE23" t="str">
        <f t="shared" si="15"/>
        <v xml:space="preserve">["LP"] =  5; </v>
      </c>
      <c r="AF23" t="str">
        <f t="shared" si="16"/>
        <v>700</v>
      </c>
      <c r="AG23" t="str">
        <f t="shared" si="17"/>
        <v xml:space="preserve">["REP"] =  700; </v>
      </c>
      <c r="AH23">
        <f>IF(LEN(J23)&gt;0,VLOOKUP(J23,Faction!A$2:B$80,2,FALSE),1)</f>
        <v>68</v>
      </c>
      <c r="AI23" t="str">
        <f t="shared" si="18"/>
        <v xml:space="preserve">["FACTION"] = 68; </v>
      </c>
      <c r="AJ23" t="str">
        <f t="shared" si="19"/>
        <v xml:space="preserve">["TIER"] = 2; </v>
      </c>
      <c r="AK23" t="str">
        <f t="shared" si="20"/>
        <v xml:space="preserve">["MIN_LVL"] = "110"; </v>
      </c>
      <c r="AL23" t="str">
        <f t="shared" si="21"/>
        <v/>
      </c>
      <c r="AM23" t="str">
        <f t="shared" si="22"/>
        <v xml:space="preserve">["NAME"] = { ["EN"] = "Ironfold Easterling-slayer (Advanced)"; }; </v>
      </c>
      <c r="AN23" t="str">
        <f t="shared" si="23"/>
        <v xml:space="preserve">["LORE"] = { ["EN"] = "Defeat many wicked Easterlings in the Ironfold."; }; </v>
      </c>
      <c r="AO23" t="str">
        <f t="shared" si="24"/>
        <v xml:space="preserve">["SUMMARY"] = { ["EN"] = "Defeat 120 Easterlings in Ironfold"; }; </v>
      </c>
      <c r="AP23" t="str">
        <f t="shared" si="25"/>
        <v/>
      </c>
      <c r="AQ23" t="str">
        <f t="shared" si="26"/>
        <v>};</v>
      </c>
    </row>
    <row r="24" spans="1:43" x14ac:dyDescent="0.25">
      <c r="A24">
        <v>1879378548</v>
      </c>
      <c r="B24">
        <v>23</v>
      </c>
      <c r="C24">
        <v>24</v>
      </c>
      <c r="D24" t="s">
        <v>1136</v>
      </c>
      <c r="E24" t="s">
        <v>31</v>
      </c>
      <c r="H24">
        <v>5</v>
      </c>
      <c r="I24">
        <v>500</v>
      </c>
      <c r="J24" t="s">
        <v>49</v>
      </c>
      <c r="K24" t="s">
        <v>1137</v>
      </c>
      <c r="L24" t="s">
        <v>1507</v>
      </c>
      <c r="M24">
        <v>3</v>
      </c>
      <c r="N24">
        <v>110</v>
      </c>
      <c r="R24" t="str">
        <f t="shared" si="3"/>
        <v>[23] = {["ID"] = 1879378548; }; -- Ironfold Easterling-slayer</v>
      </c>
      <c r="S24" s="1" t="str">
        <f t="shared" si="4"/>
        <v>[23] = {["ID"] = 1879378548; ["SAVE_INDEX"] = 24; ["TYPE"] = 4; ["VXP"] =    0; ["LP"] =  5; ["REP"] =  500; ["FACTION"] = 68; ["TIER"] = 3; ["MIN_LVL"] = "110"; ["NAME"] = { ["EN"] = "Ironfold Easterling-slayer"; }; ["LORE"] = { ["EN"] = "Defeat many wicked Easterlings in the Ironfold."; }; ["SUMMARY"] = { ["EN"] = "Defeat 120 Easterlings in Ironfold"; }; };</v>
      </c>
      <c r="T24">
        <f t="shared" si="5"/>
        <v>23</v>
      </c>
      <c r="U24" t="str">
        <f t="shared" si="6"/>
        <v>[23] = {</v>
      </c>
      <c r="V24" t="str">
        <f t="shared" si="7"/>
        <v xml:space="preserve">["ID"] = 1879378548; </v>
      </c>
      <c r="W24" t="str">
        <f t="shared" si="8"/>
        <v xml:space="preserve">["ID"] = 1879378548; </v>
      </c>
      <c r="X24" t="str">
        <f t="shared" si="9"/>
        <v/>
      </c>
      <c r="Y24" t="str">
        <f t="shared" si="10"/>
        <v xml:space="preserve">["SAVE_INDEX"] = 24; </v>
      </c>
      <c r="Z24">
        <f>VLOOKUP(E24,Type!A$2:B$14,2,FALSE)</f>
        <v>4</v>
      </c>
      <c r="AA24" t="str">
        <f t="shared" si="11"/>
        <v xml:space="preserve">["TYPE"] = 4; </v>
      </c>
      <c r="AB24" t="str">
        <f t="shared" si="12"/>
        <v>0</v>
      </c>
      <c r="AC24" t="str">
        <f t="shared" si="13"/>
        <v xml:space="preserve">["VXP"] =    0; </v>
      </c>
      <c r="AD24" t="str">
        <f t="shared" si="14"/>
        <v>5</v>
      </c>
      <c r="AE24" t="str">
        <f t="shared" si="15"/>
        <v xml:space="preserve">["LP"] =  5; </v>
      </c>
      <c r="AF24" t="str">
        <f t="shared" si="16"/>
        <v>500</v>
      </c>
      <c r="AG24" t="str">
        <f t="shared" si="17"/>
        <v xml:space="preserve">["REP"] =  500; </v>
      </c>
      <c r="AH24">
        <f>IF(LEN(J24)&gt;0,VLOOKUP(J24,Faction!A$2:B$80,2,FALSE),1)</f>
        <v>68</v>
      </c>
      <c r="AI24" t="str">
        <f t="shared" si="18"/>
        <v xml:space="preserve">["FACTION"] = 68; </v>
      </c>
      <c r="AJ24" t="str">
        <f t="shared" si="19"/>
        <v xml:space="preserve">["TIER"] = 3; </v>
      </c>
      <c r="AK24" t="str">
        <f t="shared" si="20"/>
        <v xml:space="preserve">["MIN_LVL"] = "110"; </v>
      </c>
      <c r="AL24" t="str">
        <f t="shared" si="21"/>
        <v/>
      </c>
      <c r="AM24" t="str">
        <f t="shared" si="22"/>
        <v xml:space="preserve">["NAME"] = { ["EN"] = "Ironfold Easterling-slayer"; }; </v>
      </c>
      <c r="AN24" t="str">
        <f t="shared" si="23"/>
        <v xml:space="preserve">["LORE"] = { ["EN"] = "Defeat many wicked Easterlings in the Ironfold."; }; </v>
      </c>
      <c r="AO24" t="str">
        <f t="shared" si="24"/>
        <v xml:space="preserve">["SUMMARY"] = { ["EN"] = "Defeat 120 Easterlings in Ironfold"; }; </v>
      </c>
      <c r="AP24" t="str">
        <f t="shared" si="25"/>
        <v/>
      </c>
      <c r="AQ24" t="str">
        <f t="shared" si="26"/>
        <v>};</v>
      </c>
    </row>
    <row r="25" spans="1:43" x14ac:dyDescent="0.25">
      <c r="A25">
        <v>1879378530</v>
      </c>
      <c r="C25">
        <v>25</v>
      </c>
      <c r="D25" t="s">
        <v>1336</v>
      </c>
      <c r="E25" t="s">
        <v>26</v>
      </c>
      <c r="F25">
        <v>2000</v>
      </c>
      <c r="G25" t="s">
        <v>1337</v>
      </c>
      <c r="H25">
        <v>15</v>
      </c>
      <c r="I25">
        <v>900</v>
      </c>
      <c r="J25" t="s">
        <v>56</v>
      </c>
      <c r="K25" t="s">
        <v>1315</v>
      </c>
      <c r="L25" t="s">
        <v>1508</v>
      </c>
      <c r="M25">
        <v>1</v>
      </c>
      <c r="N25">
        <v>110</v>
      </c>
      <c r="R25" t="str">
        <f t="shared" si="3"/>
        <v>[24] = {["ID"] = 1879378530; }; -- Ered Mithrin: Continued Efforts</v>
      </c>
      <c r="S25" s="1" t="str">
        <f t="shared" si="4"/>
        <v>[24] = {["ID"] = 1879378530; ["SAVE_INDEX"] = 25; ["TYPE"] = 6; ["VXP"] = 2000; ["LP"] = 15; ["REP"] =  900; ["FACTION"] = 71; ["TIER"] = 1; ["MIN_LVL"] = "110"; ["NAME"] = { ["EN"] = "Ered Mithrin: Continued Efforts"; }; ["LORE"] = { ["EN"] = "There is still much to do in Ered Mithrin."; }; ["SUMMARY"] = { ["EN"] = "Complete 6 deeds"; }; ["TITLE"] = { ["EN"] = "Delver of the Grey Mountains"; }; };</v>
      </c>
      <c r="T25">
        <f t="shared" si="5"/>
        <v>24</v>
      </c>
      <c r="U25" t="str">
        <f t="shared" si="6"/>
        <v>[24] = {</v>
      </c>
      <c r="V25" t="str">
        <f t="shared" si="7"/>
        <v xml:space="preserve">["ID"] = 1879378530; </v>
      </c>
      <c r="W25" t="str">
        <f t="shared" si="8"/>
        <v xml:space="preserve">["ID"] = 1879378530; </v>
      </c>
      <c r="X25" t="str">
        <f t="shared" si="9"/>
        <v/>
      </c>
      <c r="Y25" t="str">
        <f t="shared" si="10"/>
        <v xml:space="preserve">["SAVE_INDEX"] = 25; </v>
      </c>
      <c r="Z25">
        <f>VLOOKUP(E25,Type!A$2:B$14,2,FALSE)</f>
        <v>6</v>
      </c>
      <c r="AA25" t="str">
        <f t="shared" si="11"/>
        <v xml:space="preserve">["TYPE"] = 6; </v>
      </c>
      <c r="AB25" t="str">
        <f t="shared" si="12"/>
        <v>2000</v>
      </c>
      <c r="AC25" t="str">
        <f t="shared" si="13"/>
        <v xml:space="preserve">["VXP"] = 2000; </v>
      </c>
      <c r="AD25" t="str">
        <f t="shared" si="14"/>
        <v>15</v>
      </c>
      <c r="AE25" t="str">
        <f t="shared" si="15"/>
        <v xml:space="preserve">["LP"] = 15; </v>
      </c>
      <c r="AF25" t="str">
        <f t="shared" si="16"/>
        <v>900</v>
      </c>
      <c r="AG25" t="str">
        <f t="shared" si="17"/>
        <v xml:space="preserve">["REP"] =  900; </v>
      </c>
      <c r="AH25">
        <f>IF(LEN(J25)&gt;0,VLOOKUP(J25,Faction!A$2:B$80,2,FALSE),1)</f>
        <v>71</v>
      </c>
      <c r="AI25" t="str">
        <f t="shared" si="18"/>
        <v xml:space="preserve">["FACTION"] = 71; </v>
      </c>
      <c r="AJ25" t="str">
        <f t="shared" si="19"/>
        <v xml:space="preserve">["TIER"] = 1; </v>
      </c>
      <c r="AK25" t="str">
        <f t="shared" si="20"/>
        <v xml:space="preserve">["MIN_LVL"] = "110"; </v>
      </c>
      <c r="AL25" t="str">
        <f t="shared" si="21"/>
        <v/>
      </c>
      <c r="AM25" t="str">
        <f t="shared" si="22"/>
        <v xml:space="preserve">["NAME"] = { ["EN"] = "Ered Mithrin: Continued Efforts"; }; </v>
      </c>
      <c r="AN25" t="str">
        <f t="shared" si="23"/>
        <v xml:space="preserve">["LORE"] = { ["EN"] = "There is still much to do in Ered Mithrin."; }; </v>
      </c>
      <c r="AO25" t="str">
        <f t="shared" si="24"/>
        <v xml:space="preserve">["SUMMARY"] = { ["EN"] = "Complete 6 deeds"; }; </v>
      </c>
      <c r="AP25" t="str">
        <f t="shared" si="25"/>
        <v xml:space="preserve">["TITLE"] = { ["EN"] = "Delver of the Grey Mountains"; }; </v>
      </c>
      <c r="AQ25" t="str">
        <f t="shared" si="26"/>
        <v>};</v>
      </c>
    </row>
    <row r="26" spans="1:43" x14ac:dyDescent="0.25">
      <c r="A26">
        <v>1879378535</v>
      </c>
      <c r="C26">
        <v>26</v>
      </c>
      <c r="D26" t="s">
        <v>1338</v>
      </c>
      <c r="E26" t="s">
        <v>26</v>
      </c>
      <c r="H26">
        <v>5</v>
      </c>
      <c r="I26">
        <v>700</v>
      </c>
      <c r="J26" t="s">
        <v>56</v>
      </c>
      <c r="K26" t="s">
        <v>1350</v>
      </c>
      <c r="L26" t="s">
        <v>1508</v>
      </c>
      <c r="M26">
        <v>2</v>
      </c>
      <c r="N26">
        <v>110</v>
      </c>
      <c r="R26" t="str">
        <f t="shared" si="3"/>
        <v>[25] = {["ID"] = 1879378535; }; -- Gathering Resources in Ered Mithrin (Advanced)</v>
      </c>
      <c r="S26" s="1" t="str">
        <f t="shared" si="4"/>
        <v>[25] = {["ID"] = 1879378535; ["SAVE_INDEX"] = 26; ["TYPE"] = 6; ["VXP"] =    0; ["LP"] =  5; ["REP"] =  700; ["FACTION"] = 71; ["TIER"] = 2; ["MIN_LVL"] = "110"; ["NAME"] = { ["EN"] = "Gathering Resources in Ered Mithrin (Advanced)"; }; ["LORE"] = { ["EN"] = "There is still much to do in Ered Mithrin."; }; ["SUMMARY"] = { ["EN"] = "Complete 100 Resource Quests in Ered Mithrin"; }; };</v>
      </c>
      <c r="T26">
        <f t="shared" si="5"/>
        <v>25</v>
      </c>
      <c r="U26" t="str">
        <f t="shared" si="6"/>
        <v>[25] = {</v>
      </c>
      <c r="V26" t="str">
        <f t="shared" si="7"/>
        <v xml:space="preserve">["ID"] = 1879378535; </v>
      </c>
      <c r="W26" t="str">
        <f t="shared" si="8"/>
        <v xml:space="preserve">["ID"] = 1879378535; </v>
      </c>
      <c r="X26" t="str">
        <f t="shared" si="9"/>
        <v/>
      </c>
      <c r="Y26" t="str">
        <f t="shared" si="10"/>
        <v xml:space="preserve">["SAVE_INDEX"] = 26; </v>
      </c>
      <c r="Z26">
        <f>VLOOKUP(E26,Type!A$2:B$14,2,FALSE)</f>
        <v>6</v>
      </c>
      <c r="AA26" t="str">
        <f t="shared" si="11"/>
        <v xml:space="preserve">["TYPE"] = 6; </v>
      </c>
      <c r="AB26" t="str">
        <f t="shared" si="12"/>
        <v>0</v>
      </c>
      <c r="AC26" t="str">
        <f t="shared" si="13"/>
        <v xml:space="preserve">["VXP"] =    0; </v>
      </c>
      <c r="AD26" t="str">
        <f t="shared" si="14"/>
        <v>5</v>
      </c>
      <c r="AE26" t="str">
        <f t="shared" si="15"/>
        <v xml:space="preserve">["LP"] =  5; </v>
      </c>
      <c r="AF26" t="str">
        <f t="shared" si="16"/>
        <v>700</v>
      </c>
      <c r="AG26" t="str">
        <f t="shared" si="17"/>
        <v xml:space="preserve">["REP"] =  700; </v>
      </c>
      <c r="AH26">
        <f>IF(LEN(J26)&gt;0,VLOOKUP(J26,Faction!A$2:B$80,2,FALSE),1)</f>
        <v>71</v>
      </c>
      <c r="AI26" t="str">
        <f t="shared" si="18"/>
        <v xml:space="preserve">["FACTION"] = 71; </v>
      </c>
      <c r="AJ26" t="str">
        <f t="shared" si="19"/>
        <v xml:space="preserve">["TIER"] = 2; </v>
      </c>
      <c r="AK26" t="str">
        <f t="shared" si="20"/>
        <v xml:space="preserve">["MIN_LVL"] = "110"; </v>
      </c>
      <c r="AL26" t="str">
        <f t="shared" si="21"/>
        <v/>
      </c>
      <c r="AM26" t="str">
        <f t="shared" si="22"/>
        <v xml:space="preserve">["NAME"] = { ["EN"] = "Gathering Resources in Ered Mithrin (Advanced)"; }; </v>
      </c>
      <c r="AN26" t="str">
        <f t="shared" si="23"/>
        <v xml:space="preserve">["LORE"] = { ["EN"] = "There is still much to do in Ered Mithrin."; }; </v>
      </c>
      <c r="AO26" t="str">
        <f t="shared" si="24"/>
        <v xml:space="preserve">["SUMMARY"] = { ["EN"] = "Complete 100 Resource Quests in Ered Mithrin"; }; </v>
      </c>
      <c r="AP26" t="str">
        <f t="shared" si="25"/>
        <v/>
      </c>
      <c r="AQ26" t="str">
        <f t="shared" si="26"/>
        <v>};</v>
      </c>
    </row>
    <row r="27" spans="1:43" x14ac:dyDescent="0.25">
      <c r="A27">
        <v>1879378549</v>
      </c>
      <c r="C27">
        <v>27</v>
      </c>
      <c r="D27" t="s">
        <v>1339</v>
      </c>
      <c r="E27" t="s">
        <v>26</v>
      </c>
      <c r="I27">
        <v>700</v>
      </c>
      <c r="J27" t="s">
        <v>56</v>
      </c>
      <c r="K27" t="s">
        <v>1351</v>
      </c>
      <c r="L27" t="s">
        <v>1508</v>
      </c>
      <c r="M27">
        <v>3</v>
      </c>
      <c r="N27">
        <v>110</v>
      </c>
      <c r="R27" t="str">
        <f t="shared" si="3"/>
        <v>[26] = {["ID"] = 1879378549; }; -- Gathering Resources in Ered Mithrin</v>
      </c>
      <c r="S27" s="1" t="str">
        <f t="shared" si="4"/>
        <v>[26] = {["ID"] = 1879378549; ["SAVE_INDEX"] = 27; ["TYPE"] = 6; ["VXP"] =    0; ["LP"] =  0; ["REP"] =  700; ["FACTION"] = 71; ["TIER"] = 3; ["MIN_LVL"] = "110"; ["NAME"] = { ["EN"] = "Gathering Resources in Ered Mithrin"; }; ["LORE"] = { ["EN"] = "There is still much to do in Ered Mithrin."; }; ["SUMMARY"] = { ["EN"] = "Complete 25 Resource Quests in Ered Mithrin"; }; };</v>
      </c>
      <c r="T27">
        <f t="shared" si="5"/>
        <v>26</v>
      </c>
      <c r="U27" t="str">
        <f t="shared" si="6"/>
        <v>[26] = {</v>
      </c>
      <c r="V27" t="str">
        <f t="shared" si="7"/>
        <v xml:space="preserve">["ID"] = 1879378549; </v>
      </c>
      <c r="W27" t="str">
        <f t="shared" si="8"/>
        <v xml:space="preserve">["ID"] = 1879378549; </v>
      </c>
      <c r="X27" t="str">
        <f t="shared" si="9"/>
        <v/>
      </c>
      <c r="Y27" t="str">
        <f t="shared" si="10"/>
        <v xml:space="preserve">["SAVE_INDEX"] = 27; </v>
      </c>
      <c r="Z27">
        <f>VLOOKUP(E27,Type!A$2:B$14,2,FALSE)</f>
        <v>6</v>
      </c>
      <c r="AA27" t="str">
        <f t="shared" si="11"/>
        <v xml:space="preserve">["TYPE"] = 6; </v>
      </c>
      <c r="AB27" t="str">
        <f t="shared" si="12"/>
        <v>0</v>
      </c>
      <c r="AC27" t="str">
        <f t="shared" si="13"/>
        <v xml:space="preserve">["VXP"] =    0; </v>
      </c>
      <c r="AD27" t="str">
        <f t="shared" si="14"/>
        <v>0</v>
      </c>
      <c r="AE27" t="str">
        <f t="shared" si="15"/>
        <v xml:space="preserve">["LP"] =  0; </v>
      </c>
      <c r="AF27" t="str">
        <f t="shared" si="16"/>
        <v>700</v>
      </c>
      <c r="AG27" t="str">
        <f t="shared" si="17"/>
        <v xml:space="preserve">["REP"] =  700; </v>
      </c>
      <c r="AH27">
        <f>IF(LEN(J27)&gt;0,VLOOKUP(J27,Faction!A$2:B$80,2,FALSE),1)</f>
        <v>71</v>
      </c>
      <c r="AI27" t="str">
        <f t="shared" si="18"/>
        <v xml:space="preserve">["FACTION"] = 71; </v>
      </c>
      <c r="AJ27" t="str">
        <f t="shared" si="19"/>
        <v xml:space="preserve">["TIER"] = 3; </v>
      </c>
      <c r="AK27" t="str">
        <f t="shared" si="20"/>
        <v xml:space="preserve">["MIN_LVL"] = "110"; </v>
      </c>
      <c r="AL27" t="str">
        <f t="shared" si="21"/>
        <v/>
      </c>
      <c r="AM27" t="str">
        <f t="shared" si="22"/>
        <v xml:space="preserve">["NAME"] = { ["EN"] = "Gathering Resources in Ered Mithrin"; }; </v>
      </c>
      <c r="AN27" t="str">
        <f t="shared" si="23"/>
        <v xml:space="preserve">["LORE"] = { ["EN"] = "There is still much to do in Ered Mithrin."; }; </v>
      </c>
      <c r="AO27" t="str">
        <f t="shared" si="24"/>
        <v xml:space="preserve">["SUMMARY"] = { ["EN"] = "Complete 25 Resource Quests in Ered Mithrin"; }; </v>
      </c>
      <c r="AP27" t="str">
        <f t="shared" si="25"/>
        <v/>
      </c>
      <c r="AQ27" t="str">
        <f t="shared" si="26"/>
        <v>};</v>
      </c>
    </row>
    <row r="28" spans="1:43" x14ac:dyDescent="0.25">
      <c r="A28">
        <v>1879378534</v>
      </c>
      <c r="C28">
        <v>28</v>
      </c>
      <c r="D28" t="s">
        <v>1340</v>
      </c>
      <c r="E28" t="s">
        <v>31</v>
      </c>
      <c r="H28">
        <v>5</v>
      </c>
      <c r="I28">
        <v>700</v>
      </c>
      <c r="J28" t="s">
        <v>56</v>
      </c>
      <c r="K28" t="s">
        <v>1352</v>
      </c>
      <c r="L28" t="s">
        <v>1514</v>
      </c>
      <c r="M28">
        <v>2</v>
      </c>
      <c r="N28">
        <v>110</v>
      </c>
      <c r="R28" t="str">
        <f t="shared" si="3"/>
        <v>[27] = {["ID"] = 1879378534; }; -- Leaders of Ered Mithrin (Advanced)</v>
      </c>
      <c r="S28" s="1" t="str">
        <f t="shared" si="4"/>
        <v>[27] = {["ID"] = 1879378534; ["SAVE_INDEX"] = 28; ["TYPE"] = 4; ["VXP"] =    0; ["LP"] =  5; ["REP"] =  700; ["FACTION"] = 71; ["TIER"] = 2; ["MIN_LVL"] = "110"; ["NAME"] = { ["EN"] = "Leaders of Ered Mithrin (Advanced)"; }; ["LORE"] = { ["EN"] = "Defeat many leaders in the resource instances of Ered Mithrin."; }; ["SUMMARY"] = { ["EN"] = "Defeat 15 leaders in the Resource Instances of Ered Mithrin"; }; };</v>
      </c>
      <c r="T28">
        <f t="shared" si="5"/>
        <v>27</v>
      </c>
      <c r="U28" t="str">
        <f t="shared" si="6"/>
        <v>[27] = {</v>
      </c>
      <c r="V28" t="str">
        <f t="shared" si="7"/>
        <v xml:space="preserve">["ID"] = 1879378534; </v>
      </c>
      <c r="W28" t="str">
        <f t="shared" si="8"/>
        <v xml:space="preserve">["ID"] = 1879378534; </v>
      </c>
      <c r="X28" t="str">
        <f t="shared" si="9"/>
        <v/>
      </c>
      <c r="Y28" t="str">
        <f t="shared" si="10"/>
        <v xml:space="preserve">["SAVE_INDEX"] = 28; </v>
      </c>
      <c r="Z28">
        <f>VLOOKUP(E28,Type!A$2:B$14,2,FALSE)</f>
        <v>4</v>
      </c>
      <c r="AA28" t="str">
        <f t="shared" si="11"/>
        <v xml:space="preserve">["TYPE"] = 4; </v>
      </c>
      <c r="AB28" t="str">
        <f t="shared" si="12"/>
        <v>0</v>
      </c>
      <c r="AC28" t="str">
        <f t="shared" si="13"/>
        <v xml:space="preserve">["VXP"] =    0; </v>
      </c>
      <c r="AD28" t="str">
        <f t="shared" si="14"/>
        <v>5</v>
      </c>
      <c r="AE28" t="str">
        <f t="shared" si="15"/>
        <v xml:space="preserve">["LP"] =  5; </v>
      </c>
      <c r="AF28" t="str">
        <f t="shared" si="16"/>
        <v>700</v>
      </c>
      <c r="AG28" t="str">
        <f t="shared" si="17"/>
        <v xml:space="preserve">["REP"] =  700; </v>
      </c>
      <c r="AH28">
        <f>IF(LEN(J28)&gt;0,VLOOKUP(J28,Faction!A$2:B$80,2,FALSE),1)</f>
        <v>71</v>
      </c>
      <c r="AI28" t="str">
        <f t="shared" si="18"/>
        <v xml:space="preserve">["FACTION"] = 71; </v>
      </c>
      <c r="AJ28" t="str">
        <f t="shared" si="19"/>
        <v xml:space="preserve">["TIER"] = 2; </v>
      </c>
      <c r="AK28" t="str">
        <f t="shared" si="20"/>
        <v xml:space="preserve">["MIN_LVL"] = "110"; </v>
      </c>
      <c r="AL28" t="str">
        <f t="shared" si="21"/>
        <v/>
      </c>
      <c r="AM28" t="str">
        <f t="shared" si="22"/>
        <v xml:space="preserve">["NAME"] = { ["EN"] = "Leaders of Ered Mithrin (Advanced)"; }; </v>
      </c>
      <c r="AN28" t="str">
        <f t="shared" si="23"/>
        <v xml:space="preserve">["LORE"] = { ["EN"] = "Defeat many leaders in the resource instances of Ered Mithrin."; }; </v>
      </c>
      <c r="AO28" t="str">
        <f t="shared" si="24"/>
        <v xml:space="preserve">["SUMMARY"] = { ["EN"] = "Defeat 15 leaders in the Resource Instances of Ered Mithrin"; }; </v>
      </c>
      <c r="AP28" t="str">
        <f t="shared" si="25"/>
        <v/>
      </c>
      <c r="AQ28" t="str">
        <f t="shared" si="26"/>
        <v>};</v>
      </c>
    </row>
    <row r="29" spans="1:43" x14ac:dyDescent="0.25">
      <c r="A29">
        <v>1879378523</v>
      </c>
      <c r="C29">
        <v>29</v>
      </c>
      <c r="D29" t="s">
        <v>1341</v>
      </c>
      <c r="E29" t="s">
        <v>31</v>
      </c>
      <c r="I29">
        <v>700</v>
      </c>
      <c r="J29" t="s">
        <v>56</v>
      </c>
      <c r="K29" t="s">
        <v>1353</v>
      </c>
      <c r="L29" t="s">
        <v>1514</v>
      </c>
      <c r="M29">
        <v>3</v>
      </c>
      <c r="N29">
        <v>110</v>
      </c>
      <c r="R29" t="str">
        <f t="shared" si="3"/>
        <v>[28] = {["ID"] = 1879378523; }; -- Leaders of Ered Mithrin</v>
      </c>
      <c r="S29" s="1" t="str">
        <f t="shared" si="4"/>
        <v>[28] = {["ID"] = 1879378523; ["SAVE_INDEX"] = 29; ["TYPE"] = 4; ["VXP"] =    0; ["LP"] =  0; ["REP"] =  700; ["FACTION"] = 71; ["TIER"] = 3; ["MIN_LVL"] = "110"; ["NAME"] = { ["EN"] = "Leaders of Ered Mithrin"; }; ["LORE"] = { ["EN"] = "Defeat many leaders in the resource instances of Ered Mithrin."; }; ["SUMMARY"] = { ["EN"] = "Defeat 5 leaders in the Resource Instances of Ered Mithrin"; }; };</v>
      </c>
      <c r="T29">
        <f t="shared" si="5"/>
        <v>28</v>
      </c>
      <c r="U29" t="str">
        <f t="shared" si="6"/>
        <v>[28] = {</v>
      </c>
      <c r="V29" t="str">
        <f t="shared" si="7"/>
        <v xml:space="preserve">["ID"] = 1879378523; </v>
      </c>
      <c r="W29" t="str">
        <f t="shared" si="8"/>
        <v xml:space="preserve">["ID"] = 1879378523; </v>
      </c>
      <c r="X29" t="str">
        <f t="shared" si="9"/>
        <v/>
      </c>
      <c r="Y29" t="str">
        <f t="shared" si="10"/>
        <v xml:space="preserve">["SAVE_INDEX"] = 29; </v>
      </c>
      <c r="Z29">
        <f>VLOOKUP(E29,Type!A$2:B$14,2,FALSE)</f>
        <v>4</v>
      </c>
      <c r="AA29" t="str">
        <f t="shared" si="11"/>
        <v xml:space="preserve">["TYPE"] = 4; </v>
      </c>
      <c r="AB29" t="str">
        <f t="shared" si="12"/>
        <v>0</v>
      </c>
      <c r="AC29" t="str">
        <f t="shared" si="13"/>
        <v xml:space="preserve">["VXP"] =    0; </v>
      </c>
      <c r="AD29" t="str">
        <f t="shared" si="14"/>
        <v>0</v>
      </c>
      <c r="AE29" t="str">
        <f t="shared" si="15"/>
        <v xml:space="preserve">["LP"] =  0; </v>
      </c>
      <c r="AF29" t="str">
        <f t="shared" si="16"/>
        <v>700</v>
      </c>
      <c r="AG29" t="str">
        <f t="shared" si="17"/>
        <v xml:space="preserve">["REP"] =  700; </v>
      </c>
      <c r="AH29">
        <f>IF(LEN(J29)&gt;0,VLOOKUP(J29,Faction!A$2:B$80,2,FALSE),1)</f>
        <v>71</v>
      </c>
      <c r="AI29" t="str">
        <f t="shared" si="18"/>
        <v xml:space="preserve">["FACTION"] = 71; </v>
      </c>
      <c r="AJ29" t="str">
        <f t="shared" si="19"/>
        <v xml:space="preserve">["TIER"] = 3; </v>
      </c>
      <c r="AK29" t="str">
        <f t="shared" si="20"/>
        <v xml:space="preserve">["MIN_LVL"] = "110"; </v>
      </c>
      <c r="AL29" t="str">
        <f t="shared" si="21"/>
        <v/>
      </c>
      <c r="AM29" t="str">
        <f t="shared" si="22"/>
        <v xml:space="preserve">["NAME"] = { ["EN"] = "Leaders of Ered Mithrin"; }; </v>
      </c>
      <c r="AN29" t="str">
        <f t="shared" si="23"/>
        <v xml:space="preserve">["LORE"] = { ["EN"] = "Defeat many leaders in the resource instances of Ered Mithrin."; }; </v>
      </c>
      <c r="AO29" t="str">
        <f t="shared" si="24"/>
        <v xml:space="preserve">["SUMMARY"] = { ["EN"] = "Defeat 5 leaders in the Resource Instances of Ered Mithrin"; }; </v>
      </c>
      <c r="AP29" t="str">
        <f t="shared" si="25"/>
        <v/>
      </c>
      <c r="AQ29" t="str">
        <f t="shared" si="26"/>
        <v>};</v>
      </c>
    </row>
    <row r="30" spans="1:43" x14ac:dyDescent="0.25">
      <c r="A30">
        <v>1879378518</v>
      </c>
      <c r="C30">
        <v>30</v>
      </c>
      <c r="D30" t="s">
        <v>1342</v>
      </c>
      <c r="E30" t="s">
        <v>31</v>
      </c>
      <c r="H30">
        <v>5</v>
      </c>
      <c r="I30">
        <v>700</v>
      </c>
      <c r="J30" t="s">
        <v>56</v>
      </c>
      <c r="K30" t="s">
        <v>1355</v>
      </c>
      <c r="L30" t="s">
        <v>1509</v>
      </c>
      <c r="M30">
        <v>2</v>
      </c>
      <c r="N30">
        <v>110</v>
      </c>
      <c r="R30" t="str">
        <f t="shared" si="3"/>
        <v>[29] = {["ID"] = 1879378518; }; -- Enemies of The Glimmerdeep (Advanced)</v>
      </c>
      <c r="S30" s="1" t="str">
        <f t="shared" si="4"/>
        <v>[29] = {["ID"] = 1879378518; ["SAVE_INDEX"] = 30; ["TYPE"] = 4; ["VXP"] =    0; ["LP"] =  5; ["REP"] =  700; ["FACTION"] = 71; ["TIER"] = 2; ["MIN_LVL"] = "110"; ["NAME"] = { ["EN"] = "Enemies of The Glimmerdeep (Advanced)"; }; ["LORE"] = { ["EN"] = "Defeat many foes in the resource instance of The Glimmerdeep."; }; ["SUMMARY"] = { ["EN"] = "Defeat 200 foes in the resource instance of Glimmerdeep"; }; };</v>
      </c>
      <c r="T30">
        <f t="shared" si="5"/>
        <v>29</v>
      </c>
      <c r="U30" t="str">
        <f t="shared" si="6"/>
        <v>[29] = {</v>
      </c>
      <c r="V30" t="str">
        <f t="shared" si="7"/>
        <v xml:space="preserve">["ID"] = 1879378518; </v>
      </c>
      <c r="W30" t="str">
        <f t="shared" si="8"/>
        <v xml:space="preserve">["ID"] = 1879378518; </v>
      </c>
      <c r="X30" t="str">
        <f t="shared" si="9"/>
        <v/>
      </c>
      <c r="Y30" t="str">
        <f t="shared" si="10"/>
        <v xml:space="preserve">["SAVE_INDEX"] = 30; </v>
      </c>
      <c r="Z30">
        <f>VLOOKUP(E30,Type!A$2:B$14,2,FALSE)</f>
        <v>4</v>
      </c>
      <c r="AA30" t="str">
        <f t="shared" si="11"/>
        <v xml:space="preserve">["TYPE"] = 4; </v>
      </c>
      <c r="AB30" t="str">
        <f t="shared" si="12"/>
        <v>0</v>
      </c>
      <c r="AC30" t="str">
        <f t="shared" si="13"/>
        <v xml:space="preserve">["VXP"] =    0; </v>
      </c>
      <c r="AD30" t="str">
        <f t="shared" si="14"/>
        <v>5</v>
      </c>
      <c r="AE30" t="str">
        <f t="shared" si="15"/>
        <v xml:space="preserve">["LP"] =  5; </v>
      </c>
      <c r="AF30" t="str">
        <f t="shared" si="16"/>
        <v>700</v>
      </c>
      <c r="AG30" t="str">
        <f t="shared" si="17"/>
        <v xml:space="preserve">["REP"] =  700; </v>
      </c>
      <c r="AH30">
        <f>IF(LEN(J30)&gt;0,VLOOKUP(J30,Faction!A$2:B$80,2,FALSE),1)</f>
        <v>71</v>
      </c>
      <c r="AI30" t="str">
        <f t="shared" si="18"/>
        <v xml:space="preserve">["FACTION"] = 71; </v>
      </c>
      <c r="AJ30" t="str">
        <f t="shared" si="19"/>
        <v xml:space="preserve">["TIER"] = 2; </v>
      </c>
      <c r="AK30" t="str">
        <f t="shared" si="20"/>
        <v xml:space="preserve">["MIN_LVL"] = "110"; </v>
      </c>
      <c r="AL30" t="str">
        <f t="shared" si="21"/>
        <v/>
      </c>
      <c r="AM30" t="str">
        <f t="shared" si="22"/>
        <v xml:space="preserve">["NAME"] = { ["EN"] = "Enemies of The Glimmerdeep (Advanced)"; }; </v>
      </c>
      <c r="AN30" t="str">
        <f t="shared" si="23"/>
        <v xml:space="preserve">["LORE"] = { ["EN"] = "Defeat many foes in the resource instance of The Glimmerdeep."; }; </v>
      </c>
      <c r="AO30" t="str">
        <f t="shared" si="24"/>
        <v xml:space="preserve">["SUMMARY"] = { ["EN"] = "Defeat 200 foes in the resource instance of Glimmerdeep"; }; </v>
      </c>
      <c r="AP30" t="str">
        <f t="shared" si="25"/>
        <v/>
      </c>
      <c r="AQ30" t="str">
        <f t="shared" si="26"/>
        <v>};</v>
      </c>
    </row>
    <row r="31" spans="1:43" x14ac:dyDescent="0.25">
      <c r="A31">
        <v>1879378551</v>
      </c>
      <c r="C31">
        <v>31</v>
      </c>
      <c r="D31" t="s">
        <v>1343</v>
      </c>
      <c r="E31" t="s">
        <v>31</v>
      </c>
      <c r="I31">
        <v>700</v>
      </c>
      <c r="J31" t="s">
        <v>56</v>
      </c>
      <c r="K31" t="s">
        <v>1354</v>
      </c>
      <c r="L31" t="s">
        <v>1510</v>
      </c>
      <c r="M31">
        <v>3</v>
      </c>
      <c r="N31">
        <v>110</v>
      </c>
      <c r="R31" t="str">
        <f t="shared" si="3"/>
        <v>[30] = {["ID"] = 1879378551; }; -- Enemies of The Glimmerdeep</v>
      </c>
      <c r="S31" s="1" t="str">
        <f t="shared" si="4"/>
        <v>[30] = {["ID"] = 1879378551; ["SAVE_INDEX"] = 31; ["TYPE"] = 4; ["VXP"] =    0; ["LP"] =  0; ["REP"] =  700; ["FACTION"] = 71; ["TIER"] = 3; ["MIN_LVL"] = "110"; ["NAME"] = { ["EN"] = "Enemies of The Glimmerdeep"; }; ["LORE"] = { ["EN"] = "Defeat many foes in the resource instance of Glimmerdeep."; }; ["SUMMARY"] = { ["EN"] = "Defeat 100 foes in the resource instance of Glimmerdeep"; }; };</v>
      </c>
      <c r="T31">
        <f t="shared" si="5"/>
        <v>30</v>
      </c>
      <c r="U31" t="str">
        <f t="shared" si="6"/>
        <v>[30] = {</v>
      </c>
      <c r="V31" t="str">
        <f t="shared" si="7"/>
        <v xml:space="preserve">["ID"] = 1879378551; </v>
      </c>
      <c r="W31" t="str">
        <f t="shared" si="8"/>
        <v xml:space="preserve">["ID"] = 1879378551; </v>
      </c>
      <c r="X31" t="str">
        <f t="shared" si="9"/>
        <v/>
      </c>
      <c r="Y31" t="str">
        <f t="shared" si="10"/>
        <v xml:space="preserve">["SAVE_INDEX"] = 31; </v>
      </c>
      <c r="Z31">
        <f>VLOOKUP(E31,Type!A$2:B$14,2,FALSE)</f>
        <v>4</v>
      </c>
      <c r="AA31" t="str">
        <f t="shared" si="11"/>
        <v xml:space="preserve">["TYPE"] = 4; </v>
      </c>
      <c r="AB31" t="str">
        <f t="shared" si="12"/>
        <v>0</v>
      </c>
      <c r="AC31" t="str">
        <f t="shared" si="13"/>
        <v xml:space="preserve">["VXP"] =    0; </v>
      </c>
      <c r="AD31" t="str">
        <f t="shared" si="14"/>
        <v>0</v>
      </c>
      <c r="AE31" t="str">
        <f t="shared" si="15"/>
        <v xml:space="preserve">["LP"] =  0; </v>
      </c>
      <c r="AF31" t="str">
        <f t="shared" si="16"/>
        <v>700</v>
      </c>
      <c r="AG31" t="str">
        <f t="shared" si="17"/>
        <v xml:space="preserve">["REP"] =  700; </v>
      </c>
      <c r="AH31">
        <f>IF(LEN(J31)&gt;0,VLOOKUP(J31,Faction!A$2:B$80,2,FALSE),1)</f>
        <v>71</v>
      </c>
      <c r="AI31" t="str">
        <f t="shared" si="18"/>
        <v xml:space="preserve">["FACTION"] = 71; </v>
      </c>
      <c r="AJ31" t="str">
        <f t="shared" si="19"/>
        <v xml:space="preserve">["TIER"] = 3; </v>
      </c>
      <c r="AK31" t="str">
        <f t="shared" si="20"/>
        <v xml:space="preserve">["MIN_LVL"] = "110"; </v>
      </c>
      <c r="AL31" t="str">
        <f t="shared" si="21"/>
        <v/>
      </c>
      <c r="AM31" t="str">
        <f t="shared" si="22"/>
        <v xml:space="preserve">["NAME"] = { ["EN"] = "Enemies of The Glimmerdeep"; }; </v>
      </c>
      <c r="AN31" t="str">
        <f t="shared" si="23"/>
        <v xml:space="preserve">["LORE"] = { ["EN"] = "Defeat many foes in the resource instance of Glimmerdeep."; }; </v>
      </c>
      <c r="AO31" t="str">
        <f t="shared" si="24"/>
        <v xml:space="preserve">["SUMMARY"] = { ["EN"] = "Defeat 100 foes in the resource instance of Glimmerdeep"; }; </v>
      </c>
      <c r="AP31" t="str">
        <f t="shared" si="25"/>
        <v/>
      </c>
      <c r="AQ31" t="str">
        <f t="shared" si="26"/>
        <v>};</v>
      </c>
    </row>
    <row r="32" spans="1:43" x14ac:dyDescent="0.25">
      <c r="A32">
        <v>1879378550</v>
      </c>
      <c r="C32">
        <v>32</v>
      </c>
      <c r="D32" t="s">
        <v>1344</v>
      </c>
      <c r="E32" t="s">
        <v>31</v>
      </c>
      <c r="H32">
        <v>5</v>
      </c>
      <c r="I32">
        <v>700</v>
      </c>
      <c r="J32" t="s">
        <v>56</v>
      </c>
      <c r="K32" t="s">
        <v>1356</v>
      </c>
      <c r="L32" t="s">
        <v>1511</v>
      </c>
      <c r="M32">
        <v>2</v>
      </c>
      <c r="N32">
        <v>110</v>
      </c>
      <c r="R32" t="str">
        <f t="shared" si="3"/>
        <v>[31] = {["ID"] = 1879378550; }; -- Enemies of The Steel Keep (Advanced)</v>
      </c>
      <c r="S32" s="1" t="str">
        <f t="shared" si="4"/>
        <v>[31] = {["ID"] = 1879378550; ["SAVE_INDEX"] = 32; ["TYPE"] = 4; ["VXP"] =    0; ["LP"] =  5; ["REP"] =  700; ["FACTION"] = 71; ["TIER"] = 2; ["MIN_LVL"] = "110"; ["NAME"] = { ["EN"] = "Enemies of The Steel Keep (Advanced)"; }; ["LORE"] = { ["EN"] = "Defeat many foes in the resource instance of The Steel Keep."; }; ["SUMMARY"] = { ["EN"] = "Defeat 200 foes in the resource instance of The Steel Keep"; }; };</v>
      </c>
      <c r="T32">
        <f t="shared" si="5"/>
        <v>31</v>
      </c>
      <c r="U32" t="str">
        <f t="shared" si="6"/>
        <v>[31] = {</v>
      </c>
      <c r="V32" t="str">
        <f t="shared" si="7"/>
        <v xml:space="preserve">["ID"] = 1879378550; </v>
      </c>
      <c r="W32" t="str">
        <f t="shared" si="8"/>
        <v xml:space="preserve">["ID"] = 1879378550; </v>
      </c>
      <c r="X32" t="str">
        <f t="shared" si="9"/>
        <v/>
      </c>
      <c r="Y32" t="str">
        <f t="shared" si="10"/>
        <v xml:space="preserve">["SAVE_INDEX"] = 32; </v>
      </c>
      <c r="Z32">
        <f>VLOOKUP(E32,Type!A$2:B$14,2,FALSE)</f>
        <v>4</v>
      </c>
      <c r="AA32" t="str">
        <f t="shared" si="11"/>
        <v xml:space="preserve">["TYPE"] = 4; </v>
      </c>
      <c r="AB32" t="str">
        <f t="shared" si="12"/>
        <v>0</v>
      </c>
      <c r="AC32" t="str">
        <f t="shared" si="13"/>
        <v xml:space="preserve">["VXP"] =    0; </v>
      </c>
      <c r="AD32" t="str">
        <f t="shared" si="14"/>
        <v>5</v>
      </c>
      <c r="AE32" t="str">
        <f t="shared" si="15"/>
        <v xml:space="preserve">["LP"] =  5; </v>
      </c>
      <c r="AF32" t="str">
        <f t="shared" si="16"/>
        <v>700</v>
      </c>
      <c r="AG32" t="str">
        <f t="shared" si="17"/>
        <v xml:space="preserve">["REP"] =  700; </v>
      </c>
      <c r="AH32">
        <f>IF(LEN(J32)&gt;0,VLOOKUP(J32,Faction!A$2:B$80,2,FALSE),1)</f>
        <v>71</v>
      </c>
      <c r="AI32" t="str">
        <f t="shared" si="18"/>
        <v xml:space="preserve">["FACTION"] = 71; </v>
      </c>
      <c r="AJ32" t="str">
        <f t="shared" si="19"/>
        <v xml:space="preserve">["TIER"] = 2; </v>
      </c>
      <c r="AK32" t="str">
        <f t="shared" si="20"/>
        <v xml:space="preserve">["MIN_LVL"] = "110"; </v>
      </c>
      <c r="AL32" t="str">
        <f t="shared" si="21"/>
        <v/>
      </c>
      <c r="AM32" t="str">
        <f t="shared" si="22"/>
        <v xml:space="preserve">["NAME"] = { ["EN"] = "Enemies of The Steel Keep (Advanced)"; }; </v>
      </c>
      <c r="AN32" t="str">
        <f t="shared" si="23"/>
        <v xml:space="preserve">["LORE"] = { ["EN"] = "Defeat many foes in the resource instance of The Steel Keep."; }; </v>
      </c>
      <c r="AO32" t="str">
        <f t="shared" si="24"/>
        <v xml:space="preserve">["SUMMARY"] = { ["EN"] = "Defeat 200 foes in the resource instance of The Steel Keep"; }; </v>
      </c>
      <c r="AP32" t="str">
        <f t="shared" si="25"/>
        <v/>
      </c>
      <c r="AQ32" t="str">
        <f t="shared" si="26"/>
        <v>};</v>
      </c>
    </row>
    <row r="33" spans="1:43" x14ac:dyDescent="0.25">
      <c r="A33">
        <v>1879378531</v>
      </c>
      <c r="C33">
        <v>33</v>
      </c>
      <c r="D33" t="s">
        <v>1345</v>
      </c>
      <c r="E33" t="s">
        <v>31</v>
      </c>
      <c r="I33">
        <v>700</v>
      </c>
      <c r="J33" t="s">
        <v>56</v>
      </c>
      <c r="K33" t="s">
        <v>1358</v>
      </c>
      <c r="L33" t="s">
        <v>1511</v>
      </c>
      <c r="M33">
        <v>3</v>
      </c>
      <c r="N33">
        <v>110</v>
      </c>
      <c r="R33" t="str">
        <f t="shared" si="3"/>
        <v>[32] = {["ID"] = 1879378531; }; -- Enemies of The Steel Keep</v>
      </c>
      <c r="S33" s="1" t="str">
        <f t="shared" si="4"/>
        <v>[32] = {["ID"] = 1879378531; ["SAVE_INDEX"] = 33; ["TYPE"] = 4; ["VXP"] =    0; ["LP"] =  0; ["REP"] =  700; ["FACTION"] = 71; ["TIER"] = 3; ["MIN_LVL"] = "110"; ["NAME"] = { ["EN"] = "Enemies of The Steel Keep"; }; ["LORE"] = { ["EN"] = "Defeat many foes in the resource instance of The Steel Keep."; }; ["SUMMARY"] = { ["EN"] = "Defeat 100 foes in the resource instance of The Steel Keep"; }; };</v>
      </c>
      <c r="T33">
        <f t="shared" si="5"/>
        <v>32</v>
      </c>
      <c r="U33" t="str">
        <f t="shared" si="6"/>
        <v>[32] = {</v>
      </c>
      <c r="V33" t="str">
        <f t="shared" si="7"/>
        <v xml:space="preserve">["ID"] = 1879378531; </v>
      </c>
      <c r="W33" t="str">
        <f t="shared" si="8"/>
        <v xml:space="preserve">["ID"] = 1879378531; </v>
      </c>
      <c r="X33" t="str">
        <f t="shared" si="9"/>
        <v/>
      </c>
      <c r="Y33" t="str">
        <f t="shared" si="10"/>
        <v xml:space="preserve">["SAVE_INDEX"] = 33; </v>
      </c>
      <c r="Z33">
        <f>VLOOKUP(E33,Type!A$2:B$14,2,FALSE)</f>
        <v>4</v>
      </c>
      <c r="AA33" t="str">
        <f t="shared" si="11"/>
        <v xml:space="preserve">["TYPE"] = 4; </v>
      </c>
      <c r="AB33" t="str">
        <f t="shared" si="12"/>
        <v>0</v>
      </c>
      <c r="AC33" t="str">
        <f t="shared" si="13"/>
        <v xml:space="preserve">["VXP"] =    0; </v>
      </c>
      <c r="AD33" t="str">
        <f t="shared" si="14"/>
        <v>0</v>
      </c>
      <c r="AE33" t="str">
        <f t="shared" si="15"/>
        <v xml:space="preserve">["LP"] =  0; </v>
      </c>
      <c r="AF33" t="str">
        <f t="shared" si="16"/>
        <v>700</v>
      </c>
      <c r="AG33" t="str">
        <f t="shared" si="17"/>
        <v xml:space="preserve">["REP"] =  700; </v>
      </c>
      <c r="AH33">
        <f>IF(LEN(J33)&gt;0,VLOOKUP(J33,Faction!A$2:B$80,2,FALSE),1)</f>
        <v>71</v>
      </c>
      <c r="AI33" t="str">
        <f t="shared" si="18"/>
        <v xml:space="preserve">["FACTION"] = 71; </v>
      </c>
      <c r="AJ33" t="str">
        <f t="shared" si="19"/>
        <v xml:space="preserve">["TIER"] = 3; </v>
      </c>
      <c r="AK33" t="str">
        <f t="shared" si="20"/>
        <v xml:space="preserve">["MIN_LVL"] = "110"; </v>
      </c>
      <c r="AL33" t="str">
        <f t="shared" si="21"/>
        <v/>
      </c>
      <c r="AM33" t="str">
        <f t="shared" si="22"/>
        <v xml:space="preserve">["NAME"] = { ["EN"] = "Enemies of The Steel Keep"; }; </v>
      </c>
      <c r="AN33" t="str">
        <f t="shared" si="23"/>
        <v xml:space="preserve">["LORE"] = { ["EN"] = "Defeat many foes in the resource instance of The Steel Keep."; }; </v>
      </c>
      <c r="AO33" t="str">
        <f t="shared" si="24"/>
        <v xml:space="preserve">["SUMMARY"] = { ["EN"] = "Defeat 100 foes in the resource instance of The Steel Keep"; }; </v>
      </c>
      <c r="AP33" t="str">
        <f t="shared" si="25"/>
        <v/>
      </c>
      <c r="AQ33" t="str">
        <f t="shared" si="26"/>
        <v>};</v>
      </c>
    </row>
    <row r="34" spans="1:43" x14ac:dyDescent="0.25">
      <c r="A34">
        <v>1879378521</v>
      </c>
      <c r="C34">
        <v>34</v>
      </c>
      <c r="D34" t="s">
        <v>1346</v>
      </c>
      <c r="E34" t="s">
        <v>31</v>
      </c>
      <c r="H34">
        <v>5</v>
      </c>
      <c r="I34">
        <v>700</v>
      </c>
      <c r="J34" t="s">
        <v>56</v>
      </c>
      <c r="K34" t="s">
        <v>1359</v>
      </c>
      <c r="L34" t="s">
        <v>1512</v>
      </c>
      <c r="M34">
        <v>2</v>
      </c>
      <c r="N34">
        <v>110</v>
      </c>
      <c r="R34" t="str">
        <f t="shared" si="3"/>
        <v>[33] = {["ID"] = 1879378521; }; -- Enemies of Óinsbridge (Advanced)</v>
      </c>
      <c r="S34" s="1" t="str">
        <f t="shared" si="4"/>
        <v>[33] = {["ID"] = 1879378521; ["SAVE_INDEX"] = 34; ["TYPE"] = 4; ["VXP"] =    0; ["LP"] =  5; ["REP"] =  700; ["FACTION"] = 71; ["TIER"] = 2; ["MIN_LVL"] = "110"; ["NAME"] = { ["EN"] = "Enemies of Óinsbridge (Advanced)"; }; ["LORE"] = { ["EN"] = "Defeat many foes in the resource instance of Óinsbridge."; }; ["SUMMARY"] = { ["EN"] = "Defeat 200 foes in the resource instance of Óinsbridge"; }; };</v>
      </c>
      <c r="T34">
        <f t="shared" si="5"/>
        <v>33</v>
      </c>
      <c r="U34" t="str">
        <f t="shared" si="6"/>
        <v>[33] = {</v>
      </c>
      <c r="V34" t="str">
        <f t="shared" si="7"/>
        <v xml:space="preserve">["ID"] = 1879378521; </v>
      </c>
      <c r="W34" t="str">
        <f t="shared" si="8"/>
        <v xml:space="preserve">["ID"] = 1879378521; </v>
      </c>
      <c r="X34" t="str">
        <f t="shared" si="9"/>
        <v/>
      </c>
      <c r="Y34" t="str">
        <f t="shared" si="10"/>
        <v xml:space="preserve">["SAVE_INDEX"] = 34; </v>
      </c>
      <c r="Z34">
        <f>VLOOKUP(E34,Type!A$2:B$14,2,FALSE)</f>
        <v>4</v>
      </c>
      <c r="AA34" t="str">
        <f t="shared" si="11"/>
        <v xml:space="preserve">["TYPE"] = 4; </v>
      </c>
      <c r="AB34" t="str">
        <f t="shared" si="12"/>
        <v>0</v>
      </c>
      <c r="AC34" t="str">
        <f t="shared" si="13"/>
        <v xml:space="preserve">["VXP"] =    0; </v>
      </c>
      <c r="AD34" t="str">
        <f t="shared" si="14"/>
        <v>5</v>
      </c>
      <c r="AE34" t="str">
        <f t="shared" si="15"/>
        <v xml:space="preserve">["LP"] =  5; </v>
      </c>
      <c r="AF34" t="str">
        <f t="shared" si="16"/>
        <v>700</v>
      </c>
      <c r="AG34" t="str">
        <f t="shared" si="17"/>
        <v xml:space="preserve">["REP"] =  700; </v>
      </c>
      <c r="AH34">
        <f>IF(LEN(J34)&gt;0,VLOOKUP(J34,Faction!A$2:B$80,2,FALSE),1)</f>
        <v>71</v>
      </c>
      <c r="AI34" t="str">
        <f t="shared" si="18"/>
        <v xml:space="preserve">["FACTION"] = 71; </v>
      </c>
      <c r="AJ34" t="str">
        <f t="shared" si="19"/>
        <v xml:space="preserve">["TIER"] = 2; </v>
      </c>
      <c r="AK34" t="str">
        <f t="shared" si="20"/>
        <v xml:space="preserve">["MIN_LVL"] = "110"; </v>
      </c>
      <c r="AL34" t="str">
        <f t="shared" si="21"/>
        <v/>
      </c>
      <c r="AM34" t="str">
        <f t="shared" si="22"/>
        <v xml:space="preserve">["NAME"] = { ["EN"] = "Enemies of Óinsbridge (Advanced)"; }; </v>
      </c>
      <c r="AN34" t="str">
        <f t="shared" si="23"/>
        <v xml:space="preserve">["LORE"] = { ["EN"] = "Defeat many foes in the resource instance of Óinsbridge."; }; </v>
      </c>
      <c r="AO34" t="str">
        <f t="shared" si="24"/>
        <v xml:space="preserve">["SUMMARY"] = { ["EN"] = "Defeat 200 foes in the resource instance of Óinsbridge"; }; </v>
      </c>
      <c r="AP34" t="str">
        <f t="shared" si="25"/>
        <v/>
      </c>
      <c r="AQ34" t="str">
        <f t="shared" si="26"/>
        <v>};</v>
      </c>
    </row>
    <row r="35" spans="1:43" x14ac:dyDescent="0.25">
      <c r="A35">
        <v>1879378527</v>
      </c>
      <c r="C35">
        <v>35</v>
      </c>
      <c r="D35" t="s">
        <v>1347</v>
      </c>
      <c r="E35" t="s">
        <v>31</v>
      </c>
      <c r="I35">
        <v>700</v>
      </c>
      <c r="J35" t="s">
        <v>56</v>
      </c>
      <c r="K35" t="s">
        <v>1360</v>
      </c>
      <c r="L35" t="s">
        <v>1512</v>
      </c>
      <c r="M35">
        <v>3</v>
      </c>
      <c r="N35">
        <v>110</v>
      </c>
      <c r="R35" t="str">
        <f t="shared" si="3"/>
        <v>[34] = {["ID"] = 1879378527; }; -- Enemies of Óinsbridge</v>
      </c>
      <c r="S35" s="1" t="str">
        <f t="shared" si="4"/>
        <v>[34] = {["ID"] = 1879378527; ["SAVE_INDEX"] = 35; ["TYPE"] = 4; ["VXP"] =    0; ["LP"] =  0; ["REP"] =  700; ["FACTION"] = 71; ["TIER"] = 3; ["MIN_LVL"] = "110"; ["NAME"] = { ["EN"] = "Enemies of Óinsbridge"; }; ["LORE"] = { ["EN"] = "Defeat many foes in the resource instance of Óinsbridge."; }; ["SUMMARY"] = { ["EN"] = "Defeat 100 foes in the resource instance of Óinsbridge"; }; };</v>
      </c>
      <c r="T35">
        <f t="shared" si="5"/>
        <v>34</v>
      </c>
      <c r="U35" t="str">
        <f t="shared" si="6"/>
        <v>[34] = {</v>
      </c>
      <c r="V35" t="str">
        <f t="shared" si="7"/>
        <v xml:space="preserve">["ID"] = 1879378527; </v>
      </c>
      <c r="W35" t="str">
        <f t="shared" si="8"/>
        <v xml:space="preserve">["ID"] = 1879378527; </v>
      </c>
      <c r="X35" t="str">
        <f t="shared" si="9"/>
        <v/>
      </c>
      <c r="Y35" t="str">
        <f t="shared" si="10"/>
        <v xml:space="preserve">["SAVE_INDEX"] = 35; </v>
      </c>
      <c r="Z35">
        <f>VLOOKUP(E35,Type!A$2:B$14,2,FALSE)</f>
        <v>4</v>
      </c>
      <c r="AA35" t="str">
        <f t="shared" si="11"/>
        <v xml:space="preserve">["TYPE"] = 4; </v>
      </c>
      <c r="AB35" t="str">
        <f t="shared" si="12"/>
        <v>0</v>
      </c>
      <c r="AC35" t="str">
        <f t="shared" si="13"/>
        <v xml:space="preserve">["VXP"] =    0; </v>
      </c>
      <c r="AD35" t="str">
        <f t="shared" si="14"/>
        <v>0</v>
      </c>
      <c r="AE35" t="str">
        <f t="shared" si="15"/>
        <v xml:space="preserve">["LP"] =  0; </v>
      </c>
      <c r="AF35" t="str">
        <f t="shared" si="16"/>
        <v>700</v>
      </c>
      <c r="AG35" t="str">
        <f t="shared" si="17"/>
        <v xml:space="preserve">["REP"] =  700; </v>
      </c>
      <c r="AH35">
        <f>IF(LEN(J35)&gt;0,VLOOKUP(J35,Faction!A$2:B$80,2,FALSE),1)</f>
        <v>71</v>
      </c>
      <c r="AI35" t="str">
        <f t="shared" si="18"/>
        <v xml:space="preserve">["FACTION"] = 71; </v>
      </c>
      <c r="AJ35" t="str">
        <f t="shared" si="19"/>
        <v xml:space="preserve">["TIER"] = 3; </v>
      </c>
      <c r="AK35" t="str">
        <f t="shared" si="20"/>
        <v xml:space="preserve">["MIN_LVL"] = "110"; </v>
      </c>
      <c r="AL35" t="str">
        <f t="shared" si="21"/>
        <v/>
      </c>
      <c r="AM35" t="str">
        <f t="shared" si="22"/>
        <v xml:space="preserve">["NAME"] = { ["EN"] = "Enemies of Óinsbridge"; }; </v>
      </c>
      <c r="AN35" t="str">
        <f t="shared" si="23"/>
        <v xml:space="preserve">["LORE"] = { ["EN"] = "Defeat many foes in the resource instance of Óinsbridge."; }; </v>
      </c>
      <c r="AO35" t="str">
        <f t="shared" si="24"/>
        <v xml:space="preserve">["SUMMARY"] = { ["EN"] = "Defeat 100 foes in the resource instance of Óinsbridge"; }; </v>
      </c>
      <c r="AP35" t="str">
        <f t="shared" si="25"/>
        <v/>
      </c>
      <c r="AQ35" t="str">
        <f t="shared" si="26"/>
        <v>};</v>
      </c>
    </row>
    <row r="36" spans="1:43" x14ac:dyDescent="0.25">
      <c r="A36">
        <v>1879378532</v>
      </c>
      <c r="C36">
        <v>36</v>
      </c>
      <c r="D36" t="s">
        <v>1348</v>
      </c>
      <c r="E36" t="s">
        <v>31</v>
      </c>
      <c r="H36">
        <v>5</v>
      </c>
      <c r="I36">
        <v>700</v>
      </c>
      <c r="J36" t="s">
        <v>56</v>
      </c>
      <c r="K36" t="s">
        <v>1357</v>
      </c>
      <c r="L36" t="s">
        <v>1513</v>
      </c>
      <c r="M36">
        <v>2</v>
      </c>
      <c r="N36">
        <v>110</v>
      </c>
      <c r="R36" t="str">
        <f t="shared" si="3"/>
        <v>[35] = {["ID"] = 1879378532; }; -- Enemies of The Withered Heath (Advanced)</v>
      </c>
      <c r="S36" s="1" t="str">
        <f t="shared" si="4"/>
        <v>[35] = {["ID"] = 1879378532; ["SAVE_INDEX"] = 36; ["TYPE"] = 4; ["VXP"] =    0; ["LP"] =  5; ["REP"] =  700; ["FACTION"] = 71; ["TIER"] = 2; ["MIN_LVL"] = "110"; ["NAME"] = { ["EN"] = "Enemies of The Withered Heath (Advanced)"; }; ["LORE"] = { ["EN"] = "Defeat many foes in the resource instance of The Withered Heath."; }; ["SUMMARY"] = { ["EN"] = "Defeat 200 foes in the resource instance of The Withered Heath"; }; };</v>
      </c>
      <c r="T36">
        <f t="shared" si="5"/>
        <v>35</v>
      </c>
      <c r="U36" t="str">
        <f t="shared" si="6"/>
        <v>[35] = {</v>
      </c>
      <c r="V36" t="str">
        <f t="shared" si="7"/>
        <v xml:space="preserve">["ID"] = 1879378532; </v>
      </c>
      <c r="W36" t="str">
        <f t="shared" si="8"/>
        <v xml:space="preserve">["ID"] = 1879378532; </v>
      </c>
      <c r="X36" t="str">
        <f t="shared" si="9"/>
        <v/>
      </c>
      <c r="Y36" t="str">
        <f t="shared" si="10"/>
        <v xml:space="preserve">["SAVE_INDEX"] = 36; </v>
      </c>
      <c r="Z36">
        <f>VLOOKUP(E36,Type!A$2:B$14,2,FALSE)</f>
        <v>4</v>
      </c>
      <c r="AA36" t="str">
        <f t="shared" si="11"/>
        <v xml:space="preserve">["TYPE"] = 4; </v>
      </c>
      <c r="AB36" t="str">
        <f t="shared" si="12"/>
        <v>0</v>
      </c>
      <c r="AC36" t="str">
        <f t="shared" si="13"/>
        <v xml:space="preserve">["VXP"] =    0; </v>
      </c>
      <c r="AD36" t="str">
        <f t="shared" si="14"/>
        <v>5</v>
      </c>
      <c r="AE36" t="str">
        <f t="shared" si="15"/>
        <v xml:space="preserve">["LP"] =  5; </v>
      </c>
      <c r="AF36" t="str">
        <f t="shared" si="16"/>
        <v>700</v>
      </c>
      <c r="AG36" t="str">
        <f t="shared" si="17"/>
        <v xml:space="preserve">["REP"] =  700; </v>
      </c>
      <c r="AH36">
        <f>IF(LEN(J36)&gt;0,VLOOKUP(J36,Faction!A$2:B$80,2,FALSE),1)</f>
        <v>71</v>
      </c>
      <c r="AI36" t="str">
        <f t="shared" si="18"/>
        <v xml:space="preserve">["FACTION"] = 71; </v>
      </c>
      <c r="AJ36" t="str">
        <f t="shared" si="19"/>
        <v xml:space="preserve">["TIER"] = 2; </v>
      </c>
      <c r="AK36" t="str">
        <f t="shared" si="20"/>
        <v xml:space="preserve">["MIN_LVL"] = "110"; </v>
      </c>
      <c r="AL36" t="str">
        <f t="shared" si="21"/>
        <v/>
      </c>
      <c r="AM36" t="str">
        <f t="shared" si="22"/>
        <v xml:space="preserve">["NAME"] = { ["EN"] = "Enemies of The Withered Heath (Advanced)"; }; </v>
      </c>
      <c r="AN36" t="str">
        <f t="shared" si="23"/>
        <v xml:space="preserve">["LORE"] = { ["EN"] = "Defeat many foes in the resource instance of The Withered Heath."; }; </v>
      </c>
      <c r="AO36" t="str">
        <f t="shared" si="24"/>
        <v xml:space="preserve">["SUMMARY"] = { ["EN"] = "Defeat 200 foes in the resource instance of The Withered Heath"; }; </v>
      </c>
      <c r="AP36" t="str">
        <f t="shared" si="25"/>
        <v/>
      </c>
      <c r="AQ36" t="str">
        <f t="shared" si="26"/>
        <v>};</v>
      </c>
    </row>
    <row r="37" spans="1:43" x14ac:dyDescent="0.25">
      <c r="A37">
        <v>1879378546</v>
      </c>
      <c r="C37">
        <v>37</v>
      </c>
      <c r="D37" t="s">
        <v>1349</v>
      </c>
      <c r="E37" t="s">
        <v>31</v>
      </c>
      <c r="I37">
        <v>700</v>
      </c>
      <c r="J37" t="s">
        <v>56</v>
      </c>
      <c r="K37" t="s">
        <v>1361</v>
      </c>
      <c r="L37" t="s">
        <v>1513</v>
      </c>
      <c r="M37">
        <v>3</v>
      </c>
      <c r="N37">
        <v>110</v>
      </c>
      <c r="R37" t="str">
        <f t="shared" si="3"/>
        <v>[36] = {["ID"] = 1879378546; }; -- Enemies of The Withered Heath</v>
      </c>
      <c r="S37" s="1" t="str">
        <f t="shared" si="4"/>
        <v>[36] = {["ID"] = 1879378546; ["SAVE_INDEX"] = 37; ["TYPE"] = 4; ["VXP"] =    0; ["LP"] =  0; ["REP"] =  700; ["FACTION"] = 71; ["TIER"] = 3; ["MIN_LVL"] = "110"; ["NAME"] = { ["EN"] = "Enemies of The Withered Heath"; }; ["LORE"] = { ["EN"] = "Defeat many foes in the resource instance of The Withered Heath."; }; ["SUMMARY"] = { ["EN"] = "Defeat 100 foes in the resource instance of The Withered Heath"; }; };</v>
      </c>
      <c r="T37">
        <f t="shared" si="5"/>
        <v>36</v>
      </c>
      <c r="U37" t="str">
        <f t="shared" si="6"/>
        <v>[36] = {</v>
      </c>
      <c r="V37" t="str">
        <f t="shared" si="7"/>
        <v xml:space="preserve">["ID"] = 1879378546; </v>
      </c>
      <c r="W37" t="str">
        <f t="shared" si="8"/>
        <v xml:space="preserve">["ID"] = 1879378546; </v>
      </c>
      <c r="X37" t="str">
        <f t="shared" si="9"/>
        <v/>
      </c>
      <c r="Y37" t="str">
        <f t="shared" si="10"/>
        <v xml:space="preserve">["SAVE_INDEX"] = 37; </v>
      </c>
      <c r="Z37">
        <f>VLOOKUP(E37,Type!A$2:B$14,2,FALSE)</f>
        <v>4</v>
      </c>
      <c r="AA37" t="str">
        <f t="shared" si="11"/>
        <v xml:space="preserve">["TYPE"] = 4; </v>
      </c>
      <c r="AB37" t="str">
        <f t="shared" si="12"/>
        <v>0</v>
      </c>
      <c r="AC37" t="str">
        <f t="shared" si="13"/>
        <v xml:space="preserve">["VXP"] =    0; </v>
      </c>
      <c r="AD37" t="str">
        <f t="shared" si="14"/>
        <v>0</v>
      </c>
      <c r="AE37" t="str">
        <f t="shared" si="15"/>
        <v xml:space="preserve">["LP"] =  0; </v>
      </c>
      <c r="AF37" t="str">
        <f t="shared" si="16"/>
        <v>700</v>
      </c>
      <c r="AG37" t="str">
        <f t="shared" si="17"/>
        <v xml:space="preserve">["REP"] =  700; </v>
      </c>
      <c r="AH37">
        <f>IF(LEN(J37)&gt;0,VLOOKUP(J37,Faction!A$2:B$80,2,FALSE),1)</f>
        <v>71</v>
      </c>
      <c r="AI37" t="str">
        <f t="shared" si="18"/>
        <v xml:space="preserve">["FACTION"] = 71; </v>
      </c>
      <c r="AJ37" t="str">
        <f t="shared" si="19"/>
        <v xml:space="preserve">["TIER"] = 3; </v>
      </c>
      <c r="AK37" t="str">
        <f t="shared" si="20"/>
        <v xml:space="preserve">["MIN_LVL"] = "110"; </v>
      </c>
      <c r="AL37" t="str">
        <f t="shared" si="21"/>
        <v/>
      </c>
      <c r="AM37" t="str">
        <f t="shared" si="22"/>
        <v xml:space="preserve">["NAME"] = { ["EN"] = "Enemies of The Withered Heath"; }; </v>
      </c>
      <c r="AN37" t="str">
        <f t="shared" si="23"/>
        <v xml:space="preserve">["LORE"] = { ["EN"] = "Defeat many foes in the resource instance of The Withered Heath."; }; </v>
      </c>
      <c r="AO37" t="str">
        <f t="shared" si="24"/>
        <v xml:space="preserve">["SUMMARY"] = { ["EN"] = "Defeat 100 foes in the resource instance of The Withered Heath"; }; </v>
      </c>
      <c r="AP37" t="str">
        <f t="shared" si="25"/>
        <v/>
      </c>
      <c r="AQ37" t="str">
        <f t="shared" si="26"/>
        <v>};</v>
      </c>
    </row>
    <row r="38" spans="1:43" x14ac:dyDescent="0.25">
      <c r="A38">
        <v>1879381420</v>
      </c>
      <c r="C38">
        <v>38</v>
      </c>
      <c r="D38" t="s">
        <v>1362</v>
      </c>
      <c r="E38" t="s">
        <v>31</v>
      </c>
      <c r="G38" t="s">
        <v>1365</v>
      </c>
      <c r="H38">
        <v>10</v>
      </c>
      <c r="I38">
        <v>1200</v>
      </c>
      <c r="J38" t="s">
        <v>49</v>
      </c>
      <c r="K38" t="s">
        <v>1364</v>
      </c>
      <c r="L38" t="s">
        <v>1363</v>
      </c>
      <c r="M38">
        <v>0</v>
      </c>
      <c r="N38">
        <v>115</v>
      </c>
      <c r="R38" t="str">
        <f t="shared" si="3"/>
        <v>[37] = {["ID"] = 1879381420; }; -- The Howling Pit (Advanced)</v>
      </c>
      <c r="S38" s="1" t="str">
        <f t="shared" si="4"/>
        <v>[37] = {["ID"] = 1879381420; ["SAVE_INDEX"] = 38; ["TYPE"] = 4; ["VXP"] =    0; ["LP"] = 10; ["REP"] = 1200; ["FACTION"] = 68; ["TIER"] = 0; ["MIN_LVL"] = "115"; ["NAME"] = { ["EN"] = "The Howling Pit (Advanced)"; }; ["LORE"] = { ["EN"] = "Survive the Howling Pit."; }; ["SUMMARY"] = { ["EN"] = "You have vanquished all of the Howling Pit"; }; ["TITLE"] = { ["EN"] = "Howling Vanquisher"; }; };</v>
      </c>
      <c r="T38">
        <f t="shared" si="5"/>
        <v>37</v>
      </c>
      <c r="U38" t="str">
        <f t="shared" si="6"/>
        <v>[37] = {</v>
      </c>
      <c r="V38" t="str">
        <f t="shared" si="7"/>
        <v xml:space="preserve">["ID"] = 1879381420; </v>
      </c>
      <c r="W38" t="str">
        <f t="shared" si="8"/>
        <v xml:space="preserve">["ID"] = 1879381420; </v>
      </c>
      <c r="X38" t="str">
        <f t="shared" si="9"/>
        <v/>
      </c>
      <c r="Y38" t="str">
        <f t="shared" si="10"/>
        <v xml:space="preserve">["SAVE_INDEX"] = 38; </v>
      </c>
      <c r="Z38">
        <f>VLOOKUP(E38,Type!A$2:B$14,2,FALSE)</f>
        <v>4</v>
      </c>
      <c r="AA38" t="str">
        <f t="shared" si="11"/>
        <v xml:space="preserve">["TYPE"] = 4; </v>
      </c>
      <c r="AB38" t="str">
        <f t="shared" si="12"/>
        <v>0</v>
      </c>
      <c r="AC38" t="str">
        <f t="shared" si="13"/>
        <v xml:space="preserve">["VXP"] =    0; </v>
      </c>
      <c r="AD38" t="str">
        <f t="shared" si="14"/>
        <v>10</v>
      </c>
      <c r="AE38" t="str">
        <f t="shared" si="15"/>
        <v xml:space="preserve">["LP"] = 10; </v>
      </c>
      <c r="AF38" t="str">
        <f t="shared" si="16"/>
        <v>1200</v>
      </c>
      <c r="AG38" t="str">
        <f t="shared" si="17"/>
        <v xml:space="preserve">["REP"] = 1200; </v>
      </c>
      <c r="AH38">
        <f>IF(LEN(J38)&gt;0,VLOOKUP(J38,Faction!A$2:B$80,2,FALSE),1)</f>
        <v>68</v>
      </c>
      <c r="AI38" t="str">
        <f t="shared" si="18"/>
        <v xml:space="preserve">["FACTION"] = 68; </v>
      </c>
      <c r="AJ38" t="str">
        <f t="shared" si="19"/>
        <v xml:space="preserve">["TIER"] = 0; </v>
      </c>
      <c r="AK38" t="str">
        <f t="shared" si="20"/>
        <v xml:space="preserve">["MIN_LVL"] = "115"; </v>
      </c>
      <c r="AL38" t="str">
        <f t="shared" si="21"/>
        <v/>
      </c>
      <c r="AM38" t="str">
        <f t="shared" si="22"/>
        <v xml:space="preserve">["NAME"] = { ["EN"] = "The Howling Pit (Advanced)"; }; </v>
      </c>
      <c r="AN38" t="str">
        <f t="shared" si="23"/>
        <v xml:space="preserve">["LORE"] = { ["EN"] = "Survive the Howling Pit."; }; </v>
      </c>
      <c r="AO38" t="str">
        <f t="shared" si="24"/>
        <v xml:space="preserve">["SUMMARY"] = { ["EN"] = "You have vanquished all of the Howling Pit"; }; </v>
      </c>
      <c r="AP38" t="str">
        <f t="shared" si="25"/>
        <v xml:space="preserve">["TITLE"] = { ["EN"] = "Howling Vanquisher"; }; </v>
      </c>
      <c r="AQ38" t="str">
        <f t="shared" si="26"/>
        <v>};</v>
      </c>
    </row>
    <row r="39" spans="1:43" x14ac:dyDescent="0.25">
      <c r="A39">
        <v>1879381423</v>
      </c>
      <c r="C39">
        <v>39</v>
      </c>
      <c r="D39" t="s">
        <v>1366</v>
      </c>
      <c r="E39" t="s">
        <v>31</v>
      </c>
      <c r="G39" t="s">
        <v>1367</v>
      </c>
      <c r="H39">
        <v>5</v>
      </c>
      <c r="I39">
        <v>900</v>
      </c>
      <c r="J39" t="s">
        <v>49</v>
      </c>
      <c r="K39" t="s">
        <v>1368</v>
      </c>
      <c r="L39" t="s">
        <v>1363</v>
      </c>
      <c r="M39">
        <v>1</v>
      </c>
      <c r="N39">
        <v>115</v>
      </c>
      <c r="R39" t="str">
        <f t="shared" si="3"/>
        <v>[38] = {["ID"] = 1879381423; }; -- The Howling Pit (Intermediate)</v>
      </c>
      <c r="S39" s="1" t="str">
        <f t="shared" si="4"/>
        <v>[38] = {["ID"] = 1879381423; ["SAVE_INDEX"] = 39; ["TYPE"] = 4; ["VXP"] =    0; ["LP"] =  5; ["REP"] =  900; ["FACTION"] = 68; ["TIER"] = 1; ["MIN_LVL"] = "115"; ["NAME"] = { ["EN"] = "The Howling Pit (Intermediate)"; }; ["LORE"] = { ["EN"] = "Survive the Howling Pit."; }; ["SUMMARY"] = { ["EN"] = "You have vanquished much of the Howling Pit"; }; ["TITLE"] = { ["EN"] = "Howling Warrior"; }; };</v>
      </c>
      <c r="T39">
        <f t="shared" si="5"/>
        <v>38</v>
      </c>
      <c r="U39" t="str">
        <f t="shared" si="6"/>
        <v>[38] = {</v>
      </c>
      <c r="V39" t="str">
        <f t="shared" si="7"/>
        <v xml:space="preserve">["ID"] = 1879381423; </v>
      </c>
      <c r="W39" t="str">
        <f t="shared" si="8"/>
        <v xml:space="preserve">["ID"] = 1879381423; </v>
      </c>
      <c r="X39" t="str">
        <f t="shared" si="9"/>
        <v/>
      </c>
      <c r="Y39" t="str">
        <f t="shared" si="10"/>
        <v xml:space="preserve">["SAVE_INDEX"] = 39; </v>
      </c>
      <c r="Z39">
        <f>VLOOKUP(E39,Type!A$2:B$14,2,FALSE)</f>
        <v>4</v>
      </c>
      <c r="AA39" t="str">
        <f t="shared" si="11"/>
        <v xml:space="preserve">["TYPE"] = 4; </v>
      </c>
      <c r="AB39" t="str">
        <f t="shared" si="12"/>
        <v>0</v>
      </c>
      <c r="AC39" t="str">
        <f t="shared" si="13"/>
        <v xml:space="preserve">["VXP"] =    0; </v>
      </c>
      <c r="AD39" t="str">
        <f t="shared" si="14"/>
        <v>5</v>
      </c>
      <c r="AE39" t="str">
        <f t="shared" si="15"/>
        <v xml:space="preserve">["LP"] =  5; </v>
      </c>
      <c r="AF39" t="str">
        <f t="shared" si="16"/>
        <v>900</v>
      </c>
      <c r="AG39" t="str">
        <f t="shared" si="17"/>
        <v xml:space="preserve">["REP"] =  900; </v>
      </c>
      <c r="AH39">
        <f>IF(LEN(J39)&gt;0,VLOOKUP(J39,Faction!A$2:B$80,2,FALSE),1)</f>
        <v>68</v>
      </c>
      <c r="AI39" t="str">
        <f t="shared" si="18"/>
        <v xml:space="preserve">["FACTION"] = 68; </v>
      </c>
      <c r="AJ39" t="str">
        <f t="shared" si="19"/>
        <v xml:space="preserve">["TIER"] = 1; </v>
      </c>
      <c r="AK39" t="str">
        <f t="shared" si="20"/>
        <v xml:space="preserve">["MIN_LVL"] = "115"; </v>
      </c>
      <c r="AL39" t="str">
        <f t="shared" si="21"/>
        <v/>
      </c>
      <c r="AM39" t="str">
        <f t="shared" si="22"/>
        <v xml:space="preserve">["NAME"] = { ["EN"] = "The Howling Pit (Intermediate)"; }; </v>
      </c>
      <c r="AN39" t="str">
        <f t="shared" si="23"/>
        <v xml:space="preserve">["LORE"] = { ["EN"] = "Survive the Howling Pit."; }; </v>
      </c>
      <c r="AO39" t="str">
        <f t="shared" si="24"/>
        <v xml:space="preserve">["SUMMARY"] = { ["EN"] = "You have vanquished much of the Howling Pit"; }; </v>
      </c>
      <c r="AP39" t="str">
        <f t="shared" si="25"/>
        <v xml:space="preserve">["TITLE"] = { ["EN"] = "Howling Warrior"; }; </v>
      </c>
      <c r="AQ39" t="str">
        <f t="shared" si="26"/>
        <v>};</v>
      </c>
    </row>
    <row r="40" spans="1:43" x14ac:dyDescent="0.25">
      <c r="A40">
        <v>1879381425</v>
      </c>
      <c r="C40">
        <v>40</v>
      </c>
      <c r="D40" t="s">
        <v>1369</v>
      </c>
      <c r="E40" t="s">
        <v>31</v>
      </c>
      <c r="G40" t="s">
        <v>1370</v>
      </c>
      <c r="I40">
        <v>700</v>
      </c>
      <c r="J40" t="s">
        <v>49</v>
      </c>
      <c r="K40" t="s">
        <v>1371</v>
      </c>
      <c r="L40" t="s">
        <v>1363</v>
      </c>
      <c r="M40">
        <v>2</v>
      </c>
      <c r="N40">
        <v>115</v>
      </c>
      <c r="R40" t="str">
        <f t="shared" si="3"/>
        <v>[39] = {["ID"] = 1879381425; }; -- The Howling Pit</v>
      </c>
      <c r="S40" s="1" t="str">
        <f t="shared" si="4"/>
        <v>[39] = {["ID"] = 1879381425; ["SAVE_INDEX"] = 40; ["TYPE"] = 4; ["VXP"] =    0; ["LP"] =  0; ["REP"] =  700; ["FACTION"] = 68; ["TIER"] = 2; ["MIN_LVL"] = "115"; ["NAME"] = { ["EN"] = "The Howling Pit"; }; ["LORE"] = { ["EN"] = "Survive the Howling Pit."; }; ["SUMMARY"] = { ["EN"] = "You have vanquished some of the Howling Pit"; }; ["TITLE"] = { ["EN"] = "Howling Delver"; }; };</v>
      </c>
      <c r="T40">
        <f t="shared" si="5"/>
        <v>39</v>
      </c>
      <c r="U40" t="str">
        <f t="shared" si="6"/>
        <v>[39] = {</v>
      </c>
      <c r="V40" t="str">
        <f t="shared" si="7"/>
        <v xml:space="preserve">["ID"] = 1879381425; </v>
      </c>
      <c r="W40" t="str">
        <f t="shared" si="8"/>
        <v xml:space="preserve">["ID"] = 1879381425; </v>
      </c>
      <c r="X40" t="str">
        <f t="shared" si="9"/>
        <v/>
      </c>
      <c r="Y40" t="str">
        <f t="shared" si="10"/>
        <v xml:space="preserve">["SAVE_INDEX"] = 40; </v>
      </c>
      <c r="Z40">
        <f>VLOOKUP(E40,Type!A$2:B$14,2,FALSE)</f>
        <v>4</v>
      </c>
      <c r="AA40" t="str">
        <f t="shared" si="11"/>
        <v xml:space="preserve">["TYPE"] = 4; </v>
      </c>
      <c r="AB40" t="str">
        <f t="shared" si="12"/>
        <v>0</v>
      </c>
      <c r="AC40" t="str">
        <f t="shared" si="13"/>
        <v xml:space="preserve">["VXP"] =    0; </v>
      </c>
      <c r="AD40" t="str">
        <f t="shared" si="14"/>
        <v>0</v>
      </c>
      <c r="AE40" t="str">
        <f t="shared" si="15"/>
        <v xml:space="preserve">["LP"] =  0; </v>
      </c>
      <c r="AF40" t="str">
        <f t="shared" si="16"/>
        <v>700</v>
      </c>
      <c r="AG40" t="str">
        <f t="shared" si="17"/>
        <v xml:space="preserve">["REP"] =  700; </v>
      </c>
      <c r="AH40">
        <f>IF(LEN(J40)&gt;0,VLOOKUP(J40,Faction!A$2:B$80,2,FALSE),1)</f>
        <v>68</v>
      </c>
      <c r="AI40" t="str">
        <f t="shared" si="18"/>
        <v xml:space="preserve">["FACTION"] = 68; </v>
      </c>
      <c r="AJ40" t="str">
        <f t="shared" si="19"/>
        <v xml:space="preserve">["TIER"] = 2; </v>
      </c>
      <c r="AK40" t="str">
        <f t="shared" si="20"/>
        <v xml:space="preserve">["MIN_LVL"] = "115"; </v>
      </c>
      <c r="AL40" t="str">
        <f t="shared" si="21"/>
        <v/>
      </c>
      <c r="AM40" t="str">
        <f t="shared" si="22"/>
        <v xml:space="preserve">["NAME"] = { ["EN"] = "The Howling Pit"; }; </v>
      </c>
      <c r="AN40" t="str">
        <f t="shared" si="23"/>
        <v xml:space="preserve">["LORE"] = { ["EN"] = "Survive the Howling Pit."; }; </v>
      </c>
      <c r="AO40" t="str">
        <f t="shared" si="24"/>
        <v xml:space="preserve">["SUMMARY"] = { ["EN"] = "You have vanquished some of the Howling Pit"; }; </v>
      </c>
      <c r="AP40" t="str">
        <f t="shared" si="25"/>
        <v xml:space="preserve">["TITLE"] = { ["EN"] = "Howling Delver"; }; </v>
      </c>
      <c r="AQ40" t="str">
        <f t="shared" si="26"/>
        <v>};</v>
      </c>
    </row>
    <row r="41" spans="1:43" x14ac:dyDescent="0.25">
      <c r="Y41" t="str">
        <f t="shared" ref="Y41:Y65" si="27">IF(LEN(C41)&gt;0,CONCATENATE("[""SAVE_INDEX""] = ",REPT(" ",3-LEN(C41)),C41,"; "),"")</f>
        <v/>
      </c>
    </row>
    <row r="42" spans="1:43" x14ac:dyDescent="0.25">
      <c r="Y42" t="str">
        <f t="shared" si="27"/>
        <v/>
      </c>
    </row>
    <row r="43" spans="1:43" x14ac:dyDescent="0.25">
      <c r="Y43" t="str">
        <f t="shared" si="27"/>
        <v/>
      </c>
    </row>
    <row r="44" spans="1:43" x14ac:dyDescent="0.25">
      <c r="Y44" t="str">
        <f t="shared" si="27"/>
        <v/>
      </c>
    </row>
    <row r="45" spans="1:43" x14ac:dyDescent="0.25">
      <c r="Y45" t="str">
        <f t="shared" si="27"/>
        <v/>
      </c>
    </row>
    <row r="46" spans="1:43" x14ac:dyDescent="0.25">
      <c r="Y46" t="str">
        <f t="shared" si="27"/>
        <v/>
      </c>
    </row>
    <row r="47" spans="1:43" x14ac:dyDescent="0.25">
      <c r="Y47" t="str">
        <f t="shared" si="27"/>
        <v/>
      </c>
    </row>
    <row r="48" spans="1:43" x14ac:dyDescent="0.25">
      <c r="Y48" t="str">
        <f t="shared" si="27"/>
        <v/>
      </c>
    </row>
    <row r="49" spans="25:25" x14ac:dyDescent="0.25">
      <c r="Y49" t="str">
        <f t="shared" si="27"/>
        <v/>
      </c>
    </row>
    <row r="50" spans="25:25" x14ac:dyDescent="0.25">
      <c r="Y50" t="str">
        <f t="shared" si="27"/>
        <v/>
      </c>
    </row>
    <row r="51" spans="25:25" x14ac:dyDescent="0.25">
      <c r="Y51" t="str">
        <f t="shared" si="27"/>
        <v/>
      </c>
    </row>
    <row r="52" spans="25:25" x14ac:dyDescent="0.25">
      <c r="Y52" t="str">
        <f t="shared" si="27"/>
        <v/>
      </c>
    </row>
    <row r="53" spans="25:25" x14ac:dyDescent="0.25">
      <c r="Y53" t="str">
        <f t="shared" si="27"/>
        <v/>
      </c>
    </row>
    <row r="54" spans="25:25" x14ac:dyDescent="0.25">
      <c r="Y54" t="str">
        <f t="shared" si="27"/>
        <v/>
      </c>
    </row>
    <row r="55" spans="25:25" x14ac:dyDescent="0.25">
      <c r="Y55" t="str">
        <f t="shared" si="27"/>
        <v/>
      </c>
    </row>
    <row r="56" spans="25:25" x14ac:dyDescent="0.25">
      <c r="Y56" t="str">
        <f t="shared" si="27"/>
        <v/>
      </c>
    </row>
    <row r="57" spans="25:25" x14ac:dyDescent="0.25">
      <c r="Y57" t="str">
        <f t="shared" si="27"/>
        <v/>
      </c>
    </row>
    <row r="58" spans="25:25" x14ac:dyDescent="0.25">
      <c r="Y58" t="str">
        <f t="shared" si="27"/>
        <v/>
      </c>
    </row>
    <row r="59" spans="25:25" x14ac:dyDescent="0.25">
      <c r="Y59" t="str">
        <f t="shared" si="27"/>
        <v/>
      </c>
    </row>
    <row r="60" spans="25:25" x14ac:dyDescent="0.25">
      <c r="Y60" t="str">
        <f t="shared" si="27"/>
        <v/>
      </c>
    </row>
    <row r="61" spans="25:25" x14ac:dyDescent="0.25">
      <c r="Y61" t="str">
        <f t="shared" si="27"/>
        <v/>
      </c>
    </row>
    <row r="62" spans="25:25" x14ac:dyDescent="0.25">
      <c r="Y62" t="str">
        <f t="shared" si="27"/>
        <v/>
      </c>
    </row>
    <row r="63" spans="25:25" x14ac:dyDescent="0.25">
      <c r="Y63" t="str">
        <f t="shared" si="27"/>
        <v/>
      </c>
    </row>
    <row r="64" spans="25:25" x14ac:dyDescent="0.25">
      <c r="Y64" t="str">
        <f t="shared" si="27"/>
        <v/>
      </c>
    </row>
    <row r="65" spans="25:25" x14ac:dyDescent="0.25">
      <c r="Y65" t="str">
        <f t="shared" si="27"/>
        <v/>
      </c>
    </row>
    <row r="66" spans="25:25" x14ac:dyDescent="0.25">
      <c r="Y66" t="str">
        <f t="shared" ref="Y66:Y86" si="28">IF(LEN(C66)&gt;0,CONCATENATE("[""SAVE_INDEX""] = ",REPT(" ",3-LEN(C66)),C66,"; "),"")</f>
        <v/>
      </c>
    </row>
    <row r="67" spans="25:25" x14ac:dyDescent="0.25">
      <c r="Y67" t="str">
        <f t="shared" si="28"/>
        <v/>
      </c>
    </row>
    <row r="68" spans="25:25" x14ac:dyDescent="0.25">
      <c r="Y68" t="str">
        <f t="shared" si="28"/>
        <v/>
      </c>
    </row>
    <row r="69" spans="25:25" x14ac:dyDescent="0.25">
      <c r="Y69" t="str">
        <f t="shared" si="28"/>
        <v/>
      </c>
    </row>
    <row r="70" spans="25:25" x14ac:dyDescent="0.25">
      <c r="Y70" t="str">
        <f t="shared" si="28"/>
        <v/>
      </c>
    </row>
    <row r="71" spans="25:25" x14ac:dyDescent="0.25">
      <c r="Y71" t="str">
        <f t="shared" si="28"/>
        <v/>
      </c>
    </row>
    <row r="72" spans="25:25" x14ac:dyDescent="0.25">
      <c r="Y72" t="str">
        <f t="shared" si="28"/>
        <v/>
      </c>
    </row>
    <row r="73" spans="25:25" x14ac:dyDescent="0.25">
      <c r="Y73" t="str">
        <f t="shared" si="28"/>
        <v/>
      </c>
    </row>
    <row r="74" spans="25:25" x14ac:dyDescent="0.25">
      <c r="Y74" t="str">
        <f t="shared" si="28"/>
        <v/>
      </c>
    </row>
    <row r="75" spans="25:25" x14ac:dyDescent="0.25">
      <c r="Y75" t="str">
        <f t="shared" si="28"/>
        <v/>
      </c>
    </row>
    <row r="76" spans="25:25" x14ac:dyDescent="0.25">
      <c r="Y76" t="str">
        <f t="shared" si="28"/>
        <v/>
      </c>
    </row>
    <row r="77" spans="25:25" x14ac:dyDescent="0.25">
      <c r="Y77" t="str">
        <f t="shared" si="28"/>
        <v/>
      </c>
    </row>
    <row r="78" spans="25:25" x14ac:dyDescent="0.25">
      <c r="Y78" t="str">
        <f t="shared" si="28"/>
        <v/>
      </c>
    </row>
    <row r="79" spans="25:25" x14ac:dyDescent="0.25">
      <c r="Y79" t="str">
        <f t="shared" si="28"/>
        <v/>
      </c>
    </row>
    <row r="80" spans="25:25" x14ac:dyDescent="0.25">
      <c r="Y80" t="str">
        <f t="shared" si="28"/>
        <v/>
      </c>
    </row>
    <row r="81" spans="25:25" x14ac:dyDescent="0.25">
      <c r="Y81" t="str">
        <f t="shared" si="28"/>
        <v/>
      </c>
    </row>
    <row r="82" spans="25:25" x14ac:dyDescent="0.25">
      <c r="Y82" t="str">
        <f t="shared" si="28"/>
        <v/>
      </c>
    </row>
    <row r="83" spans="25:25" x14ac:dyDescent="0.25">
      <c r="Y83" t="str">
        <f t="shared" si="28"/>
        <v/>
      </c>
    </row>
    <row r="84" spans="25:25" x14ac:dyDescent="0.25">
      <c r="Y84" t="str">
        <f t="shared" si="28"/>
        <v/>
      </c>
    </row>
    <row r="85" spans="25:25" x14ac:dyDescent="0.25">
      <c r="Y85" t="str">
        <f t="shared" si="28"/>
        <v/>
      </c>
    </row>
    <row r="86" spans="25:25" x14ac:dyDescent="0.25">
      <c r="Y86" t="str">
        <f t="shared" si="28"/>
        <v/>
      </c>
    </row>
  </sheetData>
  <conditionalFormatting sqref="C1:C1048576">
    <cfRule type="duplicateValues" dxfId="27" priority="2"/>
    <cfRule type="duplicateValues" dxfId="26" priority="3"/>
  </conditionalFormatting>
  <conditionalFormatting sqref="P2:P40">
    <cfRule type="duplicateValues" dxfId="25"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F8E5F-CA1B-4A16-B96A-BD411369951A}">
  <dimension ref="A1:AT91"/>
  <sheetViews>
    <sheetView workbookViewId="0">
      <pane xSplit="4" ySplit="1" topLeftCell="E17" activePane="bottomRight" state="frozen"/>
      <selection pane="topRight" activeCell="C1" sqref="C1"/>
      <selection pane="bottomLeft" activeCell="A2" sqref="A2"/>
      <selection pane="bottomRight" activeCell="S2" sqref="S2:S41"/>
    </sheetView>
  </sheetViews>
  <sheetFormatPr defaultRowHeight="15" x14ac:dyDescent="0.25"/>
  <cols>
    <col min="1" max="1" width="11" bestFit="1" customWidth="1"/>
    <col min="4" max="4" width="32" customWidth="1"/>
    <col min="12" max="12" width="27.42578125" customWidth="1"/>
    <col min="18" max="18" width="12.140625" bestFit="1" customWidth="1"/>
    <col min="19" max="19" width="12.140625" customWidth="1"/>
    <col min="20" max="20" width="19.5703125" customWidth="1"/>
  </cols>
  <sheetData>
    <row r="1" spans="1:46" x14ac:dyDescent="0.25">
      <c r="A1" t="s">
        <v>1575</v>
      </c>
      <c r="B1" t="s">
        <v>1074</v>
      </c>
      <c r="C1" t="s">
        <v>799</v>
      </c>
      <c r="D1" t="s">
        <v>1011</v>
      </c>
      <c r="E1" t="s">
        <v>1</v>
      </c>
      <c r="F1" t="s">
        <v>1543</v>
      </c>
      <c r="G1" t="s">
        <v>2</v>
      </c>
      <c r="H1" t="s">
        <v>3</v>
      </c>
      <c r="I1" t="s">
        <v>4</v>
      </c>
      <c r="J1" t="s">
        <v>5</v>
      </c>
      <c r="K1" t="s">
        <v>6</v>
      </c>
      <c r="L1" t="s">
        <v>7</v>
      </c>
      <c r="M1" t="s">
        <v>1010</v>
      </c>
      <c r="N1" t="s">
        <v>9</v>
      </c>
      <c r="O1" t="s">
        <v>1012</v>
      </c>
      <c r="P1" t="s">
        <v>1013</v>
      </c>
      <c r="Q1" t="s">
        <v>2083</v>
      </c>
      <c r="R1" t="s">
        <v>10</v>
      </c>
      <c r="S1" t="s">
        <v>2085</v>
      </c>
      <c r="T1" t="s">
        <v>11</v>
      </c>
      <c r="U1" t="s">
        <v>12</v>
      </c>
      <c r="V1" t="s">
        <v>13</v>
      </c>
      <c r="W1" t="s">
        <v>1575</v>
      </c>
      <c r="X1" t="s">
        <v>2084</v>
      </c>
      <c r="Y1" t="s">
        <v>2083</v>
      </c>
      <c r="Z1" t="s">
        <v>799</v>
      </c>
      <c r="AA1" t="s">
        <v>14</v>
      </c>
      <c r="AB1" t="s">
        <v>15</v>
      </c>
      <c r="AC1" t="s">
        <v>1561</v>
      </c>
      <c r="AD1" t="s">
        <v>1562</v>
      </c>
      <c r="AE1" t="s">
        <v>16</v>
      </c>
      <c r="AF1" t="s">
        <v>2</v>
      </c>
      <c r="AG1" t="s">
        <v>17</v>
      </c>
      <c r="AH1" t="s">
        <v>4</v>
      </c>
      <c r="AI1" t="s">
        <v>18</v>
      </c>
      <c r="AJ1" t="s">
        <v>5</v>
      </c>
      <c r="AK1" t="s">
        <v>19</v>
      </c>
      <c r="AL1" t="s">
        <v>6</v>
      </c>
      <c r="AM1" t="s">
        <v>9</v>
      </c>
      <c r="AN1" t="s">
        <v>1087</v>
      </c>
      <c r="AO1" t="s">
        <v>1088</v>
      </c>
      <c r="AP1" t="s">
        <v>1009</v>
      </c>
      <c r="AQ1" t="s">
        <v>1010</v>
      </c>
      <c r="AR1" t="s">
        <v>7</v>
      </c>
      <c r="AS1" t="s">
        <v>0</v>
      </c>
      <c r="AT1" t="s">
        <v>20</v>
      </c>
    </row>
    <row r="2" spans="1:46" x14ac:dyDescent="0.25">
      <c r="A2">
        <v>1879387435</v>
      </c>
      <c r="B2">
        <v>1</v>
      </c>
      <c r="C2">
        <v>1</v>
      </c>
      <c r="D2" s="2" t="s">
        <v>1141</v>
      </c>
      <c r="E2" t="s">
        <v>25</v>
      </c>
      <c r="G2">
        <v>4000</v>
      </c>
      <c r="H2" t="s">
        <v>2080</v>
      </c>
      <c r="J2">
        <v>1200</v>
      </c>
      <c r="K2" t="s">
        <v>111</v>
      </c>
      <c r="L2" t="s">
        <v>1142</v>
      </c>
      <c r="M2" t="s">
        <v>1189</v>
      </c>
      <c r="N2">
        <v>0</v>
      </c>
      <c r="O2">
        <v>110</v>
      </c>
      <c r="S2" t="str">
        <f>CONCATENATE(V2,X2,Y2,AT2," -- ",D2)</f>
        <v xml:space="preserve"> [1] = {["ID"] = 1879387435; }; -- Deeds of the Vales</v>
      </c>
      <c r="T2" s="1" t="str">
        <f>CONCATENATE(V2,W2,Z2,AB2,AD2,AF2,AH2,AJ2,AL2,AM2,AN2,AP2,AQ2,AR2,AS2,AT2)</f>
        <v xml:space="preserve"> [1] = {["ID"] = 1879387435; ["SAVE_INDEX"] =  1; ["TYPE"] = 3;             ["VXP"] = 4000; ["LP"] = 0; ["REP"] = 1200; ["FACTION"] = 72; ["TIER"] = 0; ["MIN_LVL"] = "110"; ["NAME"] = { ["EN"] = "Deeds of the Vales"; }; ["LORE"] = { ["EN"] = "Complete many deeds in the Vales of Anduin."; }; ["SUMMARY"] = { ["EN"] = "Complete 3 Meta Deeds"; }; ["TITLE"] = { ["EN"] = "Tamer of the Wild Lands"; }; };</v>
      </c>
      <c r="U2">
        <f>ROW()-1</f>
        <v>1</v>
      </c>
      <c r="V2" t="str">
        <f t="shared" ref="V2" si="0">CONCATENATE(REPT(" ",2-LEN(U2)),"[",U2,"] = {")</f>
        <v xml:space="preserve"> [1] = {</v>
      </c>
      <c r="W2" t="str">
        <f>IF(LEN(A2)&gt;0,CONCATENATE("[""ID""] = ",A2,"; "),"                     ")</f>
        <v xml:space="preserve">["ID"] = 1879387435; </v>
      </c>
      <c r="X2" t="str">
        <f>IF(LEN(A2)&gt;0,CONCATENATE("[""ID""] = ",A2,"; "),"")</f>
        <v xml:space="preserve">["ID"] = 1879387435; </v>
      </c>
      <c r="Y2" t="str">
        <f>IF(LEN(Q2)&gt;0,CONCATENATE("[""CAT_ID""] = ",Q2,"; "),"")</f>
        <v/>
      </c>
      <c r="Z2" t="str">
        <f>IF(LEN(C2)&gt;0,CONCATENATE("[""SAVE_INDEX""] = ",REPT(" ",2-LEN(C2)),C2,"; "),"")</f>
        <v xml:space="preserve">["SAVE_INDEX"] =  1; </v>
      </c>
      <c r="AA2">
        <f>VLOOKUP(E2,Type!A$2:B$14,2,FALSE)</f>
        <v>3</v>
      </c>
      <c r="AB2" t="str">
        <f t="shared" ref="AB2" si="1">CONCATENATE("[""TYPE""] = ",AA2,"; ")</f>
        <v xml:space="preserve">["TYPE"] = 3; </v>
      </c>
      <c r="AC2" t="str">
        <f>IF(NOT(ISBLANK(F2)),VLOOKUP(F2,Type!F$2:G$6,2,FALSE),"")</f>
        <v/>
      </c>
      <c r="AD2" t="str">
        <f>IF(NOT(ISBLANK(F2)),CONCATENATE("[""NA""] = ",AC2,"; "),"            ")</f>
        <v xml:space="preserve">            </v>
      </c>
      <c r="AE2" t="str">
        <f>TEXT(G2,0)</f>
        <v>4000</v>
      </c>
      <c r="AF2" t="str">
        <f>CONCATENATE("[""VXP""] = ",REPT(" ",4-LEN(AE2)),TEXT(AE2,"0"),"; ")</f>
        <v xml:space="preserve">["VXP"] = 4000; </v>
      </c>
      <c r="AG2" t="str">
        <f>TEXT(I2,0)</f>
        <v>0</v>
      </c>
      <c r="AH2" t="str">
        <f>CONCATENATE("[""LP""] = ",REPT(" ",1-LEN(AG2)),TEXT(AG2,"0"),"; ")</f>
        <v xml:space="preserve">["LP"] = 0; </v>
      </c>
      <c r="AI2" t="str">
        <f>TEXT(J2,0)</f>
        <v>1200</v>
      </c>
      <c r="AJ2" t="str">
        <f>CONCATENATE("[""REP""] = ",REPT(" ",4-LEN(AI2)),TEXT(AI2,"0"),"; ")</f>
        <v xml:space="preserve">["REP"] = 1200; </v>
      </c>
      <c r="AK2">
        <f>IF(LEN(K2)&gt;0,VLOOKUP(K2,Faction!A$2:B$80,2,FALSE),1)</f>
        <v>72</v>
      </c>
      <c r="AL2" t="str">
        <f>CONCATENATE("[""FACTION""] = ",REPT(" ",2-LEN(AK2)),TEXT(AK2,"0"),"; ")</f>
        <v xml:space="preserve">["FACTION"] = 72; </v>
      </c>
      <c r="AM2" t="str">
        <f t="shared" ref="AM2" si="2">CONCATENATE("[""TIER""] = ",TEXT(N2,"0"),"; ")</f>
        <v xml:space="preserve">["TIER"] = 0; </v>
      </c>
      <c r="AN2" t="str">
        <f>IF(LEN(O2)&gt;0,CONCATENATE("[""MIN_LVL""] = ",REPT(" ",3-LEN(O2)),"""",O2,"""; "),"")</f>
        <v xml:space="preserve">["MIN_LVL"] = "110"; </v>
      </c>
      <c r="AO2" t="str">
        <f>IF(LEN(P2)&gt;0,CONCATENATE("[""MIN_LVL""] = ",REPT(" ",3-LEN(P2)),P2,"; "),"")</f>
        <v/>
      </c>
      <c r="AP2" t="str">
        <f>CONCATENATE("[""NAME""] = { [""EN""] = """,D2,"""; }; ")</f>
        <v xml:space="preserve">["NAME"] = { ["EN"] = "Deeds of the Vales"; }; </v>
      </c>
      <c r="AQ2" t="str">
        <f>IF(LEN(M2)&gt;0,CONCATENATE("[""LORE""] = { [""EN""] = """,M2,"""; }; "),"")</f>
        <v xml:space="preserve">["LORE"] = { ["EN"] = "Complete many deeds in the Vales of Anduin."; }; </v>
      </c>
      <c r="AR2" t="str">
        <f>IF(LEN(L2)&gt;0,CONCATENATE("[""SUMMARY""] = { [""EN""] = """,L2,"""; }; "),"")</f>
        <v xml:space="preserve">["SUMMARY"] = { ["EN"] = "Complete 3 Meta Deeds"; }; </v>
      </c>
      <c r="AS2" t="str">
        <f>IF(LEN(H2)&gt;0,CONCATENATE("[""TITLE""] = { [""EN""] = """,H2,"""; }; "),"")</f>
        <v xml:space="preserve">["TITLE"] = { ["EN"] = "Tamer of the Wild Lands"; }; </v>
      </c>
      <c r="AT2" t="str">
        <f>CONCATENATE("};")</f>
        <v>};</v>
      </c>
    </row>
    <row r="3" spans="1:46" x14ac:dyDescent="0.25">
      <c r="A3">
        <v>1879387436</v>
      </c>
      <c r="B3">
        <v>2</v>
      </c>
      <c r="C3">
        <v>2</v>
      </c>
      <c r="D3" t="s">
        <v>1143</v>
      </c>
      <c r="E3" t="s">
        <v>25</v>
      </c>
      <c r="G3">
        <v>2000</v>
      </c>
      <c r="L3" t="s">
        <v>1144</v>
      </c>
      <c r="M3" t="s">
        <v>1190</v>
      </c>
      <c r="N3">
        <v>1</v>
      </c>
      <c r="O3">
        <v>110</v>
      </c>
      <c r="S3" t="str">
        <f t="shared" ref="S3:S44" si="3">CONCATENATE(V3,X3,Y3,AT3," -- ",D3)</f>
        <v xml:space="preserve"> [2] = {["ID"] = 1879387436; }; -- Explorer of the Vales</v>
      </c>
      <c r="T3" s="1" t="str">
        <f t="shared" ref="T3:T44" si="4">CONCATENATE(V3,W3,Z3,AB3,AD3,AF3,AH3,AJ3,AL3,AM3,AN3,AP3,AQ3,AR3,AS3,AT3)</f>
        <v xml:space="preserve"> [2] = {["ID"] = 1879387436; ["SAVE_INDEX"] =  2; ["TYPE"] = 3;             ["VXP"] = 2000; ["LP"] = 0; ["REP"] =    0; ["FACTION"] =  1; ["TIER"] = 1; ["MIN_LVL"] = "110"; ["NAME"] = { ["EN"] = "Explorer of the Vales"; }; ["LORE"] = { ["EN"] = "Explore much of the Vales of Anduin."; }; ["SUMMARY"] = { ["EN"] = "Complete 5 Explorer Deeds"; }; };</v>
      </c>
      <c r="U3">
        <f t="shared" ref="U3:U44" si="5">ROW()-1</f>
        <v>2</v>
      </c>
      <c r="V3" t="str">
        <f t="shared" ref="V3:V44" si="6">CONCATENATE(REPT(" ",2-LEN(U3)),"[",U3,"] = {")</f>
        <v xml:space="preserve"> [2] = {</v>
      </c>
      <c r="W3" t="str">
        <f t="shared" ref="W3:W44" si="7">IF(LEN(A3)&gt;0,CONCATENATE("[""ID""] = ",A3,"; "),"                     ")</f>
        <v xml:space="preserve">["ID"] = 1879387436; </v>
      </c>
      <c r="X3" t="str">
        <f t="shared" ref="X3:X44" si="8">IF(LEN(A3)&gt;0,CONCATENATE("[""ID""] = ",A3,"; "),"")</f>
        <v xml:space="preserve">["ID"] = 1879387436; </v>
      </c>
      <c r="Y3" t="str">
        <f t="shared" ref="Y3:Y44" si="9">IF(LEN(Q3)&gt;0,CONCATENATE("[""CAT_ID""] = ",Q3,"; "),"")</f>
        <v/>
      </c>
      <c r="Z3" t="str">
        <f t="shared" ref="Z3:Z44" si="10">IF(LEN(C3)&gt;0,CONCATENATE("[""SAVE_INDEX""] = ",REPT(" ",2-LEN(C3)),C3,"; "),"")</f>
        <v xml:space="preserve">["SAVE_INDEX"] =  2; </v>
      </c>
      <c r="AA3">
        <f>VLOOKUP(E3,Type!A$2:B$14,2,FALSE)</f>
        <v>3</v>
      </c>
      <c r="AB3" t="str">
        <f t="shared" ref="AB3:AB44" si="11">CONCATENATE("[""TYPE""] = ",AA3,"; ")</f>
        <v xml:space="preserve">["TYPE"] = 3; </v>
      </c>
      <c r="AC3" t="str">
        <f>IF(NOT(ISBLANK(F3)),VLOOKUP(F3,Type!F$2:G$6,2,FALSE),"")</f>
        <v/>
      </c>
      <c r="AD3" t="str">
        <f t="shared" ref="AD3:AD44" si="12">IF(NOT(ISBLANK(F3)),CONCATENATE("[""NA""] = ",AC3,"; "),"            ")</f>
        <v xml:space="preserve">            </v>
      </c>
      <c r="AE3" t="str">
        <f t="shared" ref="AE3:AE44" si="13">TEXT(G3,0)</f>
        <v>2000</v>
      </c>
      <c r="AF3" t="str">
        <f t="shared" ref="AF3:AF44" si="14">CONCATENATE("[""VXP""] = ",REPT(" ",4-LEN(AE3)),TEXT(AE3,"0"),"; ")</f>
        <v xml:space="preserve">["VXP"] = 2000; </v>
      </c>
      <c r="AG3" t="str">
        <f t="shared" ref="AG3:AG44" si="15">TEXT(I3,0)</f>
        <v>0</v>
      </c>
      <c r="AH3" t="str">
        <f t="shared" ref="AH3:AH44" si="16">CONCATENATE("[""LP""] = ",REPT(" ",1-LEN(AG3)),TEXT(AG3,"0"),"; ")</f>
        <v xml:space="preserve">["LP"] = 0; </v>
      </c>
      <c r="AI3" t="str">
        <f t="shared" ref="AI3:AI44" si="17">TEXT(J3,0)</f>
        <v>0</v>
      </c>
      <c r="AJ3" t="str">
        <f t="shared" ref="AJ3:AJ44" si="18">CONCATENATE("[""REP""] = ",REPT(" ",4-LEN(AI3)),TEXT(AI3,"0"),"; ")</f>
        <v xml:space="preserve">["REP"] =    0; </v>
      </c>
      <c r="AK3">
        <f>IF(LEN(K3)&gt;0,VLOOKUP(K3,Faction!A$2:B$80,2,FALSE),1)</f>
        <v>1</v>
      </c>
      <c r="AL3" t="str">
        <f t="shared" ref="AL3:AL44" si="19">CONCATENATE("[""FACTION""] = ",REPT(" ",2-LEN(AK3)),TEXT(AK3,"0"),"; ")</f>
        <v xml:space="preserve">["FACTION"] =  1; </v>
      </c>
      <c r="AM3" t="str">
        <f t="shared" ref="AM3:AM44" si="20">CONCATENATE("[""TIER""] = ",TEXT(N3,"0"),"; ")</f>
        <v xml:space="preserve">["TIER"] = 1; </v>
      </c>
      <c r="AN3" t="str">
        <f t="shared" ref="AN3:AN44" si="21">IF(LEN(O3)&gt;0,CONCATENATE("[""MIN_LVL""] = ",REPT(" ",3-LEN(O3)),"""",O3,"""; "),"")</f>
        <v xml:space="preserve">["MIN_LVL"] = "110"; </v>
      </c>
      <c r="AO3" t="str">
        <f t="shared" ref="AO3:AO44" si="22">IF(LEN(P3)&gt;0,CONCATENATE("[""MIN_LVL""] = ",REPT(" ",3-LEN(P3)),P3,"; "),"")</f>
        <v/>
      </c>
      <c r="AP3" t="str">
        <f t="shared" ref="AP3:AP44" si="23">CONCATENATE("[""NAME""] = { [""EN""] = """,D3,"""; }; ")</f>
        <v xml:space="preserve">["NAME"] = { ["EN"] = "Explorer of the Vales"; }; </v>
      </c>
      <c r="AQ3" t="str">
        <f t="shared" ref="AQ3:AQ44" si="24">IF(LEN(M3)&gt;0,CONCATENATE("[""LORE""] = { [""EN""] = """,M3,"""; }; "),"")</f>
        <v xml:space="preserve">["LORE"] = { ["EN"] = "Explore much of the Vales of Anduin."; }; </v>
      </c>
      <c r="AR3" t="str">
        <f t="shared" ref="AR3:AR44" si="25">IF(LEN(L3)&gt;0,CONCATENATE("[""SUMMARY""] = { [""EN""] = """,L3,"""; }; "),"")</f>
        <v xml:space="preserve">["SUMMARY"] = { ["EN"] = "Complete 5 Explorer Deeds"; }; </v>
      </c>
      <c r="AS3" t="str">
        <f t="shared" ref="AS3:AS44" si="26">IF(LEN(H3)&gt;0,CONCATENATE("[""TITLE""] = { [""EN""] = """,H3,"""; }; "),"")</f>
        <v/>
      </c>
      <c r="AT3" t="str">
        <f t="shared" ref="AT3:AT44" si="27">CONCATENATE("};")</f>
        <v>};</v>
      </c>
    </row>
    <row r="4" spans="1:46" x14ac:dyDescent="0.25">
      <c r="A4">
        <v>1879387432</v>
      </c>
      <c r="B4">
        <v>6</v>
      </c>
      <c r="C4">
        <v>3</v>
      </c>
      <c r="D4" t="s">
        <v>1153</v>
      </c>
      <c r="E4" t="s">
        <v>25</v>
      </c>
      <c r="G4">
        <v>2000</v>
      </c>
      <c r="H4" t="s">
        <v>1577</v>
      </c>
      <c r="I4">
        <v>5</v>
      </c>
      <c r="J4">
        <v>700</v>
      </c>
      <c r="K4" t="s">
        <v>111</v>
      </c>
      <c r="L4" t="s">
        <v>1154</v>
      </c>
      <c r="M4" t="s">
        <v>1194</v>
      </c>
      <c r="N4">
        <v>2</v>
      </c>
      <c r="O4">
        <v>110</v>
      </c>
      <c r="S4" t="str">
        <f t="shared" si="3"/>
        <v xml:space="preserve"> [3] = {["ID"] = 1879387432; }; -- Enemies of the Vales</v>
      </c>
      <c r="T4" s="1" t="str">
        <f t="shared" si="4"/>
        <v xml:space="preserve"> [3] = {["ID"] = 1879387432; ["SAVE_INDEX"] =  3; ["TYPE"] = 3;             ["VXP"] = 2000; ["LP"] = 5; ["REP"] =  700; ["FACTION"] = 72; ["TIER"] = 2; ["MIN_LVL"] = "110"; ["NAME"] = { ["EN"] = "Enemies of the Vales"; }; ["LORE"] = { ["EN"] = "Conquer the many enemy encampments in the Vales of Anduin."; }; ["SUMMARY"] = { ["EN"] = "Conquer 11 enemy encampments in the Vales of Anduin"; }; ["TITLE"] = { ["EN"] = "Warrior of the Wilderfolk"; }; };</v>
      </c>
      <c r="U4">
        <f t="shared" si="5"/>
        <v>3</v>
      </c>
      <c r="V4" t="str">
        <f t="shared" si="6"/>
        <v xml:space="preserve"> [3] = {</v>
      </c>
      <c r="W4" t="str">
        <f t="shared" si="7"/>
        <v xml:space="preserve">["ID"] = 1879387432; </v>
      </c>
      <c r="X4" t="str">
        <f t="shared" si="8"/>
        <v xml:space="preserve">["ID"] = 1879387432; </v>
      </c>
      <c r="Y4" t="str">
        <f t="shared" si="9"/>
        <v/>
      </c>
      <c r="Z4" t="str">
        <f t="shared" si="10"/>
        <v xml:space="preserve">["SAVE_INDEX"] =  3; </v>
      </c>
      <c r="AA4">
        <f>VLOOKUP(E4,Type!A$2:B$14,2,FALSE)</f>
        <v>3</v>
      </c>
      <c r="AB4" t="str">
        <f t="shared" si="11"/>
        <v xml:space="preserve">["TYPE"] = 3; </v>
      </c>
      <c r="AC4" t="str">
        <f>IF(NOT(ISBLANK(F4)),VLOOKUP(F4,Type!F$2:G$6,2,FALSE),"")</f>
        <v/>
      </c>
      <c r="AD4" t="str">
        <f t="shared" si="12"/>
        <v xml:space="preserve">            </v>
      </c>
      <c r="AE4" t="str">
        <f t="shared" si="13"/>
        <v>2000</v>
      </c>
      <c r="AF4" t="str">
        <f t="shared" si="14"/>
        <v xml:space="preserve">["VXP"] = 2000; </v>
      </c>
      <c r="AG4" t="str">
        <f t="shared" si="15"/>
        <v>5</v>
      </c>
      <c r="AH4" t="str">
        <f t="shared" si="16"/>
        <v xml:space="preserve">["LP"] = 5; </v>
      </c>
      <c r="AI4" t="str">
        <f t="shared" si="17"/>
        <v>700</v>
      </c>
      <c r="AJ4" t="str">
        <f t="shared" si="18"/>
        <v xml:space="preserve">["REP"] =  700; </v>
      </c>
      <c r="AK4">
        <f>IF(LEN(K4)&gt;0,VLOOKUP(K4,Faction!A$2:B$80,2,FALSE),1)</f>
        <v>72</v>
      </c>
      <c r="AL4" t="str">
        <f t="shared" si="19"/>
        <v xml:space="preserve">["FACTION"] = 72; </v>
      </c>
      <c r="AM4" t="str">
        <f t="shared" si="20"/>
        <v xml:space="preserve">["TIER"] = 2; </v>
      </c>
      <c r="AN4" t="str">
        <f t="shared" si="21"/>
        <v xml:space="preserve">["MIN_LVL"] = "110"; </v>
      </c>
      <c r="AO4" t="str">
        <f t="shared" si="22"/>
        <v/>
      </c>
      <c r="AP4" t="str">
        <f t="shared" si="23"/>
        <v xml:space="preserve">["NAME"] = { ["EN"] = "Enemies of the Vales"; }; </v>
      </c>
      <c r="AQ4" t="str">
        <f t="shared" si="24"/>
        <v xml:space="preserve">["LORE"] = { ["EN"] = "Conquer the many enemy encampments in the Vales of Anduin."; }; </v>
      </c>
      <c r="AR4" t="str">
        <f t="shared" si="25"/>
        <v xml:space="preserve">["SUMMARY"] = { ["EN"] = "Conquer 11 enemy encampments in the Vales of Anduin"; }; </v>
      </c>
      <c r="AS4" t="str">
        <f t="shared" si="26"/>
        <v xml:space="preserve">["TITLE"] = { ["EN"] = "Warrior of the Wilderfolk"; }; </v>
      </c>
      <c r="AT4" t="str">
        <f t="shared" si="27"/>
        <v>};</v>
      </c>
    </row>
    <row r="5" spans="1:46" x14ac:dyDescent="0.25">
      <c r="A5">
        <v>1879387447</v>
      </c>
      <c r="B5">
        <v>10</v>
      </c>
      <c r="C5">
        <v>4</v>
      </c>
      <c r="D5" t="s">
        <v>1162</v>
      </c>
      <c r="E5" t="s">
        <v>25</v>
      </c>
      <c r="G5">
        <v>2000</v>
      </c>
      <c r="H5" t="s">
        <v>1163</v>
      </c>
      <c r="I5">
        <v>5</v>
      </c>
      <c r="J5">
        <v>700</v>
      </c>
      <c r="K5" t="s">
        <v>111</v>
      </c>
      <c r="L5" t="s">
        <v>1164</v>
      </c>
      <c r="M5" t="s">
        <v>1197</v>
      </c>
      <c r="N5">
        <v>2</v>
      </c>
      <c r="O5">
        <v>110</v>
      </c>
      <c r="S5" t="str">
        <f t="shared" si="3"/>
        <v xml:space="preserve"> [4] = {["ID"] = 1879387447; }; -- Treasure-seeker of the Vales</v>
      </c>
      <c r="T5" s="1" t="str">
        <f t="shared" si="4"/>
        <v xml:space="preserve"> [4] = {["ID"] = 1879387447; ["SAVE_INDEX"] =  4; ["TYPE"] = 3;             ["VXP"] = 2000; ["LP"] = 5; ["REP"] =  700; ["FACTION"] = 72; ["TIER"] = 2; ["MIN_LVL"] = "110"; ["NAME"] = { ["EN"] = "Treasure-seeker of the Vales"; }; ["LORE"] = { ["EN"] = "Discover the many hidden caches in the Vales of Anduin."; }; ["SUMMARY"] = { ["EN"] = "Discover 18 hidden caches in the Vales of Anduin"; }; ["TITLE"] = { ["EN"] = "Treasure Seeker of the Anduin"; }; };</v>
      </c>
      <c r="U5">
        <f t="shared" si="5"/>
        <v>4</v>
      </c>
      <c r="V5" t="str">
        <f t="shared" si="6"/>
        <v xml:space="preserve"> [4] = {</v>
      </c>
      <c r="W5" t="str">
        <f t="shared" si="7"/>
        <v xml:space="preserve">["ID"] = 1879387447; </v>
      </c>
      <c r="X5" t="str">
        <f t="shared" si="8"/>
        <v xml:space="preserve">["ID"] = 1879387447; </v>
      </c>
      <c r="Y5" t="str">
        <f t="shared" si="9"/>
        <v/>
      </c>
      <c r="Z5" t="str">
        <f t="shared" si="10"/>
        <v xml:space="preserve">["SAVE_INDEX"] =  4; </v>
      </c>
      <c r="AA5">
        <f>VLOOKUP(E5,Type!A$2:B$14,2,FALSE)</f>
        <v>3</v>
      </c>
      <c r="AB5" t="str">
        <f t="shared" si="11"/>
        <v xml:space="preserve">["TYPE"] = 3; </v>
      </c>
      <c r="AC5" t="str">
        <f>IF(NOT(ISBLANK(F5)),VLOOKUP(F5,Type!F$2:G$6,2,FALSE),"")</f>
        <v/>
      </c>
      <c r="AD5" t="str">
        <f t="shared" si="12"/>
        <v xml:space="preserve">            </v>
      </c>
      <c r="AE5" t="str">
        <f t="shared" si="13"/>
        <v>2000</v>
      </c>
      <c r="AF5" t="str">
        <f t="shared" si="14"/>
        <v xml:space="preserve">["VXP"] = 2000; </v>
      </c>
      <c r="AG5" t="str">
        <f t="shared" si="15"/>
        <v>5</v>
      </c>
      <c r="AH5" t="str">
        <f t="shared" si="16"/>
        <v xml:space="preserve">["LP"] = 5; </v>
      </c>
      <c r="AI5" t="str">
        <f t="shared" si="17"/>
        <v>700</v>
      </c>
      <c r="AJ5" t="str">
        <f t="shared" si="18"/>
        <v xml:space="preserve">["REP"] =  700; </v>
      </c>
      <c r="AK5">
        <f>IF(LEN(K5)&gt;0,VLOOKUP(K5,Faction!A$2:B$80,2,FALSE),1)</f>
        <v>72</v>
      </c>
      <c r="AL5" t="str">
        <f t="shared" si="19"/>
        <v xml:space="preserve">["FACTION"] = 72; </v>
      </c>
      <c r="AM5" t="str">
        <f t="shared" si="20"/>
        <v xml:space="preserve">["TIER"] = 2; </v>
      </c>
      <c r="AN5" t="str">
        <f t="shared" si="21"/>
        <v xml:space="preserve">["MIN_LVL"] = "110"; </v>
      </c>
      <c r="AO5" t="str">
        <f t="shared" si="22"/>
        <v/>
      </c>
      <c r="AP5" t="str">
        <f t="shared" si="23"/>
        <v xml:space="preserve">["NAME"] = { ["EN"] = "Treasure-seeker of the Vales"; }; </v>
      </c>
      <c r="AQ5" t="str">
        <f t="shared" si="24"/>
        <v xml:space="preserve">["LORE"] = { ["EN"] = "Discover the many hidden caches in the Vales of Anduin."; }; </v>
      </c>
      <c r="AR5" t="str">
        <f t="shared" si="25"/>
        <v xml:space="preserve">["SUMMARY"] = { ["EN"] = "Discover 18 hidden caches in the Vales of Anduin"; }; </v>
      </c>
      <c r="AS5" t="str">
        <f t="shared" si="26"/>
        <v xml:space="preserve">["TITLE"] = { ["EN"] = "Treasure Seeker of the Anduin"; }; </v>
      </c>
      <c r="AT5" t="str">
        <f t="shared" si="27"/>
        <v>};</v>
      </c>
    </row>
    <row r="6" spans="1:46" x14ac:dyDescent="0.25">
      <c r="A6">
        <v>1879387421</v>
      </c>
      <c r="B6">
        <v>5</v>
      </c>
      <c r="C6">
        <v>5</v>
      </c>
      <c r="D6" t="s">
        <v>1150</v>
      </c>
      <c r="E6" t="s">
        <v>25</v>
      </c>
      <c r="G6">
        <v>2000</v>
      </c>
      <c r="H6" t="s">
        <v>1151</v>
      </c>
      <c r="I6">
        <v>5</v>
      </c>
      <c r="J6">
        <v>900</v>
      </c>
      <c r="K6" t="s">
        <v>111</v>
      </c>
      <c r="L6" t="s">
        <v>1152</v>
      </c>
      <c r="M6" t="s">
        <v>1193</v>
      </c>
      <c r="N6">
        <v>2</v>
      </c>
      <c r="O6">
        <v>110</v>
      </c>
      <c r="S6" t="str">
        <f t="shared" si="3"/>
        <v xml:space="preserve"> [5] = {["ID"] = 1879387421; }; -- A Chronicle of the Company</v>
      </c>
      <c r="T6" s="1" t="str">
        <f t="shared" si="4"/>
        <v xml:space="preserve"> [5] = {["ID"] = 1879387421; ["SAVE_INDEX"] =  5; ["TYPE"] = 3;             ["VXP"] = 2000; ["LP"] = 5; ["REP"] =  900; ["FACTION"] = 72; ["TIER"] = 2; ["MIN_LVL"] = "110"; ["NAME"] = { ["EN"] = "A Chronicle of the Company"; }; ["LORE"] = { ["EN"] = "Follow the path of Thorin and Company through the Vales of Anduin."; }; ["SUMMARY"] = { ["EN"] = "Find 12 locations in path of Thorin and Company through the Vales of Anduin"; }; ["TITLE"] = { ["EN"] = "Chronicler of Thorin and Company"; }; };</v>
      </c>
      <c r="U6">
        <f t="shared" si="5"/>
        <v>5</v>
      </c>
      <c r="V6" t="str">
        <f t="shared" si="6"/>
        <v xml:space="preserve"> [5] = {</v>
      </c>
      <c r="W6" t="str">
        <f t="shared" si="7"/>
        <v xml:space="preserve">["ID"] = 1879387421; </v>
      </c>
      <c r="X6" t="str">
        <f t="shared" si="8"/>
        <v xml:space="preserve">["ID"] = 1879387421; </v>
      </c>
      <c r="Y6" t="str">
        <f t="shared" si="9"/>
        <v/>
      </c>
      <c r="Z6" t="str">
        <f t="shared" si="10"/>
        <v xml:space="preserve">["SAVE_INDEX"] =  5; </v>
      </c>
      <c r="AA6">
        <f>VLOOKUP(E6,Type!A$2:B$14,2,FALSE)</f>
        <v>3</v>
      </c>
      <c r="AB6" t="str">
        <f t="shared" si="11"/>
        <v xml:space="preserve">["TYPE"] = 3; </v>
      </c>
      <c r="AC6" t="str">
        <f>IF(NOT(ISBLANK(F6)),VLOOKUP(F6,Type!F$2:G$6,2,FALSE),"")</f>
        <v/>
      </c>
      <c r="AD6" t="str">
        <f t="shared" si="12"/>
        <v xml:space="preserve">            </v>
      </c>
      <c r="AE6" t="str">
        <f t="shared" si="13"/>
        <v>2000</v>
      </c>
      <c r="AF6" t="str">
        <f t="shared" si="14"/>
        <v xml:space="preserve">["VXP"] = 2000; </v>
      </c>
      <c r="AG6" t="str">
        <f t="shared" si="15"/>
        <v>5</v>
      </c>
      <c r="AH6" t="str">
        <f t="shared" si="16"/>
        <v xml:space="preserve">["LP"] = 5; </v>
      </c>
      <c r="AI6" t="str">
        <f t="shared" si="17"/>
        <v>900</v>
      </c>
      <c r="AJ6" t="str">
        <f t="shared" si="18"/>
        <v xml:space="preserve">["REP"] =  900; </v>
      </c>
      <c r="AK6">
        <f>IF(LEN(K6)&gt;0,VLOOKUP(K6,Faction!A$2:B$80,2,FALSE),1)</f>
        <v>72</v>
      </c>
      <c r="AL6" t="str">
        <f t="shared" si="19"/>
        <v xml:space="preserve">["FACTION"] = 72; </v>
      </c>
      <c r="AM6" t="str">
        <f t="shared" si="20"/>
        <v xml:space="preserve">["TIER"] = 2; </v>
      </c>
      <c r="AN6" t="str">
        <f t="shared" si="21"/>
        <v xml:space="preserve">["MIN_LVL"] = "110"; </v>
      </c>
      <c r="AO6" t="str">
        <f t="shared" si="22"/>
        <v/>
      </c>
      <c r="AP6" t="str">
        <f t="shared" si="23"/>
        <v xml:space="preserve">["NAME"] = { ["EN"] = "A Chronicle of the Company"; }; </v>
      </c>
      <c r="AQ6" t="str">
        <f t="shared" si="24"/>
        <v xml:space="preserve">["LORE"] = { ["EN"] = "Follow the path of Thorin and Company through the Vales of Anduin."; }; </v>
      </c>
      <c r="AR6" t="str">
        <f t="shared" si="25"/>
        <v xml:space="preserve">["SUMMARY"] = { ["EN"] = "Find 12 locations in path of Thorin and Company through the Vales of Anduin"; }; </v>
      </c>
      <c r="AS6" t="str">
        <f t="shared" si="26"/>
        <v xml:space="preserve">["TITLE"] = { ["EN"] = "Chronicler of Thorin and Company"; }; </v>
      </c>
      <c r="AT6" t="str">
        <f t="shared" si="27"/>
        <v>};</v>
      </c>
    </row>
    <row r="7" spans="1:46" x14ac:dyDescent="0.25">
      <c r="A7">
        <v>1879387438</v>
      </c>
      <c r="B7">
        <v>8</v>
      </c>
      <c r="C7">
        <v>6</v>
      </c>
      <c r="D7" t="s">
        <v>1157</v>
      </c>
      <c r="E7" t="s">
        <v>25</v>
      </c>
      <c r="G7">
        <v>2000</v>
      </c>
      <c r="H7" t="s">
        <v>1578</v>
      </c>
      <c r="I7">
        <v>5</v>
      </c>
      <c r="J7">
        <v>700</v>
      </c>
      <c r="K7" t="s">
        <v>111</v>
      </c>
      <c r="L7" t="s">
        <v>1158</v>
      </c>
      <c r="M7" t="s">
        <v>1196</v>
      </c>
      <c r="N7">
        <v>2</v>
      </c>
      <c r="O7">
        <v>110</v>
      </c>
      <c r="S7" t="str">
        <f t="shared" si="3"/>
        <v xml:space="preserve"> [6] = {["ID"] = 1879387438; }; -- Protectors of the Vales</v>
      </c>
      <c r="T7" s="1" t="str">
        <f t="shared" si="4"/>
        <v xml:space="preserve"> [6] = {["ID"] = 1879387438; ["SAVE_INDEX"] =  6; ["TYPE"] = 3;             ["VXP"] = 2000; ["LP"] = 5; ["REP"] =  700; ["FACTION"] = 72; ["TIER"] = 2; ["MIN_LVL"] = "110"; ["NAME"] = { ["EN"] = "Protectors of the Vales"; }; ["LORE"] = { ["EN"] = "Explore the settlements of the Wilderfolk who live in the Vales of Anduin."; }; ["SUMMARY"] = { ["EN"] = "Explore 10 settlements of the Wilderfolk who live in the Vales of Anduin."; }; ["TITLE"] = { ["EN"] = "Protector of the Vales"; }; };</v>
      </c>
      <c r="U7">
        <f t="shared" si="5"/>
        <v>6</v>
      </c>
      <c r="V7" t="str">
        <f t="shared" si="6"/>
        <v xml:space="preserve"> [6] = {</v>
      </c>
      <c r="W7" t="str">
        <f t="shared" si="7"/>
        <v xml:space="preserve">["ID"] = 1879387438; </v>
      </c>
      <c r="X7" t="str">
        <f t="shared" si="8"/>
        <v xml:space="preserve">["ID"] = 1879387438; </v>
      </c>
      <c r="Y7" t="str">
        <f t="shared" si="9"/>
        <v/>
      </c>
      <c r="Z7" t="str">
        <f t="shared" si="10"/>
        <v xml:space="preserve">["SAVE_INDEX"] =  6; </v>
      </c>
      <c r="AA7">
        <f>VLOOKUP(E7,Type!A$2:B$14,2,FALSE)</f>
        <v>3</v>
      </c>
      <c r="AB7" t="str">
        <f t="shared" si="11"/>
        <v xml:space="preserve">["TYPE"] = 3; </v>
      </c>
      <c r="AC7" t="str">
        <f>IF(NOT(ISBLANK(F7)),VLOOKUP(F7,Type!F$2:G$6,2,FALSE),"")</f>
        <v/>
      </c>
      <c r="AD7" t="str">
        <f t="shared" si="12"/>
        <v xml:space="preserve">            </v>
      </c>
      <c r="AE7" t="str">
        <f t="shared" si="13"/>
        <v>2000</v>
      </c>
      <c r="AF7" t="str">
        <f t="shared" si="14"/>
        <v xml:space="preserve">["VXP"] = 2000; </v>
      </c>
      <c r="AG7" t="str">
        <f t="shared" si="15"/>
        <v>5</v>
      </c>
      <c r="AH7" t="str">
        <f t="shared" si="16"/>
        <v xml:space="preserve">["LP"] = 5; </v>
      </c>
      <c r="AI7" t="str">
        <f t="shared" si="17"/>
        <v>700</v>
      </c>
      <c r="AJ7" t="str">
        <f t="shared" si="18"/>
        <v xml:space="preserve">["REP"] =  700; </v>
      </c>
      <c r="AK7">
        <f>IF(LEN(K7)&gt;0,VLOOKUP(K7,Faction!A$2:B$80,2,FALSE),1)</f>
        <v>72</v>
      </c>
      <c r="AL7" t="str">
        <f t="shared" si="19"/>
        <v xml:space="preserve">["FACTION"] = 72; </v>
      </c>
      <c r="AM7" t="str">
        <f t="shared" si="20"/>
        <v xml:space="preserve">["TIER"] = 2; </v>
      </c>
      <c r="AN7" t="str">
        <f t="shared" si="21"/>
        <v xml:space="preserve">["MIN_LVL"] = "110"; </v>
      </c>
      <c r="AO7" t="str">
        <f t="shared" si="22"/>
        <v/>
      </c>
      <c r="AP7" t="str">
        <f t="shared" si="23"/>
        <v xml:space="preserve">["NAME"] = { ["EN"] = "Protectors of the Vales"; }; </v>
      </c>
      <c r="AQ7" t="str">
        <f t="shared" si="24"/>
        <v xml:space="preserve">["LORE"] = { ["EN"] = "Explore the settlements of the Wilderfolk who live in the Vales of Anduin."; }; </v>
      </c>
      <c r="AR7" t="str">
        <f t="shared" si="25"/>
        <v xml:space="preserve">["SUMMARY"] = { ["EN"] = "Explore 10 settlements of the Wilderfolk who live in the Vales of Anduin."; }; </v>
      </c>
      <c r="AS7" t="str">
        <f t="shared" si="26"/>
        <v xml:space="preserve">["TITLE"] = { ["EN"] = "Protector of the Vales"; }; </v>
      </c>
      <c r="AT7" t="str">
        <f t="shared" si="27"/>
        <v>};</v>
      </c>
    </row>
    <row r="8" spans="1:46" x14ac:dyDescent="0.25">
      <c r="A8">
        <v>1879387878</v>
      </c>
      <c r="B8">
        <v>9</v>
      </c>
      <c r="C8">
        <v>7</v>
      </c>
      <c r="D8" t="s">
        <v>1159</v>
      </c>
      <c r="E8" t="s">
        <v>25</v>
      </c>
      <c r="G8">
        <v>2000</v>
      </c>
      <c r="H8" t="s">
        <v>1160</v>
      </c>
      <c r="I8">
        <v>5</v>
      </c>
      <c r="J8">
        <v>700</v>
      </c>
      <c r="K8" t="s">
        <v>111</v>
      </c>
      <c r="L8" t="s">
        <v>1161</v>
      </c>
      <c r="M8" t="s">
        <v>1515</v>
      </c>
      <c r="N8">
        <v>2</v>
      </c>
      <c r="O8">
        <v>110</v>
      </c>
      <c r="S8" t="str">
        <f t="shared" si="3"/>
        <v xml:space="preserve"> [7] = {["ID"] = 1879387878; }; -- Sites of the Vales</v>
      </c>
      <c r="T8" s="1" t="str">
        <f t="shared" si="4"/>
        <v xml:space="preserve"> [7] = {["ID"] = 1879387878; ["SAVE_INDEX"] =  7; ["TYPE"] = 3;             ["VXP"] = 2000; ["LP"] = 5; ["REP"] =  700; ["FACTION"] = 72; ["TIER"] = 2; ["MIN_LVL"] = "110"; ["NAME"] = { ["EN"] = "Sites of the Vales"; }; ["LORE"] = { ["EN"] = "Explore the many interesting locations to be found within the Vales of Anduin."; }; ["SUMMARY"] = { ["EN"] = "Explore 6 interesting locations to be found in the Vales of Anduin."; }; ["TITLE"] = { ["EN"] = "Watcher of the Vales"; }; };</v>
      </c>
      <c r="U8">
        <f t="shared" si="5"/>
        <v>7</v>
      </c>
      <c r="V8" t="str">
        <f t="shared" si="6"/>
        <v xml:space="preserve"> [7] = {</v>
      </c>
      <c r="W8" t="str">
        <f t="shared" si="7"/>
        <v xml:space="preserve">["ID"] = 1879387878; </v>
      </c>
      <c r="X8" t="str">
        <f t="shared" si="8"/>
        <v xml:space="preserve">["ID"] = 1879387878; </v>
      </c>
      <c r="Y8" t="str">
        <f t="shared" si="9"/>
        <v/>
      </c>
      <c r="Z8" t="str">
        <f t="shared" si="10"/>
        <v xml:space="preserve">["SAVE_INDEX"] =  7; </v>
      </c>
      <c r="AA8">
        <f>VLOOKUP(E8,Type!A$2:B$14,2,FALSE)</f>
        <v>3</v>
      </c>
      <c r="AB8" t="str">
        <f t="shared" si="11"/>
        <v xml:space="preserve">["TYPE"] = 3; </v>
      </c>
      <c r="AC8" t="str">
        <f>IF(NOT(ISBLANK(F8)),VLOOKUP(F8,Type!F$2:G$6,2,FALSE),"")</f>
        <v/>
      </c>
      <c r="AD8" t="str">
        <f t="shared" si="12"/>
        <v xml:space="preserve">            </v>
      </c>
      <c r="AE8" t="str">
        <f t="shared" si="13"/>
        <v>2000</v>
      </c>
      <c r="AF8" t="str">
        <f t="shared" si="14"/>
        <v xml:space="preserve">["VXP"] = 2000; </v>
      </c>
      <c r="AG8" t="str">
        <f t="shared" si="15"/>
        <v>5</v>
      </c>
      <c r="AH8" t="str">
        <f t="shared" si="16"/>
        <v xml:space="preserve">["LP"] = 5; </v>
      </c>
      <c r="AI8" t="str">
        <f t="shared" si="17"/>
        <v>700</v>
      </c>
      <c r="AJ8" t="str">
        <f t="shared" si="18"/>
        <v xml:space="preserve">["REP"] =  700; </v>
      </c>
      <c r="AK8">
        <f>IF(LEN(K8)&gt;0,VLOOKUP(K8,Faction!A$2:B$80,2,FALSE),1)</f>
        <v>72</v>
      </c>
      <c r="AL8" t="str">
        <f t="shared" si="19"/>
        <v xml:space="preserve">["FACTION"] = 72; </v>
      </c>
      <c r="AM8" t="str">
        <f t="shared" si="20"/>
        <v xml:space="preserve">["TIER"] = 2; </v>
      </c>
      <c r="AN8" t="str">
        <f t="shared" si="21"/>
        <v xml:space="preserve">["MIN_LVL"] = "110"; </v>
      </c>
      <c r="AO8" t="str">
        <f t="shared" si="22"/>
        <v/>
      </c>
      <c r="AP8" t="str">
        <f t="shared" si="23"/>
        <v xml:space="preserve">["NAME"] = { ["EN"] = "Sites of the Vales"; }; </v>
      </c>
      <c r="AQ8" t="str">
        <f t="shared" si="24"/>
        <v xml:space="preserve">["LORE"] = { ["EN"] = "Explore the many interesting locations to be found within the Vales of Anduin."; }; </v>
      </c>
      <c r="AR8" t="str">
        <f t="shared" si="25"/>
        <v xml:space="preserve">["SUMMARY"] = { ["EN"] = "Explore 6 interesting locations to be found in the Vales of Anduin."; }; </v>
      </c>
      <c r="AS8" t="str">
        <f t="shared" si="26"/>
        <v xml:space="preserve">["TITLE"] = { ["EN"] = "Watcher of the Vales"; }; </v>
      </c>
      <c r="AT8" t="str">
        <f t="shared" si="27"/>
        <v>};</v>
      </c>
    </row>
    <row r="9" spans="1:46" x14ac:dyDescent="0.25">
      <c r="A9">
        <v>1879387434</v>
      </c>
      <c r="B9">
        <v>3</v>
      </c>
      <c r="C9">
        <v>8</v>
      </c>
      <c r="D9" t="s">
        <v>1145</v>
      </c>
      <c r="E9" t="s">
        <v>26</v>
      </c>
      <c r="G9">
        <v>2000</v>
      </c>
      <c r="L9" t="s">
        <v>1146</v>
      </c>
      <c r="M9" t="s">
        <v>1191</v>
      </c>
      <c r="N9">
        <v>1</v>
      </c>
      <c r="O9">
        <v>110</v>
      </c>
      <c r="S9" t="str">
        <f t="shared" si="3"/>
        <v xml:space="preserve"> [8] = {["ID"] = 1879387434; }; -- Quests of the Vales of Anduin</v>
      </c>
      <c r="T9" s="1" t="str">
        <f t="shared" si="4"/>
        <v xml:space="preserve"> [8] = {["ID"] = 1879387434; ["SAVE_INDEX"] =  8; ["TYPE"] = 6;             ["VXP"] = 2000; ["LP"] = 0; ["REP"] =    0; ["FACTION"] =  1; ["TIER"] = 1; ["MIN_LVL"] = "110"; ["NAME"] = { ["EN"] = "Quests of the Vales of Anduin"; }; ["LORE"] = { ["EN"] = "Complete many quests in the Vales of Anduin."; }; ["SUMMARY"] = { ["EN"] = "Complete 2 Quest Deeds and 1 Other???"; }; };</v>
      </c>
      <c r="U9">
        <f t="shared" si="5"/>
        <v>8</v>
      </c>
      <c r="V9" t="str">
        <f t="shared" si="6"/>
        <v xml:space="preserve"> [8] = {</v>
      </c>
      <c r="W9" t="str">
        <f t="shared" si="7"/>
        <v xml:space="preserve">["ID"] = 1879387434; </v>
      </c>
      <c r="X9" t="str">
        <f t="shared" si="8"/>
        <v xml:space="preserve">["ID"] = 1879387434; </v>
      </c>
      <c r="Y9" t="str">
        <f t="shared" si="9"/>
        <v/>
      </c>
      <c r="Z9" t="str">
        <f t="shared" si="10"/>
        <v xml:space="preserve">["SAVE_INDEX"] =  8; </v>
      </c>
      <c r="AA9">
        <f>VLOOKUP(E9,Type!A$2:B$14,2,FALSE)</f>
        <v>6</v>
      </c>
      <c r="AB9" t="str">
        <f t="shared" si="11"/>
        <v xml:space="preserve">["TYPE"] = 6; </v>
      </c>
      <c r="AC9" t="str">
        <f>IF(NOT(ISBLANK(F9)),VLOOKUP(F9,Type!F$2:G$6,2,FALSE),"")</f>
        <v/>
      </c>
      <c r="AD9" t="str">
        <f t="shared" si="12"/>
        <v xml:space="preserve">            </v>
      </c>
      <c r="AE9" t="str">
        <f t="shared" si="13"/>
        <v>2000</v>
      </c>
      <c r="AF9" t="str">
        <f t="shared" si="14"/>
        <v xml:space="preserve">["VXP"] = 2000; </v>
      </c>
      <c r="AG9" t="str">
        <f t="shared" si="15"/>
        <v>0</v>
      </c>
      <c r="AH9" t="str">
        <f t="shared" si="16"/>
        <v xml:space="preserve">["LP"] = 0; </v>
      </c>
      <c r="AI9" t="str">
        <f t="shared" si="17"/>
        <v>0</v>
      </c>
      <c r="AJ9" t="str">
        <f t="shared" si="18"/>
        <v xml:space="preserve">["REP"] =    0; </v>
      </c>
      <c r="AK9">
        <f>IF(LEN(K9)&gt;0,VLOOKUP(K9,Faction!A$2:B$80,2,FALSE),1)</f>
        <v>1</v>
      </c>
      <c r="AL9" t="str">
        <f t="shared" si="19"/>
        <v xml:space="preserve">["FACTION"] =  1; </v>
      </c>
      <c r="AM9" t="str">
        <f t="shared" si="20"/>
        <v xml:space="preserve">["TIER"] = 1; </v>
      </c>
      <c r="AN9" t="str">
        <f t="shared" si="21"/>
        <v xml:space="preserve">["MIN_LVL"] = "110"; </v>
      </c>
      <c r="AO9" t="str">
        <f t="shared" si="22"/>
        <v/>
      </c>
      <c r="AP9" t="str">
        <f t="shared" si="23"/>
        <v xml:space="preserve">["NAME"] = { ["EN"] = "Quests of the Vales of Anduin"; }; </v>
      </c>
      <c r="AQ9" t="str">
        <f t="shared" si="24"/>
        <v xml:space="preserve">["LORE"] = { ["EN"] = "Complete many quests in the Vales of Anduin."; }; </v>
      </c>
      <c r="AR9" t="str">
        <f t="shared" si="25"/>
        <v xml:space="preserve">["SUMMARY"] = { ["EN"] = "Complete 2 Quest Deeds and 1 Other???"; }; </v>
      </c>
      <c r="AS9" t="str">
        <f t="shared" si="26"/>
        <v/>
      </c>
      <c r="AT9" t="str">
        <f t="shared" si="27"/>
        <v>};</v>
      </c>
    </row>
    <row r="10" spans="1:46" x14ac:dyDescent="0.25">
      <c r="A10">
        <v>1879387446</v>
      </c>
      <c r="B10">
        <v>29</v>
      </c>
      <c r="C10">
        <v>29</v>
      </c>
      <c r="D10" t="s">
        <v>1393</v>
      </c>
      <c r="E10" t="s">
        <v>26</v>
      </c>
      <c r="I10">
        <v>5</v>
      </c>
      <c r="J10">
        <v>700</v>
      </c>
      <c r="K10" t="s">
        <v>111</v>
      </c>
      <c r="M10" t="s">
        <v>1399</v>
      </c>
      <c r="N10">
        <v>2</v>
      </c>
      <c r="O10">
        <v>110</v>
      </c>
      <c r="S10" t="str">
        <f t="shared" si="3"/>
        <v xml:space="preserve"> [9] = {["ID"] = 1879387446; }; -- Protectors of the Wilderfolk (Advanced)</v>
      </c>
      <c r="T10" s="1" t="str">
        <f t="shared" si="4"/>
        <v xml:space="preserve"> [9] = {["ID"] = 1879387446; ["SAVE_INDEX"] = 29; ["TYPE"] = 6;             ["VXP"] =    0; ["LP"] = 5; ["REP"] =  700; ["FACTION"] = 72; ["TIER"] = 2; ["MIN_LVL"] = "110"; ["NAME"] = { ["EN"] = "Protectors of the Wilderfolk (Advanced)"; }; ["LORE"] = { ["EN"] = "There is still much to do in the Vales of Anduin."; }; };</v>
      </c>
      <c r="U10">
        <f t="shared" si="5"/>
        <v>9</v>
      </c>
      <c r="V10" t="str">
        <f t="shared" si="6"/>
        <v xml:space="preserve"> [9] = {</v>
      </c>
      <c r="W10" t="str">
        <f t="shared" si="7"/>
        <v xml:space="preserve">["ID"] = 1879387446; </v>
      </c>
      <c r="X10" t="str">
        <f t="shared" si="8"/>
        <v xml:space="preserve">["ID"] = 1879387446; </v>
      </c>
      <c r="Y10" t="str">
        <f t="shared" si="9"/>
        <v/>
      </c>
      <c r="Z10" t="str">
        <f t="shared" si="10"/>
        <v xml:space="preserve">["SAVE_INDEX"] = 29; </v>
      </c>
      <c r="AA10">
        <f>VLOOKUP(E10,Type!A$2:B$14,2,FALSE)</f>
        <v>6</v>
      </c>
      <c r="AB10" t="str">
        <f t="shared" si="11"/>
        <v xml:space="preserve">["TYPE"] = 6; </v>
      </c>
      <c r="AC10" t="str">
        <f>IF(NOT(ISBLANK(F10)),VLOOKUP(F10,Type!F$2:G$6,2,FALSE),"")</f>
        <v/>
      </c>
      <c r="AD10" t="str">
        <f t="shared" si="12"/>
        <v xml:space="preserve">            </v>
      </c>
      <c r="AE10" t="str">
        <f t="shared" si="13"/>
        <v>0</v>
      </c>
      <c r="AF10" t="str">
        <f t="shared" si="14"/>
        <v xml:space="preserve">["VXP"] =    0; </v>
      </c>
      <c r="AG10" t="str">
        <f t="shared" si="15"/>
        <v>5</v>
      </c>
      <c r="AH10" t="str">
        <f t="shared" si="16"/>
        <v xml:space="preserve">["LP"] = 5; </v>
      </c>
      <c r="AI10" t="str">
        <f t="shared" si="17"/>
        <v>700</v>
      </c>
      <c r="AJ10" t="str">
        <f t="shared" si="18"/>
        <v xml:space="preserve">["REP"] =  700; </v>
      </c>
      <c r="AK10">
        <f>IF(LEN(K10)&gt;0,VLOOKUP(K10,Faction!A$2:B$80,2,FALSE),1)</f>
        <v>72</v>
      </c>
      <c r="AL10" t="str">
        <f t="shared" si="19"/>
        <v xml:space="preserve">["FACTION"] = 72; </v>
      </c>
      <c r="AM10" t="str">
        <f t="shared" si="20"/>
        <v xml:space="preserve">["TIER"] = 2; </v>
      </c>
      <c r="AN10" t="str">
        <f t="shared" si="21"/>
        <v xml:space="preserve">["MIN_LVL"] = "110"; </v>
      </c>
      <c r="AO10" t="str">
        <f t="shared" si="22"/>
        <v/>
      </c>
      <c r="AP10" t="str">
        <f t="shared" si="23"/>
        <v xml:space="preserve">["NAME"] = { ["EN"] = "Protectors of the Wilderfolk (Advanced)"; }; </v>
      </c>
      <c r="AQ10" t="str">
        <f t="shared" si="24"/>
        <v xml:space="preserve">["LORE"] = { ["EN"] = "There is still much to do in the Vales of Anduin."; }; </v>
      </c>
      <c r="AR10" t="str">
        <f t="shared" si="25"/>
        <v/>
      </c>
      <c r="AS10" t="str">
        <f t="shared" si="26"/>
        <v/>
      </c>
      <c r="AT10" t="str">
        <f t="shared" si="27"/>
        <v>};</v>
      </c>
    </row>
    <row r="11" spans="1:46" x14ac:dyDescent="0.25">
      <c r="A11">
        <v>1879387431</v>
      </c>
      <c r="B11">
        <v>28</v>
      </c>
      <c r="C11">
        <v>28</v>
      </c>
      <c r="D11" t="s">
        <v>1391</v>
      </c>
      <c r="E11" t="s">
        <v>26</v>
      </c>
      <c r="J11">
        <v>700</v>
      </c>
      <c r="K11" t="s">
        <v>111</v>
      </c>
      <c r="L11" t="s">
        <v>1392</v>
      </c>
      <c r="M11" t="s">
        <v>1399</v>
      </c>
      <c r="N11">
        <v>3</v>
      </c>
      <c r="O11">
        <v>110</v>
      </c>
      <c r="S11" t="str">
        <f t="shared" si="3"/>
        <v>[10] = {["ID"] = 1879387431; }; -- Protectors of the Wilderfolk</v>
      </c>
      <c r="T11" s="1" t="str">
        <f t="shared" si="4"/>
        <v>[10] = {["ID"] = 1879387431; ["SAVE_INDEX"] = 28; ["TYPE"] = 6;             ["VXP"] =    0; ["LP"] = 0; ["REP"] =  700; ["FACTION"] = 72; ["TIER"] = 3; ["MIN_LVL"] = "110"; ["NAME"] = { ["EN"] = "Protectors of the Wilderfolk"; }; ["LORE"] = { ["EN"] = "There is still much to do in the Vales of Anduin."; }; ["SUMMARY"] = { ["EN"] = "Complete 20 'Protectors of the Wilderfolk' quests"; }; };</v>
      </c>
      <c r="U11">
        <f t="shared" si="5"/>
        <v>10</v>
      </c>
      <c r="V11" t="str">
        <f t="shared" si="6"/>
        <v>[10] = {</v>
      </c>
      <c r="W11" t="str">
        <f t="shared" si="7"/>
        <v xml:space="preserve">["ID"] = 1879387431; </v>
      </c>
      <c r="X11" t="str">
        <f t="shared" si="8"/>
        <v xml:space="preserve">["ID"] = 1879387431; </v>
      </c>
      <c r="Y11" t="str">
        <f t="shared" si="9"/>
        <v/>
      </c>
      <c r="Z11" t="str">
        <f t="shared" si="10"/>
        <v xml:space="preserve">["SAVE_INDEX"] = 28; </v>
      </c>
      <c r="AA11">
        <f>VLOOKUP(E11,Type!A$2:B$14,2,FALSE)</f>
        <v>6</v>
      </c>
      <c r="AB11" t="str">
        <f t="shared" si="11"/>
        <v xml:space="preserve">["TYPE"] = 6; </v>
      </c>
      <c r="AC11" t="str">
        <f>IF(NOT(ISBLANK(F11)),VLOOKUP(F11,Type!F$2:G$6,2,FALSE),"")</f>
        <v/>
      </c>
      <c r="AD11" t="str">
        <f t="shared" si="12"/>
        <v xml:space="preserve">            </v>
      </c>
      <c r="AE11" t="str">
        <f t="shared" si="13"/>
        <v>0</v>
      </c>
      <c r="AF11" t="str">
        <f t="shared" si="14"/>
        <v xml:space="preserve">["VXP"] =    0; </v>
      </c>
      <c r="AG11" t="str">
        <f t="shared" si="15"/>
        <v>0</v>
      </c>
      <c r="AH11" t="str">
        <f t="shared" si="16"/>
        <v xml:space="preserve">["LP"] = 0; </v>
      </c>
      <c r="AI11" t="str">
        <f t="shared" si="17"/>
        <v>700</v>
      </c>
      <c r="AJ11" t="str">
        <f t="shared" si="18"/>
        <v xml:space="preserve">["REP"] =  700; </v>
      </c>
      <c r="AK11">
        <f>IF(LEN(K11)&gt;0,VLOOKUP(K11,Faction!A$2:B$80,2,FALSE),1)</f>
        <v>72</v>
      </c>
      <c r="AL11" t="str">
        <f t="shared" si="19"/>
        <v xml:space="preserve">["FACTION"] = 72; </v>
      </c>
      <c r="AM11" t="str">
        <f t="shared" si="20"/>
        <v xml:space="preserve">["TIER"] = 3; </v>
      </c>
      <c r="AN11" t="str">
        <f t="shared" si="21"/>
        <v xml:space="preserve">["MIN_LVL"] = "110"; </v>
      </c>
      <c r="AO11" t="str">
        <f t="shared" si="22"/>
        <v/>
      </c>
      <c r="AP11" t="str">
        <f t="shared" si="23"/>
        <v xml:space="preserve">["NAME"] = { ["EN"] = "Protectors of the Wilderfolk"; }; </v>
      </c>
      <c r="AQ11" t="str">
        <f t="shared" si="24"/>
        <v xml:space="preserve">["LORE"] = { ["EN"] = "There is still much to do in the Vales of Anduin."; }; </v>
      </c>
      <c r="AR11" t="str">
        <f t="shared" si="25"/>
        <v xml:space="preserve">["SUMMARY"] = { ["EN"] = "Complete 20 'Protectors of the Wilderfolk' quests"; }; </v>
      </c>
      <c r="AS11" t="str">
        <f t="shared" si="26"/>
        <v/>
      </c>
      <c r="AT11" t="str">
        <f t="shared" si="27"/>
        <v>};</v>
      </c>
    </row>
    <row r="12" spans="1:46" x14ac:dyDescent="0.25">
      <c r="A12">
        <v>1879387427</v>
      </c>
      <c r="B12">
        <v>11</v>
      </c>
      <c r="C12">
        <v>9</v>
      </c>
      <c r="D12" t="s">
        <v>1165</v>
      </c>
      <c r="E12" t="s">
        <v>26</v>
      </c>
      <c r="G12">
        <v>2000</v>
      </c>
      <c r="H12" t="s">
        <v>2078</v>
      </c>
      <c r="I12">
        <v>5</v>
      </c>
      <c r="J12">
        <v>900</v>
      </c>
      <c r="K12" t="s">
        <v>111</v>
      </c>
      <c r="L12" t="s">
        <v>1166</v>
      </c>
      <c r="M12" t="s">
        <v>1198</v>
      </c>
      <c r="N12">
        <v>2</v>
      </c>
      <c r="O12">
        <v>110</v>
      </c>
      <c r="S12" t="str">
        <f t="shared" si="3"/>
        <v>[11] = {["ID"] = 1879387427; }; -- Quests of the Wilderfolk</v>
      </c>
      <c r="T12" s="1" t="str">
        <f t="shared" si="4"/>
        <v>[11] = {["ID"] = 1879387427; ["SAVE_INDEX"] =  9; ["TYPE"] = 6;             ["VXP"] = 2000; ["LP"] = 5; ["REP"] =  900; ["FACTION"] = 72; ["TIER"] = 2; ["MIN_LVL"] = "110"; ["NAME"] = { ["EN"] = "Quests of the Wilderfolk"; }; ["LORE"] = { ["EN"] = "Complete the main stories in the Vales of Anduin."; }; ["SUMMARY"] = { ["EN"] = "Complete 6 main stories in the Vales of Anduin"; }; ["TITLE"] = { ["EN"] = "Hero / Heroine of the Vales"; }; };</v>
      </c>
      <c r="U12">
        <f t="shared" si="5"/>
        <v>11</v>
      </c>
      <c r="V12" t="str">
        <f t="shared" si="6"/>
        <v>[11] = {</v>
      </c>
      <c r="W12" t="str">
        <f t="shared" si="7"/>
        <v xml:space="preserve">["ID"] = 1879387427; </v>
      </c>
      <c r="X12" t="str">
        <f t="shared" si="8"/>
        <v xml:space="preserve">["ID"] = 1879387427; </v>
      </c>
      <c r="Y12" t="str">
        <f t="shared" si="9"/>
        <v/>
      </c>
      <c r="Z12" t="str">
        <f t="shared" si="10"/>
        <v xml:space="preserve">["SAVE_INDEX"] =  9; </v>
      </c>
      <c r="AA12">
        <f>VLOOKUP(E12,Type!A$2:B$14,2,FALSE)</f>
        <v>6</v>
      </c>
      <c r="AB12" t="str">
        <f t="shared" si="11"/>
        <v xml:space="preserve">["TYPE"] = 6; </v>
      </c>
      <c r="AC12" t="str">
        <f>IF(NOT(ISBLANK(F12)),VLOOKUP(F12,Type!F$2:G$6,2,FALSE),"")</f>
        <v/>
      </c>
      <c r="AD12" t="str">
        <f t="shared" si="12"/>
        <v xml:space="preserve">            </v>
      </c>
      <c r="AE12" t="str">
        <f t="shared" si="13"/>
        <v>2000</v>
      </c>
      <c r="AF12" t="str">
        <f t="shared" si="14"/>
        <v xml:space="preserve">["VXP"] = 2000; </v>
      </c>
      <c r="AG12" t="str">
        <f t="shared" si="15"/>
        <v>5</v>
      </c>
      <c r="AH12" t="str">
        <f t="shared" si="16"/>
        <v xml:space="preserve">["LP"] = 5; </v>
      </c>
      <c r="AI12" t="str">
        <f t="shared" si="17"/>
        <v>900</v>
      </c>
      <c r="AJ12" t="str">
        <f t="shared" si="18"/>
        <v xml:space="preserve">["REP"] =  900; </v>
      </c>
      <c r="AK12">
        <f>IF(LEN(K12)&gt;0,VLOOKUP(K12,Faction!A$2:B$80,2,FALSE),1)</f>
        <v>72</v>
      </c>
      <c r="AL12" t="str">
        <f t="shared" si="19"/>
        <v xml:space="preserve">["FACTION"] = 72; </v>
      </c>
      <c r="AM12" t="str">
        <f t="shared" si="20"/>
        <v xml:space="preserve">["TIER"] = 2; </v>
      </c>
      <c r="AN12" t="str">
        <f t="shared" si="21"/>
        <v xml:space="preserve">["MIN_LVL"] = "110"; </v>
      </c>
      <c r="AO12" t="str">
        <f t="shared" si="22"/>
        <v/>
      </c>
      <c r="AP12" t="str">
        <f t="shared" si="23"/>
        <v xml:space="preserve">["NAME"] = { ["EN"] = "Quests of the Wilderfolk"; }; </v>
      </c>
      <c r="AQ12" t="str">
        <f t="shared" si="24"/>
        <v xml:space="preserve">["LORE"] = { ["EN"] = "Complete the main stories in the Vales of Anduin."; }; </v>
      </c>
      <c r="AR12" t="str">
        <f t="shared" si="25"/>
        <v xml:space="preserve">["SUMMARY"] = { ["EN"] = "Complete 6 main stories in the Vales of Anduin"; }; </v>
      </c>
      <c r="AS12" t="str">
        <f t="shared" si="26"/>
        <v xml:space="preserve">["TITLE"] = { ["EN"] = "Hero / Heroine of the Vales"; }; </v>
      </c>
      <c r="AT12" t="str">
        <f t="shared" si="27"/>
        <v>};</v>
      </c>
    </row>
    <row r="13" spans="1:46" x14ac:dyDescent="0.25">
      <c r="A13">
        <v>1879384649</v>
      </c>
      <c r="B13">
        <v>12</v>
      </c>
      <c r="C13">
        <v>10</v>
      </c>
      <c r="D13" t="s">
        <v>1167</v>
      </c>
      <c r="E13" t="s">
        <v>26</v>
      </c>
      <c r="H13" t="s">
        <v>2079</v>
      </c>
      <c r="I13">
        <v>5</v>
      </c>
      <c r="L13" t="s">
        <v>1168</v>
      </c>
      <c r="M13" t="s">
        <v>1199</v>
      </c>
      <c r="N13">
        <v>2</v>
      </c>
      <c r="O13">
        <v>110</v>
      </c>
      <c r="S13" t="str">
        <f t="shared" si="3"/>
        <v>[12] = {["ID"] = 1879384649; }; -- Caretaker of Rhosgobel</v>
      </c>
      <c r="T13" s="1" t="str">
        <f t="shared" si="4"/>
        <v>[12] = {["ID"] = 1879384649; ["SAVE_INDEX"] = 10; ["TYPE"] = 6;             ["VXP"] =    0; ["LP"] = 5; ["REP"] =    0; ["FACTION"] =  1; ["TIER"] = 2; ["MIN_LVL"] = "110"; ["NAME"] = { ["EN"] = "Caretaker of Rhosgobel"; }; ["LORE"] = { ["EN"] = "Assist Radagast at Rhosgobel."; }; ["SUMMARY"] = { ["EN"] = "Complete 12 quests at Rhosgobel with Radagast."; }; ["TITLE"] = { ["EN"] = "Caretaker Of Rhosgobel"; }; };</v>
      </c>
      <c r="U13">
        <f t="shared" si="5"/>
        <v>12</v>
      </c>
      <c r="V13" t="str">
        <f t="shared" si="6"/>
        <v>[12] = {</v>
      </c>
      <c r="W13" t="str">
        <f t="shared" si="7"/>
        <v xml:space="preserve">["ID"] = 1879384649; </v>
      </c>
      <c r="X13" t="str">
        <f t="shared" si="8"/>
        <v xml:space="preserve">["ID"] = 1879384649; </v>
      </c>
      <c r="Y13" t="str">
        <f t="shared" si="9"/>
        <v/>
      </c>
      <c r="Z13" t="str">
        <f t="shared" si="10"/>
        <v xml:space="preserve">["SAVE_INDEX"] = 10; </v>
      </c>
      <c r="AA13">
        <f>VLOOKUP(E13,Type!A$2:B$14,2,FALSE)</f>
        <v>6</v>
      </c>
      <c r="AB13" t="str">
        <f t="shared" si="11"/>
        <v xml:space="preserve">["TYPE"] = 6; </v>
      </c>
      <c r="AC13" t="str">
        <f>IF(NOT(ISBLANK(F13)),VLOOKUP(F13,Type!F$2:G$6,2,FALSE),"")</f>
        <v/>
      </c>
      <c r="AD13" t="str">
        <f t="shared" si="12"/>
        <v xml:space="preserve">            </v>
      </c>
      <c r="AE13" t="str">
        <f t="shared" si="13"/>
        <v>0</v>
      </c>
      <c r="AF13" t="str">
        <f t="shared" si="14"/>
        <v xml:space="preserve">["VXP"] =    0; </v>
      </c>
      <c r="AG13" t="str">
        <f t="shared" si="15"/>
        <v>5</v>
      </c>
      <c r="AH13" t="str">
        <f t="shared" si="16"/>
        <v xml:space="preserve">["LP"] = 5; </v>
      </c>
      <c r="AI13" t="str">
        <f t="shared" si="17"/>
        <v>0</v>
      </c>
      <c r="AJ13" t="str">
        <f t="shared" si="18"/>
        <v xml:space="preserve">["REP"] =    0; </v>
      </c>
      <c r="AK13">
        <f>IF(LEN(K13)&gt;0,VLOOKUP(K13,Faction!A$2:B$80,2,FALSE),1)</f>
        <v>1</v>
      </c>
      <c r="AL13" t="str">
        <f t="shared" si="19"/>
        <v xml:space="preserve">["FACTION"] =  1; </v>
      </c>
      <c r="AM13" t="str">
        <f t="shared" si="20"/>
        <v xml:space="preserve">["TIER"] = 2; </v>
      </c>
      <c r="AN13" t="str">
        <f t="shared" si="21"/>
        <v xml:space="preserve">["MIN_LVL"] = "110"; </v>
      </c>
      <c r="AO13" t="str">
        <f t="shared" si="22"/>
        <v/>
      </c>
      <c r="AP13" t="str">
        <f t="shared" si="23"/>
        <v xml:space="preserve">["NAME"] = { ["EN"] = "Caretaker of Rhosgobel"; }; </v>
      </c>
      <c r="AQ13" t="str">
        <f t="shared" si="24"/>
        <v xml:space="preserve">["LORE"] = { ["EN"] = "Assist Radagast at Rhosgobel."; }; </v>
      </c>
      <c r="AR13" t="str">
        <f t="shared" si="25"/>
        <v xml:space="preserve">["SUMMARY"] = { ["EN"] = "Complete 12 quests at Rhosgobel with Radagast."; }; </v>
      </c>
      <c r="AS13" t="str">
        <f t="shared" si="26"/>
        <v xml:space="preserve">["TITLE"] = { ["EN"] = "Caretaker Of Rhosgobel"; }; </v>
      </c>
      <c r="AT13" t="str">
        <f t="shared" si="27"/>
        <v>};</v>
      </c>
    </row>
    <row r="14" spans="1:46" x14ac:dyDescent="0.25">
      <c r="A14">
        <v>1879387444</v>
      </c>
      <c r="B14">
        <v>4</v>
      </c>
      <c r="C14">
        <v>11</v>
      </c>
      <c r="D14" t="s">
        <v>1147</v>
      </c>
      <c r="E14" t="s">
        <v>31</v>
      </c>
      <c r="G14">
        <v>2000</v>
      </c>
      <c r="H14" t="s">
        <v>1148</v>
      </c>
      <c r="L14" t="s">
        <v>1149</v>
      </c>
      <c r="M14" t="s">
        <v>1192</v>
      </c>
      <c r="N14">
        <v>1</v>
      </c>
      <c r="O14">
        <v>110</v>
      </c>
      <c r="S14" t="str">
        <f t="shared" si="3"/>
        <v>[13] = {["ID"] = 1879387444; }; -- Slayer of the Vales</v>
      </c>
      <c r="T14" s="1" t="str">
        <f t="shared" si="4"/>
        <v>[13] = {["ID"] = 1879387444; ["SAVE_INDEX"] = 11; ["TYPE"] = 4;             ["VXP"] = 2000; ["LP"] = 0; ["REP"] =    0; ["FACTION"] =  1; ["TIER"] = 1; ["MIN_LVL"] = "110"; ["NAME"] = { ["EN"] = "Slayer of the Vales"; }; ["LORE"] = { ["EN"] = "Defeat many enemies of the Wilderfolk in the Vales of Anduin."; }; ["SUMMARY"] = { ["EN"] = "Complete 4 Slayer Deeds"; }; ["TITLE"] = { ["EN"] = "Vanquisher of the Vales"; }; };</v>
      </c>
      <c r="U14">
        <f t="shared" si="5"/>
        <v>13</v>
      </c>
      <c r="V14" t="str">
        <f t="shared" si="6"/>
        <v>[13] = {</v>
      </c>
      <c r="W14" t="str">
        <f t="shared" si="7"/>
        <v xml:space="preserve">["ID"] = 1879387444; </v>
      </c>
      <c r="X14" t="str">
        <f t="shared" si="8"/>
        <v xml:space="preserve">["ID"] = 1879387444; </v>
      </c>
      <c r="Y14" t="str">
        <f t="shared" si="9"/>
        <v/>
      </c>
      <c r="Z14" t="str">
        <f t="shared" si="10"/>
        <v xml:space="preserve">["SAVE_INDEX"] = 11; </v>
      </c>
      <c r="AA14">
        <f>VLOOKUP(E14,Type!A$2:B$14,2,FALSE)</f>
        <v>4</v>
      </c>
      <c r="AB14" t="str">
        <f t="shared" si="11"/>
        <v xml:space="preserve">["TYPE"] = 4; </v>
      </c>
      <c r="AC14" t="str">
        <f>IF(NOT(ISBLANK(F14)),VLOOKUP(F14,Type!F$2:G$6,2,FALSE),"")</f>
        <v/>
      </c>
      <c r="AD14" t="str">
        <f t="shared" si="12"/>
        <v xml:space="preserve">            </v>
      </c>
      <c r="AE14" t="str">
        <f t="shared" si="13"/>
        <v>2000</v>
      </c>
      <c r="AF14" t="str">
        <f t="shared" si="14"/>
        <v xml:space="preserve">["VXP"] = 2000; </v>
      </c>
      <c r="AG14" t="str">
        <f t="shared" si="15"/>
        <v>0</v>
      </c>
      <c r="AH14" t="str">
        <f t="shared" si="16"/>
        <v xml:space="preserve">["LP"] = 0; </v>
      </c>
      <c r="AI14" t="str">
        <f t="shared" si="17"/>
        <v>0</v>
      </c>
      <c r="AJ14" t="str">
        <f t="shared" si="18"/>
        <v xml:space="preserve">["REP"] =    0; </v>
      </c>
      <c r="AK14">
        <f>IF(LEN(K14)&gt;0,VLOOKUP(K14,Faction!A$2:B$80,2,FALSE),1)</f>
        <v>1</v>
      </c>
      <c r="AL14" t="str">
        <f t="shared" si="19"/>
        <v xml:space="preserve">["FACTION"] =  1; </v>
      </c>
      <c r="AM14" t="str">
        <f t="shared" si="20"/>
        <v xml:space="preserve">["TIER"] = 1; </v>
      </c>
      <c r="AN14" t="str">
        <f t="shared" si="21"/>
        <v xml:space="preserve">["MIN_LVL"] = "110"; </v>
      </c>
      <c r="AO14" t="str">
        <f t="shared" si="22"/>
        <v/>
      </c>
      <c r="AP14" t="str">
        <f t="shared" si="23"/>
        <v xml:space="preserve">["NAME"] = { ["EN"] = "Slayer of the Vales"; }; </v>
      </c>
      <c r="AQ14" t="str">
        <f t="shared" si="24"/>
        <v xml:space="preserve">["LORE"] = { ["EN"] = "Defeat many enemies of the Wilderfolk in the Vales of Anduin."; }; </v>
      </c>
      <c r="AR14" t="str">
        <f t="shared" si="25"/>
        <v xml:space="preserve">["SUMMARY"] = { ["EN"] = "Complete 4 Slayer Deeds"; }; </v>
      </c>
      <c r="AS14" t="str">
        <f t="shared" si="26"/>
        <v xml:space="preserve">["TITLE"] = { ["EN"] = "Vanquisher of the Vales"; }; </v>
      </c>
      <c r="AT14" t="str">
        <f t="shared" si="27"/>
        <v>};</v>
      </c>
    </row>
    <row r="15" spans="1:46" x14ac:dyDescent="0.25">
      <c r="A15">
        <v>1879387437</v>
      </c>
      <c r="B15">
        <v>14</v>
      </c>
      <c r="C15">
        <v>12</v>
      </c>
      <c r="D15" t="s">
        <v>1171</v>
      </c>
      <c r="E15" t="s">
        <v>31</v>
      </c>
      <c r="G15">
        <v>2000</v>
      </c>
      <c r="I15">
        <v>5</v>
      </c>
      <c r="J15">
        <v>900</v>
      </c>
      <c r="K15" t="s">
        <v>111</v>
      </c>
      <c r="L15" t="s">
        <v>1172</v>
      </c>
      <c r="M15" s="2" t="s">
        <v>1516</v>
      </c>
      <c r="N15">
        <v>2</v>
      </c>
      <c r="O15">
        <v>110</v>
      </c>
      <c r="S15" t="str">
        <f t="shared" si="3"/>
        <v>[14] = {["ID"] = 1879387437; }; -- Vales Beast and Insect Slayer (Advanced)</v>
      </c>
      <c r="T15" s="1" t="str">
        <f t="shared" si="4"/>
        <v>[14] = {["ID"] = 1879387437; ["SAVE_INDEX"] = 12; ["TYPE"] = 4;             ["VXP"] = 2000; ["LP"] = 5; ["REP"] =  900; ["FACTION"] = 72; ["TIER"] = 2; ["MIN_LVL"] = "110"; ["NAME"] = { ["EN"] = "Vales Beast and Insect Slayer (Advanced)"; }; ["LORE"] = { ["EN"] = "Defeat many beasts and insects in the Vales of Anduin."; }; ["SUMMARY"] = { ["EN"] = "Defeat 80 beasts and insects in the Vales of Anduin"; }; };</v>
      </c>
      <c r="U15">
        <f t="shared" si="5"/>
        <v>14</v>
      </c>
      <c r="V15" t="str">
        <f t="shared" si="6"/>
        <v>[14] = {</v>
      </c>
      <c r="W15" t="str">
        <f t="shared" si="7"/>
        <v xml:space="preserve">["ID"] = 1879387437; </v>
      </c>
      <c r="X15" t="str">
        <f t="shared" si="8"/>
        <v xml:space="preserve">["ID"] = 1879387437; </v>
      </c>
      <c r="Y15" t="str">
        <f t="shared" si="9"/>
        <v/>
      </c>
      <c r="Z15" t="str">
        <f t="shared" si="10"/>
        <v xml:space="preserve">["SAVE_INDEX"] = 12; </v>
      </c>
      <c r="AA15">
        <f>VLOOKUP(E15,Type!A$2:B$14,2,FALSE)</f>
        <v>4</v>
      </c>
      <c r="AB15" t="str">
        <f t="shared" si="11"/>
        <v xml:space="preserve">["TYPE"] = 4; </v>
      </c>
      <c r="AC15" t="str">
        <f>IF(NOT(ISBLANK(F15)),VLOOKUP(F15,Type!F$2:G$6,2,FALSE),"")</f>
        <v/>
      </c>
      <c r="AD15" t="str">
        <f t="shared" si="12"/>
        <v xml:space="preserve">            </v>
      </c>
      <c r="AE15" t="str">
        <f t="shared" si="13"/>
        <v>2000</v>
      </c>
      <c r="AF15" t="str">
        <f t="shared" si="14"/>
        <v xml:space="preserve">["VXP"] = 2000; </v>
      </c>
      <c r="AG15" t="str">
        <f t="shared" si="15"/>
        <v>5</v>
      </c>
      <c r="AH15" t="str">
        <f t="shared" si="16"/>
        <v xml:space="preserve">["LP"] = 5; </v>
      </c>
      <c r="AI15" t="str">
        <f t="shared" si="17"/>
        <v>900</v>
      </c>
      <c r="AJ15" t="str">
        <f t="shared" si="18"/>
        <v xml:space="preserve">["REP"] =  900; </v>
      </c>
      <c r="AK15">
        <f>IF(LEN(K15)&gt;0,VLOOKUP(K15,Faction!A$2:B$80,2,FALSE),1)</f>
        <v>72</v>
      </c>
      <c r="AL15" t="str">
        <f t="shared" si="19"/>
        <v xml:space="preserve">["FACTION"] = 72; </v>
      </c>
      <c r="AM15" t="str">
        <f t="shared" si="20"/>
        <v xml:space="preserve">["TIER"] = 2; </v>
      </c>
      <c r="AN15" t="str">
        <f t="shared" si="21"/>
        <v xml:space="preserve">["MIN_LVL"] = "110"; </v>
      </c>
      <c r="AO15" t="str">
        <f t="shared" si="22"/>
        <v/>
      </c>
      <c r="AP15" t="str">
        <f t="shared" si="23"/>
        <v xml:space="preserve">["NAME"] = { ["EN"] = "Vales Beast and Insect Slayer (Advanced)"; }; </v>
      </c>
      <c r="AQ15" t="str">
        <f t="shared" si="24"/>
        <v xml:space="preserve">["LORE"] = { ["EN"] = "Defeat many beasts and insects in the Vales of Anduin."; }; </v>
      </c>
      <c r="AR15" t="str">
        <f t="shared" si="25"/>
        <v xml:space="preserve">["SUMMARY"] = { ["EN"] = "Defeat 80 beasts and insects in the Vales of Anduin"; }; </v>
      </c>
      <c r="AS15" t="str">
        <f t="shared" si="26"/>
        <v/>
      </c>
      <c r="AT15" t="str">
        <f t="shared" si="27"/>
        <v>};</v>
      </c>
    </row>
    <row r="16" spans="1:46" x14ac:dyDescent="0.25">
      <c r="A16">
        <v>1879387439</v>
      </c>
      <c r="B16">
        <v>13</v>
      </c>
      <c r="C16">
        <v>13</v>
      </c>
      <c r="D16" t="s">
        <v>1169</v>
      </c>
      <c r="E16" t="s">
        <v>31</v>
      </c>
      <c r="J16">
        <v>700</v>
      </c>
      <c r="K16" t="s">
        <v>111</v>
      </c>
      <c r="L16" t="s">
        <v>1170</v>
      </c>
      <c r="M16" t="s">
        <v>1516</v>
      </c>
      <c r="N16">
        <v>3</v>
      </c>
      <c r="O16">
        <v>110</v>
      </c>
      <c r="S16" t="str">
        <f t="shared" si="3"/>
        <v>[15] = {["ID"] = 1879387439; }; -- Vales Beast and Insect Slayer</v>
      </c>
      <c r="T16" s="1" t="str">
        <f t="shared" si="4"/>
        <v>[15] = {["ID"] = 1879387439; ["SAVE_INDEX"] = 13; ["TYPE"] = 4;             ["VXP"] =    0; ["LP"] = 0; ["REP"] =  700; ["FACTION"] = 72; ["TIER"] = 3; ["MIN_LVL"] = "110"; ["NAME"] = { ["EN"] = "Vales Beast and Insect Slayer"; }; ["LORE"] = { ["EN"] = "Defeat many beasts and insects in the Vales of Anduin."; }; ["SUMMARY"] = { ["EN"] = "Defeat 40 beasts and insects in the Vales of Anduin"; }; };</v>
      </c>
      <c r="U16">
        <f t="shared" si="5"/>
        <v>15</v>
      </c>
      <c r="V16" t="str">
        <f t="shared" si="6"/>
        <v>[15] = {</v>
      </c>
      <c r="W16" t="str">
        <f t="shared" si="7"/>
        <v xml:space="preserve">["ID"] = 1879387439; </v>
      </c>
      <c r="X16" t="str">
        <f t="shared" si="8"/>
        <v xml:space="preserve">["ID"] = 1879387439; </v>
      </c>
      <c r="Y16" t="str">
        <f t="shared" si="9"/>
        <v/>
      </c>
      <c r="Z16" t="str">
        <f t="shared" si="10"/>
        <v xml:space="preserve">["SAVE_INDEX"] = 13; </v>
      </c>
      <c r="AA16">
        <f>VLOOKUP(E16,Type!A$2:B$14,2,FALSE)</f>
        <v>4</v>
      </c>
      <c r="AB16" t="str">
        <f t="shared" si="11"/>
        <v xml:space="preserve">["TYPE"] = 4; </v>
      </c>
      <c r="AC16" t="str">
        <f>IF(NOT(ISBLANK(F16)),VLOOKUP(F16,Type!F$2:G$6,2,FALSE),"")</f>
        <v/>
      </c>
      <c r="AD16" t="str">
        <f t="shared" si="12"/>
        <v xml:space="preserve">            </v>
      </c>
      <c r="AE16" t="str">
        <f t="shared" si="13"/>
        <v>0</v>
      </c>
      <c r="AF16" t="str">
        <f t="shared" si="14"/>
        <v xml:space="preserve">["VXP"] =    0; </v>
      </c>
      <c r="AG16" t="str">
        <f t="shared" si="15"/>
        <v>0</v>
      </c>
      <c r="AH16" t="str">
        <f t="shared" si="16"/>
        <v xml:space="preserve">["LP"] = 0; </v>
      </c>
      <c r="AI16" t="str">
        <f t="shared" si="17"/>
        <v>700</v>
      </c>
      <c r="AJ16" t="str">
        <f t="shared" si="18"/>
        <v xml:space="preserve">["REP"] =  700; </v>
      </c>
      <c r="AK16">
        <f>IF(LEN(K16)&gt;0,VLOOKUP(K16,Faction!A$2:B$80,2,FALSE),1)</f>
        <v>72</v>
      </c>
      <c r="AL16" t="str">
        <f t="shared" si="19"/>
        <v xml:space="preserve">["FACTION"] = 72; </v>
      </c>
      <c r="AM16" t="str">
        <f t="shared" si="20"/>
        <v xml:space="preserve">["TIER"] = 3; </v>
      </c>
      <c r="AN16" t="str">
        <f t="shared" si="21"/>
        <v xml:space="preserve">["MIN_LVL"] = "110"; </v>
      </c>
      <c r="AO16" t="str">
        <f t="shared" si="22"/>
        <v/>
      </c>
      <c r="AP16" t="str">
        <f t="shared" si="23"/>
        <v xml:space="preserve">["NAME"] = { ["EN"] = "Vales Beast and Insect Slayer"; }; </v>
      </c>
      <c r="AQ16" t="str">
        <f t="shared" si="24"/>
        <v xml:space="preserve">["LORE"] = { ["EN"] = "Defeat many beasts and insects in the Vales of Anduin."; }; </v>
      </c>
      <c r="AR16" t="str">
        <f t="shared" si="25"/>
        <v xml:space="preserve">["SUMMARY"] = { ["EN"] = "Defeat 40 beasts and insects in the Vales of Anduin"; }; </v>
      </c>
      <c r="AS16" t="str">
        <f t="shared" si="26"/>
        <v/>
      </c>
      <c r="AT16" t="str">
        <f t="shared" si="27"/>
        <v>};</v>
      </c>
    </row>
    <row r="17" spans="1:46" x14ac:dyDescent="0.25">
      <c r="A17">
        <v>1879387428</v>
      </c>
      <c r="B17">
        <v>18</v>
      </c>
      <c r="C17">
        <v>16</v>
      </c>
      <c r="D17" t="s">
        <v>1179</v>
      </c>
      <c r="E17" t="s">
        <v>31</v>
      </c>
      <c r="G17">
        <v>2000</v>
      </c>
      <c r="H17" t="s">
        <v>1579</v>
      </c>
      <c r="I17">
        <v>5</v>
      </c>
      <c r="J17">
        <v>900</v>
      </c>
      <c r="K17" t="s">
        <v>111</v>
      </c>
      <c r="L17" t="s">
        <v>1180</v>
      </c>
      <c r="M17" t="s">
        <v>1518</v>
      </c>
      <c r="N17">
        <v>2</v>
      </c>
      <c r="O17">
        <v>110</v>
      </c>
      <c r="S17" t="str">
        <f t="shared" si="3"/>
        <v>[16] = {["ID"] = 1879387428; }; -- Vales Goblin-slayer (Advanced)</v>
      </c>
      <c r="T17" s="1" t="str">
        <f t="shared" si="4"/>
        <v>[16] = {["ID"] = 1879387428; ["SAVE_INDEX"] = 16; ["TYPE"] = 4;             ["VXP"] = 2000; ["LP"] = 5; ["REP"] =  900; ["FACTION"] = 72; ["TIER"] = 2; ["MIN_LVL"] = "110"; ["NAME"] = { ["EN"] = "Vales Goblin-slayer (Advanced)"; }; ["LORE"] = { ["EN"] = "Defeat many goblins in the Vales of Anduin."; }; ["SUMMARY"] = { ["EN"] = "Defeat 160 Goblins in the Vales of Anduin"; }; ["TITLE"] = { ["EN"] = "Goblin-counter"; }; };</v>
      </c>
      <c r="U17">
        <f t="shared" si="5"/>
        <v>16</v>
      </c>
      <c r="V17" t="str">
        <f t="shared" si="6"/>
        <v>[16] = {</v>
      </c>
      <c r="W17" t="str">
        <f t="shared" si="7"/>
        <v xml:space="preserve">["ID"] = 1879387428; </v>
      </c>
      <c r="X17" t="str">
        <f t="shared" si="8"/>
        <v xml:space="preserve">["ID"] = 1879387428; </v>
      </c>
      <c r="Y17" t="str">
        <f t="shared" si="9"/>
        <v/>
      </c>
      <c r="Z17" t="str">
        <f t="shared" si="10"/>
        <v xml:space="preserve">["SAVE_INDEX"] = 16; </v>
      </c>
      <c r="AA17">
        <f>VLOOKUP(E17,Type!A$2:B$14,2,FALSE)</f>
        <v>4</v>
      </c>
      <c r="AB17" t="str">
        <f t="shared" si="11"/>
        <v xml:space="preserve">["TYPE"] = 4; </v>
      </c>
      <c r="AC17" t="str">
        <f>IF(NOT(ISBLANK(F17)),VLOOKUP(F17,Type!F$2:G$6,2,FALSE),"")</f>
        <v/>
      </c>
      <c r="AD17" t="str">
        <f t="shared" si="12"/>
        <v xml:space="preserve">            </v>
      </c>
      <c r="AE17" t="str">
        <f t="shared" si="13"/>
        <v>2000</v>
      </c>
      <c r="AF17" t="str">
        <f t="shared" si="14"/>
        <v xml:space="preserve">["VXP"] = 2000; </v>
      </c>
      <c r="AG17" t="str">
        <f t="shared" si="15"/>
        <v>5</v>
      </c>
      <c r="AH17" t="str">
        <f t="shared" si="16"/>
        <v xml:space="preserve">["LP"] = 5; </v>
      </c>
      <c r="AI17" t="str">
        <f t="shared" si="17"/>
        <v>900</v>
      </c>
      <c r="AJ17" t="str">
        <f t="shared" si="18"/>
        <v xml:space="preserve">["REP"] =  900; </v>
      </c>
      <c r="AK17">
        <f>IF(LEN(K17)&gt;0,VLOOKUP(K17,Faction!A$2:B$80,2,FALSE),1)</f>
        <v>72</v>
      </c>
      <c r="AL17" t="str">
        <f t="shared" si="19"/>
        <v xml:space="preserve">["FACTION"] = 72; </v>
      </c>
      <c r="AM17" t="str">
        <f t="shared" si="20"/>
        <v xml:space="preserve">["TIER"] = 2; </v>
      </c>
      <c r="AN17" t="str">
        <f t="shared" si="21"/>
        <v xml:space="preserve">["MIN_LVL"] = "110"; </v>
      </c>
      <c r="AO17" t="str">
        <f t="shared" si="22"/>
        <v/>
      </c>
      <c r="AP17" t="str">
        <f t="shared" si="23"/>
        <v xml:space="preserve">["NAME"] = { ["EN"] = "Vales Goblin-slayer (Advanced)"; }; </v>
      </c>
      <c r="AQ17" t="str">
        <f t="shared" si="24"/>
        <v xml:space="preserve">["LORE"] = { ["EN"] = "Defeat many goblins in the Vales of Anduin."; }; </v>
      </c>
      <c r="AR17" t="str">
        <f t="shared" si="25"/>
        <v xml:space="preserve">["SUMMARY"] = { ["EN"] = "Defeat 160 Goblins in the Vales of Anduin"; }; </v>
      </c>
      <c r="AS17" t="str">
        <f t="shared" si="26"/>
        <v xml:space="preserve">["TITLE"] = { ["EN"] = "Goblin-counter"; }; </v>
      </c>
      <c r="AT17" t="str">
        <f t="shared" si="27"/>
        <v>};</v>
      </c>
    </row>
    <row r="18" spans="1:46" x14ac:dyDescent="0.25">
      <c r="A18">
        <v>1879387442</v>
      </c>
      <c r="B18">
        <v>17</v>
      </c>
      <c r="C18">
        <v>17</v>
      </c>
      <c r="D18" t="s">
        <v>1177</v>
      </c>
      <c r="E18" t="s">
        <v>31</v>
      </c>
      <c r="J18">
        <v>700</v>
      </c>
      <c r="K18" t="s">
        <v>111</v>
      </c>
      <c r="L18" t="s">
        <v>1178</v>
      </c>
      <c r="M18" t="s">
        <v>1518</v>
      </c>
      <c r="N18">
        <v>3</v>
      </c>
      <c r="O18">
        <v>110</v>
      </c>
      <c r="S18" t="str">
        <f t="shared" si="3"/>
        <v>[17] = {["ID"] = 1879387442; }; -- Vales Goblin-slayer</v>
      </c>
      <c r="T18" s="1" t="str">
        <f t="shared" si="4"/>
        <v>[17] = {["ID"] = 1879387442; ["SAVE_INDEX"] = 17; ["TYPE"] = 4;             ["VXP"] =    0; ["LP"] = 0; ["REP"] =  700; ["FACTION"] = 72; ["TIER"] = 3; ["MIN_LVL"] = "110"; ["NAME"] = { ["EN"] = "Vales Goblin-slayer"; }; ["LORE"] = { ["EN"] = "Defeat many goblins in the Vales of Anduin."; }; ["SUMMARY"] = { ["EN"] = "Defeat 80 Goblins in the Vales of Anduin"; }; };</v>
      </c>
      <c r="U18">
        <f t="shared" si="5"/>
        <v>17</v>
      </c>
      <c r="V18" t="str">
        <f t="shared" si="6"/>
        <v>[17] = {</v>
      </c>
      <c r="W18" t="str">
        <f t="shared" si="7"/>
        <v xml:space="preserve">["ID"] = 1879387442; </v>
      </c>
      <c r="X18" t="str">
        <f t="shared" si="8"/>
        <v xml:space="preserve">["ID"] = 1879387442; </v>
      </c>
      <c r="Y18" t="str">
        <f t="shared" si="9"/>
        <v/>
      </c>
      <c r="Z18" t="str">
        <f t="shared" si="10"/>
        <v xml:space="preserve">["SAVE_INDEX"] = 17; </v>
      </c>
      <c r="AA18">
        <f>VLOOKUP(E18,Type!A$2:B$14,2,FALSE)</f>
        <v>4</v>
      </c>
      <c r="AB18" t="str">
        <f t="shared" si="11"/>
        <v xml:space="preserve">["TYPE"] = 4; </v>
      </c>
      <c r="AC18" t="str">
        <f>IF(NOT(ISBLANK(F18)),VLOOKUP(F18,Type!F$2:G$6,2,FALSE),"")</f>
        <v/>
      </c>
      <c r="AD18" t="str">
        <f t="shared" si="12"/>
        <v xml:space="preserve">            </v>
      </c>
      <c r="AE18" t="str">
        <f t="shared" si="13"/>
        <v>0</v>
      </c>
      <c r="AF18" t="str">
        <f t="shared" si="14"/>
        <v xml:space="preserve">["VXP"] =    0; </v>
      </c>
      <c r="AG18" t="str">
        <f t="shared" si="15"/>
        <v>0</v>
      </c>
      <c r="AH18" t="str">
        <f t="shared" si="16"/>
        <v xml:space="preserve">["LP"] = 0; </v>
      </c>
      <c r="AI18" t="str">
        <f t="shared" si="17"/>
        <v>700</v>
      </c>
      <c r="AJ18" t="str">
        <f t="shared" si="18"/>
        <v xml:space="preserve">["REP"] =  700; </v>
      </c>
      <c r="AK18">
        <f>IF(LEN(K18)&gt;0,VLOOKUP(K18,Faction!A$2:B$80,2,FALSE),1)</f>
        <v>72</v>
      </c>
      <c r="AL18" t="str">
        <f t="shared" si="19"/>
        <v xml:space="preserve">["FACTION"] = 72; </v>
      </c>
      <c r="AM18" t="str">
        <f t="shared" si="20"/>
        <v xml:space="preserve">["TIER"] = 3; </v>
      </c>
      <c r="AN18" t="str">
        <f t="shared" si="21"/>
        <v xml:space="preserve">["MIN_LVL"] = "110"; </v>
      </c>
      <c r="AO18" t="str">
        <f t="shared" si="22"/>
        <v/>
      </c>
      <c r="AP18" t="str">
        <f t="shared" si="23"/>
        <v xml:space="preserve">["NAME"] = { ["EN"] = "Vales Goblin-slayer"; }; </v>
      </c>
      <c r="AQ18" t="str">
        <f t="shared" si="24"/>
        <v xml:space="preserve">["LORE"] = { ["EN"] = "Defeat many goblins in the Vales of Anduin."; }; </v>
      </c>
      <c r="AR18" t="str">
        <f t="shared" si="25"/>
        <v xml:space="preserve">["SUMMARY"] = { ["EN"] = "Defeat 80 Goblins in the Vales of Anduin"; }; </v>
      </c>
      <c r="AS18" t="str">
        <f t="shared" si="26"/>
        <v/>
      </c>
      <c r="AT18" t="str">
        <f t="shared" si="27"/>
        <v>};</v>
      </c>
    </row>
    <row r="19" spans="1:46" x14ac:dyDescent="0.25">
      <c r="A19">
        <v>1879387443</v>
      </c>
      <c r="B19">
        <v>20</v>
      </c>
      <c r="C19">
        <v>18</v>
      </c>
      <c r="D19" t="s">
        <v>1183</v>
      </c>
      <c r="E19" t="s">
        <v>31</v>
      </c>
      <c r="G19">
        <v>2000</v>
      </c>
      <c r="I19">
        <v>5</v>
      </c>
      <c r="J19">
        <v>900</v>
      </c>
      <c r="K19" t="s">
        <v>111</v>
      </c>
      <c r="L19" t="s">
        <v>1184</v>
      </c>
      <c r="M19" t="s">
        <v>1519</v>
      </c>
      <c r="N19">
        <v>2</v>
      </c>
      <c r="O19">
        <v>110</v>
      </c>
      <c r="S19" t="str">
        <f t="shared" si="3"/>
        <v>[18] = {["ID"] = 1879387443; }; -- Vales Orc-slayer (Advanced)</v>
      </c>
      <c r="T19" s="1" t="str">
        <f t="shared" si="4"/>
        <v>[18] = {["ID"] = 1879387443; ["SAVE_INDEX"] = 18; ["TYPE"] = 4;             ["VXP"] = 2000; ["LP"] = 5; ["REP"] =  900; ["FACTION"] = 72; ["TIER"] = 2; ["MIN_LVL"] = "110"; ["NAME"] = { ["EN"] = "Vales Orc-slayer (Advanced)"; }; ["LORE"] = { ["EN"] = "Defeat many Orcs and half-orcs in the Vales of Anduin."; }; ["SUMMARY"] = { ["EN"] = "Defeat 160 Orcs and half-orcs in the Vales of Anduin"; }; };</v>
      </c>
      <c r="U19">
        <f t="shared" si="5"/>
        <v>18</v>
      </c>
      <c r="V19" t="str">
        <f t="shared" si="6"/>
        <v>[18] = {</v>
      </c>
      <c r="W19" t="str">
        <f t="shared" si="7"/>
        <v xml:space="preserve">["ID"] = 1879387443; </v>
      </c>
      <c r="X19" t="str">
        <f t="shared" si="8"/>
        <v xml:space="preserve">["ID"] = 1879387443; </v>
      </c>
      <c r="Y19" t="str">
        <f t="shared" si="9"/>
        <v/>
      </c>
      <c r="Z19" t="str">
        <f t="shared" si="10"/>
        <v xml:space="preserve">["SAVE_INDEX"] = 18; </v>
      </c>
      <c r="AA19">
        <f>VLOOKUP(E19,Type!A$2:B$14,2,FALSE)</f>
        <v>4</v>
      </c>
      <c r="AB19" t="str">
        <f t="shared" si="11"/>
        <v xml:space="preserve">["TYPE"] = 4; </v>
      </c>
      <c r="AC19" t="str">
        <f>IF(NOT(ISBLANK(F19)),VLOOKUP(F19,Type!F$2:G$6,2,FALSE),"")</f>
        <v/>
      </c>
      <c r="AD19" t="str">
        <f t="shared" si="12"/>
        <v xml:space="preserve">            </v>
      </c>
      <c r="AE19" t="str">
        <f t="shared" si="13"/>
        <v>2000</v>
      </c>
      <c r="AF19" t="str">
        <f t="shared" si="14"/>
        <v xml:space="preserve">["VXP"] = 2000; </v>
      </c>
      <c r="AG19" t="str">
        <f t="shared" si="15"/>
        <v>5</v>
      </c>
      <c r="AH19" t="str">
        <f t="shared" si="16"/>
        <v xml:space="preserve">["LP"] = 5; </v>
      </c>
      <c r="AI19" t="str">
        <f t="shared" si="17"/>
        <v>900</v>
      </c>
      <c r="AJ19" t="str">
        <f t="shared" si="18"/>
        <v xml:space="preserve">["REP"] =  900; </v>
      </c>
      <c r="AK19">
        <f>IF(LEN(K19)&gt;0,VLOOKUP(K19,Faction!A$2:B$80,2,FALSE),1)</f>
        <v>72</v>
      </c>
      <c r="AL19" t="str">
        <f t="shared" si="19"/>
        <v xml:space="preserve">["FACTION"] = 72; </v>
      </c>
      <c r="AM19" t="str">
        <f t="shared" si="20"/>
        <v xml:space="preserve">["TIER"] = 2; </v>
      </c>
      <c r="AN19" t="str">
        <f t="shared" si="21"/>
        <v xml:space="preserve">["MIN_LVL"] = "110"; </v>
      </c>
      <c r="AO19" t="str">
        <f t="shared" si="22"/>
        <v/>
      </c>
      <c r="AP19" t="str">
        <f t="shared" si="23"/>
        <v xml:space="preserve">["NAME"] = { ["EN"] = "Vales Orc-slayer (Advanced)"; }; </v>
      </c>
      <c r="AQ19" t="str">
        <f t="shared" si="24"/>
        <v xml:space="preserve">["LORE"] = { ["EN"] = "Defeat many Orcs and half-orcs in the Vales of Anduin."; }; </v>
      </c>
      <c r="AR19" t="str">
        <f t="shared" si="25"/>
        <v xml:space="preserve">["SUMMARY"] = { ["EN"] = "Defeat 160 Orcs and half-orcs in the Vales of Anduin"; }; </v>
      </c>
      <c r="AS19" t="str">
        <f t="shared" si="26"/>
        <v/>
      </c>
      <c r="AT19" t="str">
        <f t="shared" si="27"/>
        <v>};</v>
      </c>
    </row>
    <row r="20" spans="1:46" x14ac:dyDescent="0.25">
      <c r="A20">
        <v>1879387440</v>
      </c>
      <c r="B20">
        <v>19</v>
      </c>
      <c r="C20">
        <v>19</v>
      </c>
      <c r="D20" t="s">
        <v>1181</v>
      </c>
      <c r="E20" t="s">
        <v>31</v>
      </c>
      <c r="J20">
        <v>700</v>
      </c>
      <c r="K20" t="s">
        <v>111</v>
      </c>
      <c r="L20" t="s">
        <v>1182</v>
      </c>
      <c r="M20" t="s">
        <v>1519</v>
      </c>
      <c r="N20">
        <v>3</v>
      </c>
      <c r="O20">
        <v>110</v>
      </c>
      <c r="S20" t="str">
        <f t="shared" si="3"/>
        <v>[19] = {["ID"] = 1879387440; }; -- Vales Orc-slayer</v>
      </c>
      <c r="T20" s="1" t="str">
        <f t="shared" si="4"/>
        <v>[19] = {["ID"] = 1879387440; ["SAVE_INDEX"] = 19; ["TYPE"] = 4;             ["VXP"] =    0; ["LP"] = 0; ["REP"] =  700; ["FACTION"] = 72; ["TIER"] = 3; ["MIN_LVL"] = "110"; ["NAME"] = { ["EN"] = "Vales Orc-slayer"; }; ["LORE"] = { ["EN"] = "Defeat many Orcs and half-orcs in the Vales of Anduin."; }; ["SUMMARY"] = { ["EN"] = "Defeat 80 Orcs and half-orcs in the Vales of Anduin"; }; };</v>
      </c>
      <c r="U20">
        <f t="shared" si="5"/>
        <v>19</v>
      </c>
      <c r="V20" t="str">
        <f t="shared" si="6"/>
        <v>[19] = {</v>
      </c>
      <c r="W20" t="str">
        <f t="shared" si="7"/>
        <v xml:space="preserve">["ID"] = 1879387440; </v>
      </c>
      <c r="X20" t="str">
        <f t="shared" si="8"/>
        <v xml:space="preserve">["ID"] = 1879387440; </v>
      </c>
      <c r="Y20" t="str">
        <f t="shared" si="9"/>
        <v/>
      </c>
      <c r="Z20" t="str">
        <f t="shared" si="10"/>
        <v xml:space="preserve">["SAVE_INDEX"] = 19; </v>
      </c>
      <c r="AA20">
        <f>VLOOKUP(E20,Type!A$2:B$14,2,FALSE)</f>
        <v>4</v>
      </c>
      <c r="AB20" t="str">
        <f t="shared" si="11"/>
        <v xml:space="preserve">["TYPE"] = 4; </v>
      </c>
      <c r="AC20" t="str">
        <f>IF(NOT(ISBLANK(F20)),VLOOKUP(F20,Type!F$2:G$6,2,FALSE),"")</f>
        <v/>
      </c>
      <c r="AD20" t="str">
        <f t="shared" si="12"/>
        <v xml:space="preserve">            </v>
      </c>
      <c r="AE20" t="str">
        <f t="shared" si="13"/>
        <v>0</v>
      </c>
      <c r="AF20" t="str">
        <f t="shared" si="14"/>
        <v xml:space="preserve">["VXP"] =    0; </v>
      </c>
      <c r="AG20" t="str">
        <f t="shared" si="15"/>
        <v>0</v>
      </c>
      <c r="AH20" t="str">
        <f t="shared" si="16"/>
        <v xml:space="preserve">["LP"] = 0; </v>
      </c>
      <c r="AI20" t="str">
        <f t="shared" si="17"/>
        <v>700</v>
      </c>
      <c r="AJ20" t="str">
        <f t="shared" si="18"/>
        <v xml:space="preserve">["REP"] =  700; </v>
      </c>
      <c r="AK20">
        <f>IF(LEN(K20)&gt;0,VLOOKUP(K20,Faction!A$2:B$80,2,FALSE),1)</f>
        <v>72</v>
      </c>
      <c r="AL20" t="str">
        <f t="shared" si="19"/>
        <v xml:space="preserve">["FACTION"] = 72; </v>
      </c>
      <c r="AM20" t="str">
        <f t="shared" si="20"/>
        <v xml:space="preserve">["TIER"] = 3; </v>
      </c>
      <c r="AN20" t="str">
        <f t="shared" si="21"/>
        <v xml:space="preserve">["MIN_LVL"] = "110"; </v>
      </c>
      <c r="AO20" t="str">
        <f t="shared" si="22"/>
        <v/>
      </c>
      <c r="AP20" t="str">
        <f t="shared" si="23"/>
        <v xml:space="preserve">["NAME"] = { ["EN"] = "Vales Orc-slayer"; }; </v>
      </c>
      <c r="AQ20" t="str">
        <f t="shared" si="24"/>
        <v xml:space="preserve">["LORE"] = { ["EN"] = "Defeat many Orcs and half-orcs in the Vales of Anduin."; }; </v>
      </c>
      <c r="AR20" t="str">
        <f t="shared" si="25"/>
        <v xml:space="preserve">["SUMMARY"] = { ["EN"] = "Defeat 80 Orcs and half-orcs in the Vales of Anduin"; }; </v>
      </c>
      <c r="AS20" t="str">
        <f t="shared" si="26"/>
        <v/>
      </c>
      <c r="AT20" t="str">
        <f t="shared" si="27"/>
        <v>};</v>
      </c>
    </row>
    <row r="21" spans="1:46" x14ac:dyDescent="0.25">
      <c r="A21">
        <v>1879387445</v>
      </c>
      <c r="B21">
        <v>22</v>
      </c>
      <c r="C21">
        <v>20</v>
      </c>
      <c r="D21" t="s">
        <v>1187</v>
      </c>
      <c r="E21" t="s">
        <v>31</v>
      </c>
      <c r="G21">
        <v>2000</v>
      </c>
      <c r="I21">
        <v>5</v>
      </c>
      <c r="J21">
        <v>900</v>
      </c>
      <c r="K21" t="s">
        <v>111</v>
      </c>
      <c r="L21" t="s">
        <v>1188</v>
      </c>
      <c r="M21" t="s">
        <v>1520</v>
      </c>
      <c r="N21">
        <v>2</v>
      </c>
      <c r="O21">
        <v>110</v>
      </c>
      <c r="S21" t="str">
        <f t="shared" si="3"/>
        <v>[20] = {["ID"] = 1879387445; }; -- Vales Warg-slayer (Advanced)</v>
      </c>
      <c r="T21" s="1" t="str">
        <f t="shared" si="4"/>
        <v>[20] = {["ID"] = 1879387445; ["SAVE_INDEX"] = 20; ["TYPE"] = 4;             ["VXP"] = 2000; ["LP"] = 5; ["REP"] =  900; ["FACTION"] = 72; ["TIER"] = 2; ["MIN_LVL"] = "110"; ["NAME"] = { ["EN"] = "Vales Warg-slayer (Advanced)"; }; ["LORE"] = { ["EN"] = "Defeat many wargs in the Vales of Anduin."; }; ["SUMMARY"] = { ["EN"] = "Defeat 80 wargs in the Vales of Anduin"; }; };</v>
      </c>
      <c r="U21">
        <f t="shared" si="5"/>
        <v>20</v>
      </c>
      <c r="V21" t="str">
        <f t="shared" si="6"/>
        <v>[20] = {</v>
      </c>
      <c r="W21" t="str">
        <f t="shared" si="7"/>
        <v xml:space="preserve">["ID"] = 1879387445; </v>
      </c>
      <c r="X21" t="str">
        <f t="shared" si="8"/>
        <v xml:space="preserve">["ID"] = 1879387445; </v>
      </c>
      <c r="Y21" t="str">
        <f t="shared" si="9"/>
        <v/>
      </c>
      <c r="Z21" t="str">
        <f t="shared" si="10"/>
        <v xml:space="preserve">["SAVE_INDEX"] = 20; </v>
      </c>
      <c r="AA21">
        <f>VLOOKUP(E21,Type!A$2:B$14,2,FALSE)</f>
        <v>4</v>
      </c>
      <c r="AB21" t="str">
        <f t="shared" si="11"/>
        <v xml:space="preserve">["TYPE"] = 4; </v>
      </c>
      <c r="AC21" t="str">
        <f>IF(NOT(ISBLANK(F21)),VLOOKUP(F21,Type!F$2:G$6,2,FALSE),"")</f>
        <v/>
      </c>
      <c r="AD21" t="str">
        <f t="shared" si="12"/>
        <v xml:space="preserve">            </v>
      </c>
      <c r="AE21" t="str">
        <f t="shared" si="13"/>
        <v>2000</v>
      </c>
      <c r="AF21" t="str">
        <f t="shared" si="14"/>
        <v xml:space="preserve">["VXP"] = 2000; </v>
      </c>
      <c r="AG21" t="str">
        <f t="shared" si="15"/>
        <v>5</v>
      </c>
      <c r="AH21" t="str">
        <f t="shared" si="16"/>
        <v xml:space="preserve">["LP"] = 5; </v>
      </c>
      <c r="AI21" t="str">
        <f t="shared" si="17"/>
        <v>900</v>
      </c>
      <c r="AJ21" t="str">
        <f t="shared" si="18"/>
        <v xml:space="preserve">["REP"] =  900; </v>
      </c>
      <c r="AK21">
        <f>IF(LEN(K21)&gt;0,VLOOKUP(K21,Faction!A$2:B$80,2,FALSE),1)</f>
        <v>72</v>
      </c>
      <c r="AL21" t="str">
        <f t="shared" si="19"/>
        <v xml:space="preserve">["FACTION"] = 72; </v>
      </c>
      <c r="AM21" t="str">
        <f t="shared" si="20"/>
        <v xml:space="preserve">["TIER"] = 2; </v>
      </c>
      <c r="AN21" t="str">
        <f t="shared" si="21"/>
        <v xml:space="preserve">["MIN_LVL"] = "110"; </v>
      </c>
      <c r="AO21" t="str">
        <f t="shared" si="22"/>
        <v/>
      </c>
      <c r="AP21" t="str">
        <f t="shared" si="23"/>
        <v xml:space="preserve">["NAME"] = { ["EN"] = "Vales Warg-slayer (Advanced)"; }; </v>
      </c>
      <c r="AQ21" t="str">
        <f t="shared" si="24"/>
        <v xml:space="preserve">["LORE"] = { ["EN"] = "Defeat many wargs in the Vales of Anduin."; }; </v>
      </c>
      <c r="AR21" t="str">
        <f t="shared" si="25"/>
        <v xml:space="preserve">["SUMMARY"] = { ["EN"] = "Defeat 80 wargs in the Vales of Anduin"; }; </v>
      </c>
      <c r="AS21" t="str">
        <f t="shared" si="26"/>
        <v/>
      </c>
      <c r="AT21" t="str">
        <f t="shared" si="27"/>
        <v>};</v>
      </c>
    </row>
    <row r="22" spans="1:46" x14ac:dyDescent="0.25">
      <c r="A22">
        <v>1879387430</v>
      </c>
      <c r="B22">
        <v>21</v>
      </c>
      <c r="C22">
        <v>21</v>
      </c>
      <c r="D22" t="s">
        <v>1185</v>
      </c>
      <c r="E22" t="s">
        <v>31</v>
      </c>
      <c r="J22">
        <v>700</v>
      </c>
      <c r="K22" t="s">
        <v>111</v>
      </c>
      <c r="L22" t="s">
        <v>1186</v>
      </c>
      <c r="M22" t="s">
        <v>1520</v>
      </c>
      <c r="N22">
        <v>3</v>
      </c>
      <c r="O22">
        <v>110</v>
      </c>
      <c r="S22" t="str">
        <f t="shared" si="3"/>
        <v>[21] = {["ID"] = 1879387430; }; -- Vales Warg-slayer</v>
      </c>
      <c r="T22" s="1" t="str">
        <f t="shared" si="4"/>
        <v>[21] = {["ID"] = 1879387430; ["SAVE_INDEX"] = 21; ["TYPE"] = 4;             ["VXP"] =    0; ["LP"] = 0; ["REP"] =  700; ["FACTION"] = 72; ["TIER"] = 3; ["MIN_LVL"] = "110"; ["NAME"] = { ["EN"] = "Vales Warg-slayer"; }; ["LORE"] = { ["EN"] = "Defeat many wargs in the Vales of Anduin."; }; ["SUMMARY"] = { ["EN"] = "Defeat 40 wargs in the Vales of Anduin"; }; };</v>
      </c>
      <c r="U22">
        <f t="shared" si="5"/>
        <v>21</v>
      </c>
      <c r="V22" t="str">
        <f t="shared" si="6"/>
        <v>[21] = {</v>
      </c>
      <c r="W22" t="str">
        <f t="shared" si="7"/>
        <v xml:space="preserve">["ID"] = 1879387430; </v>
      </c>
      <c r="X22" t="str">
        <f t="shared" si="8"/>
        <v xml:space="preserve">["ID"] = 1879387430; </v>
      </c>
      <c r="Y22" t="str">
        <f t="shared" si="9"/>
        <v/>
      </c>
      <c r="Z22" t="str">
        <f t="shared" si="10"/>
        <v xml:space="preserve">["SAVE_INDEX"] = 21; </v>
      </c>
      <c r="AA22">
        <f>VLOOKUP(E22,Type!A$2:B$14,2,FALSE)</f>
        <v>4</v>
      </c>
      <c r="AB22" t="str">
        <f t="shared" si="11"/>
        <v xml:space="preserve">["TYPE"] = 4; </v>
      </c>
      <c r="AC22" t="str">
        <f>IF(NOT(ISBLANK(F22)),VLOOKUP(F22,Type!F$2:G$6,2,FALSE),"")</f>
        <v/>
      </c>
      <c r="AD22" t="str">
        <f t="shared" si="12"/>
        <v xml:space="preserve">            </v>
      </c>
      <c r="AE22" t="str">
        <f t="shared" si="13"/>
        <v>0</v>
      </c>
      <c r="AF22" t="str">
        <f t="shared" si="14"/>
        <v xml:space="preserve">["VXP"] =    0; </v>
      </c>
      <c r="AG22" t="str">
        <f t="shared" si="15"/>
        <v>0</v>
      </c>
      <c r="AH22" t="str">
        <f t="shared" si="16"/>
        <v xml:space="preserve">["LP"] = 0; </v>
      </c>
      <c r="AI22" t="str">
        <f t="shared" si="17"/>
        <v>700</v>
      </c>
      <c r="AJ22" t="str">
        <f t="shared" si="18"/>
        <v xml:space="preserve">["REP"] =  700; </v>
      </c>
      <c r="AK22">
        <f>IF(LEN(K22)&gt;0,VLOOKUP(K22,Faction!A$2:B$80,2,FALSE),1)</f>
        <v>72</v>
      </c>
      <c r="AL22" t="str">
        <f t="shared" si="19"/>
        <v xml:space="preserve">["FACTION"] = 72; </v>
      </c>
      <c r="AM22" t="str">
        <f t="shared" si="20"/>
        <v xml:space="preserve">["TIER"] = 3; </v>
      </c>
      <c r="AN22" t="str">
        <f t="shared" si="21"/>
        <v xml:space="preserve">["MIN_LVL"] = "110"; </v>
      </c>
      <c r="AO22" t="str">
        <f t="shared" si="22"/>
        <v/>
      </c>
      <c r="AP22" t="str">
        <f t="shared" si="23"/>
        <v xml:space="preserve">["NAME"] = { ["EN"] = "Vales Warg-slayer"; }; </v>
      </c>
      <c r="AQ22" t="str">
        <f t="shared" si="24"/>
        <v xml:space="preserve">["LORE"] = { ["EN"] = "Defeat many wargs in the Vales of Anduin."; }; </v>
      </c>
      <c r="AR22" t="str">
        <f t="shared" si="25"/>
        <v xml:space="preserve">["SUMMARY"] = { ["EN"] = "Defeat 40 wargs in the Vales of Anduin"; }; </v>
      </c>
      <c r="AS22" t="str">
        <f t="shared" si="26"/>
        <v/>
      </c>
      <c r="AT22" t="str">
        <f t="shared" si="27"/>
        <v>};</v>
      </c>
    </row>
    <row r="23" spans="1:46" x14ac:dyDescent="0.25">
      <c r="A23">
        <v>1879387441</v>
      </c>
      <c r="B23">
        <v>16</v>
      </c>
      <c r="C23">
        <v>14</v>
      </c>
      <c r="D23" t="s">
        <v>1175</v>
      </c>
      <c r="E23" t="s">
        <v>31</v>
      </c>
      <c r="G23">
        <v>2000</v>
      </c>
      <c r="I23">
        <v>5</v>
      </c>
      <c r="J23">
        <v>900</v>
      </c>
      <c r="K23" t="s">
        <v>111</v>
      </c>
      <c r="L23" t="s">
        <v>1176</v>
      </c>
      <c r="M23" t="s">
        <v>1517</v>
      </c>
      <c r="N23">
        <v>0</v>
      </c>
      <c r="O23">
        <v>110</v>
      </c>
      <c r="S23" t="str">
        <f t="shared" si="3"/>
        <v>[22] = {["ID"] = 1879387441; }; -- Vales Dead-slayer (Advanced)</v>
      </c>
      <c r="T23" s="1" t="str">
        <f t="shared" si="4"/>
        <v>[22] = {["ID"] = 1879387441; ["SAVE_INDEX"] = 14; ["TYPE"] = 4;             ["VXP"] = 2000; ["LP"] = 5; ["REP"] =  900; ["FACTION"] = 72; ["TIER"] = 0; ["MIN_LVL"] = "110"; ["NAME"] = { ["EN"] = "Vales Dead-slayer (Advanced)"; }; ["LORE"] = { ["EN"] = "Defeat many dead in the Vales of Anduin."; }; ["SUMMARY"] = { ["EN"] = "Defeat 80 dead in the Vales of Anduin"; }; };</v>
      </c>
      <c r="U23">
        <f t="shared" si="5"/>
        <v>22</v>
      </c>
      <c r="V23" t="str">
        <f t="shared" si="6"/>
        <v>[22] = {</v>
      </c>
      <c r="W23" t="str">
        <f t="shared" si="7"/>
        <v xml:space="preserve">["ID"] = 1879387441; </v>
      </c>
      <c r="X23" t="str">
        <f t="shared" si="8"/>
        <v xml:space="preserve">["ID"] = 1879387441; </v>
      </c>
      <c r="Y23" t="str">
        <f t="shared" si="9"/>
        <v/>
      </c>
      <c r="Z23" t="str">
        <f t="shared" si="10"/>
        <v xml:space="preserve">["SAVE_INDEX"] = 14; </v>
      </c>
      <c r="AA23">
        <f>VLOOKUP(E23,Type!A$2:B$14,2,FALSE)</f>
        <v>4</v>
      </c>
      <c r="AB23" t="str">
        <f t="shared" si="11"/>
        <v xml:space="preserve">["TYPE"] = 4; </v>
      </c>
      <c r="AC23" t="str">
        <f>IF(NOT(ISBLANK(F23)),VLOOKUP(F23,Type!F$2:G$6,2,FALSE),"")</f>
        <v/>
      </c>
      <c r="AD23" t="str">
        <f t="shared" si="12"/>
        <v xml:space="preserve">            </v>
      </c>
      <c r="AE23" t="str">
        <f t="shared" si="13"/>
        <v>2000</v>
      </c>
      <c r="AF23" t="str">
        <f t="shared" si="14"/>
        <v xml:space="preserve">["VXP"] = 2000; </v>
      </c>
      <c r="AG23" t="str">
        <f t="shared" si="15"/>
        <v>5</v>
      </c>
      <c r="AH23" t="str">
        <f t="shared" si="16"/>
        <v xml:space="preserve">["LP"] = 5; </v>
      </c>
      <c r="AI23" t="str">
        <f t="shared" si="17"/>
        <v>900</v>
      </c>
      <c r="AJ23" t="str">
        <f t="shared" si="18"/>
        <v xml:space="preserve">["REP"] =  900; </v>
      </c>
      <c r="AK23">
        <f>IF(LEN(K23)&gt;0,VLOOKUP(K23,Faction!A$2:B$80,2,FALSE),1)</f>
        <v>72</v>
      </c>
      <c r="AL23" t="str">
        <f t="shared" si="19"/>
        <v xml:space="preserve">["FACTION"] = 72; </v>
      </c>
      <c r="AM23" t="str">
        <f t="shared" si="20"/>
        <v xml:space="preserve">["TIER"] = 0; </v>
      </c>
      <c r="AN23" t="str">
        <f t="shared" si="21"/>
        <v xml:space="preserve">["MIN_LVL"] = "110"; </v>
      </c>
      <c r="AO23" t="str">
        <f t="shared" si="22"/>
        <v/>
      </c>
      <c r="AP23" t="str">
        <f t="shared" si="23"/>
        <v xml:space="preserve">["NAME"] = { ["EN"] = "Vales Dead-slayer (Advanced)"; }; </v>
      </c>
      <c r="AQ23" t="str">
        <f t="shared" si="24"/>
        <v xml:space="preserve">["LORE"] = { ["EN"] = "Defeat many dead in the Vales of Anduin."; }; </v>
      </c>
      <c r="AR23" t="str">
        <f t="shared" si="25"/>
        <v xml:space="preserve">["SUMMARY"] = { ["EN"] = "Defeat 80 dead in the Vales of Anduin"; }; </v>
      </c>
      <c r="AS23" t="str">
        <f t="shared" si="26"/>
        <v/>
      </c>
      <c r="AT23" t="str">
        <f t="shared" si="27"/>
        <v>};</v>
      </c>
    </row>
    <row r="24" spans="1:46" x14ac:dyDescent="0.25">
      <c r="A24">
        <v>1879387433</v>
      </c>
      <c r="B24">
        <v>15</v>
      </c>
      <c r="C24">
        <v>15</v>
      </c>
      <c r="D24" t="s">
        <v>1173</v>
      </c>
      <c r="E24" t="s">
        <v>31</v>
      </c>
      <c r="J24">
        <v>700</v>
      </c>
      <c r="K24" t="s">
        <v>111</v>
      </c>
      <c r="L24" t="s">
        <v>1174</v>
      </c>
      <c r="M24" t="s">
        <v>1517</v>
      </c>
      <c r="N24">
        <v>1</v>
      </c>
      <c r="O24">
        <v>110</v>
      </c>
      <c r="S24" t="str">
        <f t="shared" si="3"/>
        <v>[23] = {["ID"] = 1879387433; }; -- Vales Dead-slayer</v>
      </c>
      <c r="T24" s="1" t="str">
        <f t="shared" si="4"/>
        <v>[23] = {["ID"] = 1879387433; ["SAVE_INDEX"] = 15; ["TYPE"] = 4;             ["VXP"] =    0; ["LP"] = 0; ["REP"] =  700; ["FACTION"] = 72; ["TIER"] = 1; ["MIN_LVL"] = "110"; ["NAME"] = { ["EN"] = "Vales Dead-slayer"; }; ["LORE"] = { ["EN"] = "Defeat many dead in the Vales of Anduin."; }; ["SUMMARY"] = { ["EN"] = "Defeat 40 dead in the Vales of Anduin"; }; };</v>
      </c>
      <c r="U24">
        <f t="shared" si="5"/>
        <v>23</v>
      </c>
      <c r="V24" t="str">
        <f t="shared" si="6"/>
        <v>[23] = {</v>
      </c>
      <c r="W24" t="str">
        <f t="shared" si="7"/>
        <v xml:space="preserve">["ID"] = 1879387433; </v>
      </c>
      <c r="X24" t="str">
        <f t="shared" si="8"/>
        <v xml:space="preserve">["ID"] = 1879387433; </v>
      </c>
      <c r="Y24" t="str">
        <f t="shared" si="9"/>
        <v/>
      </c>
      <c r="Z24" t="str">
        <f t="shared" si="10"/>
        <v xml:space="preserve">["SAVE_INDEX"] = 15; </v>
      </c>
      <c r="AA24">
        <f>VLOOKUP(E24,Type!A$2:B$14,2,FALSE)</f>
        <v>4</v>
      </c>
      <c r="AB24" t="str">
        <f t="shared" si="11"/>
        <v xml:space="preserve">["TYPE"] = 4; </v>
      </c>
      <c r="AC24" t="str">
        <f>IF(NOT(ISBLANK(F24)),VLOOKUP(F24,Type!F$2:G$6,2,FALSE),"")</f>
        <v/>
      </c>
      <c r="AD24" t="str">
        <f t="shared" si="12"/>
        <v xml:space="preserve">            </v>
      </c>
      <c r="AE24" t="str">
        <f t="shared" si="13"/>
        <v>0</v>
      </c>
      <c r="AF24" t="str">
        <f t="shared" si="14"/>
        <v xml:space="preserve">["VXP"] =    0; </v>
      </c>
      <c r="AG24" t="str">
        <f t="shared" si="15"/>
        <v>0</v>
      </c>
      <c r="AH24" t="str">
        <f t="shared" si="16"/>
        <v xml:space="preserve">["LP"] = 0; </v>
      </c>
      <c r="AI24" t="str">
        <f t="shared" si="17"/>
        <v>700</v>
      </c>
      <c r="AJ24" t="str">
        <f t="shared" si="18"/>
        <v xml:space="preserve">["REP"] =  700; </v>
      </c>
      <c r="AK24">
        <f>IF(LEN(K24)&gt;0,VLOOKUP(K24,Faction!A$2:B$80,2,FALSE),1)</f>
        <v>72</v>
      </c>
      <c r="AL24" t="str">
        <f t="shared" si="19"/>
        <v xml:space="preserve">["FACTION"] = 72; </v>
      </c>
      <c r="AM24" t="str">
        <f t="shared" si="20"/>
        <v xml:space="preserve">["TIER"] = 1; </v>
      </c>
      <c r="AN24" t="str">
        <f t="shared" si="21"/>
        <v xml:space="preserve">["MIN_LVL"] = "110"; </v>
      </c>
      <c r="AO24" t="str">
        <f t="shared" si="22"/>
        <v/>
      </c>
      <c r="AP24" t="str">
        <f t="shared" si="23"/>
        <v xml:space="preserve">["NAME"] = { ["EN"] = "Vales Dead-slayer"; }; </v>
      </c>
      <c r="AQ24" t="str">
        <f t="shared" si="24"/>
        <v xml:space="preserve">["LORE"] = { ["EN"] = "Defeat many dead in the Vales of Anduin."; }; </v>
      </c>
      <c r="AR24" t="str">
        <f t="shared" si="25"/>
        <v xml:space="preserve">["SUMMARY"] = { ["EN"] = "Defeat 40 dead in the Vales of Anduin"; }; </v>
      </c>
      <c r="AS24" t="str">
        <f t="shared" si="26"/>
        <v/>
      </c>
      <c r="AT24" t="str">
        <f t="shared" si="27"/>
        <v>};</v>
      </c>
    </row>
    <row r="25" spans="1:46" x14ac:dyDescent="0.25">
      <c r="A25">
        <v>1879387475</v>
      </c>
      <c r="B25">
        <v>7</v>
      </c>
      <c r="C25">
        <v>22</v>
      </c>
      <c r="D25" t="s">
        <v>1438</v>
      </c>
      <c r="E25" t="s">
        <v>25</v>
      </c>
      <c r="H25" t="s">
        <v>1155</v>
      </c>
      <c r="L25" t="s">
        <v>1156</v>
      </c>
      <c r="M25" t="s">
        <v>1195</v>
      </c>
      <c r="N25">
        <v>0</v>
      </c>
      <c r="O25">
        <v>1</v>
      </c>
      <c r="S25" t="str">
        <f t="shared" si="3"/>
        <v>[24] = {["ID"] = 1879387475; }; -- Jumped At the Chance</v>
      </c>
      <c r="T25" s="1" t="str">
        <f t="shared" si="4"/>
        <v>[24] = {["ID"] = 1879387475; ["SAVE_INDEX"] = 22; ["TYPE"] = 3;             ["VXP"] =    0; ["LP"] = 0; ["REP"] =    0; ["FACTION"] =  1; ["TIER"] = 0; ["MIN_LVL"] =   "1"; ["NAME"] = { ["EN"] = "Jumped At the Chance"; }; ["LORE"] = { ["EN"] = "You looked across the ruins of the Hadhodiant and thought to yourself, 'I can make that jump!'"; }; ["SUMMARY"] = { ["EN"] = "Attempt to cross the Hadhodiant"; }; ["TITLE"] = { ["EN"] = "Jumped at the Chance"; }; };</v>
      </c>
      <c r="U25">
        <f t="shared" si="5"/>
        <v>24</v>
      </c>
      <c r="V25" t="str">
        <f t="shared" si="6"/>
        <v>[24] = {</v>
      </c>
      <c r="W25" t="str">
        <f t="shared" si="7"/>
        <v xml:space="preserve">["ID"] = 1879387475; </v>
      </c>
      <c r="X25" t="str">
        <f t="shared" si="8"/>
        <v xml:space="preserve">["ID"] = 1879387475; </v>
      </c>
      <c r="Y25" t="str">
        <f t="shared" si="9"/>
        <v/>
      </c>
      <c r="Z25" t="str">
        <f t="shared" si="10"/>
        <v xml:space="preserve">["SAVE_INDEX"] = 22; </v>
      </c>
      <c r="AA25">
        <f>VLOOKUP(E25,Type!A$2:B$14,2,FALSE)</f>
        <v>3</v>
      </c>
      <c r="AB25" t="str">
        <f t="shared" si="11"/>
        <v xml:space="preserve">["TYPE"] = 3; </v>
      </c>
      <c r="AC25" t="str">
        <f>IF(NOT(ISBLANK(F25)),VLOOKUP(F25,Type!F$2:G$6,2,FALSE),"")</f>
        <v/>
      </c>
      <c r="AD25" t="str">
        <f t="shared" si="12"/>
        <v xml:space="preserve">            </v>
      </c>
      <c r="AE25" t="str">
        <f t="shared" si="13"/>
        <v>0</v>
      </c>
      <c r="AF25" t="str">
        <f t="shared" si="14"/>
        <v xml:space="preserve">["VXP"] =    0; </v>
      </c>
      <c r="AG25" t="str">
        <f t="shared" si="15"/>
        <v>0</v>
      </c>
      <c r="AH25" t="str">
        <f t="shared" si="16"/>
        <v xml:space="preserve">["LP"] = 0; </v>
      </c>
      <c r="AI25" t="str">
        <f t="shared" si="17"/>
        <v>0</v>
      </c>
      <c r="AJ25" t="str">
        <f t="shared" si="18"/>
        <v xml:space="preserve">["REP"] =    0; </v>
      </c>
      <c r="AK25">
        <f>IF(LEN(K25)&gt;0,VLOOKUP(K25,Faction!A$2:B$80,2,FALSE),1)</f>
        <v>1</v>
      </c>
      <c r="AL25" t="str">
        <f t="shared" si="19"/>
        <v xml:space="preserve">["FACTION"] =  1; </v>
      </c>
      <c r="AM25" t="str">
        <f t="shared" si="20"/>
        <v xml:space="preserve">["TIER"] = 0; </v>
      </c>
      <c r="AN25" t="str">
        <f t="shared" si="21"/>
        <v xml:space="preserve">["MIN_LVL"] =   "1"; </v>
      </c>
      <c r="AO25" t="str">
        <f t="shared" si="22"/>
        <v/>
      </c>
      <c r="AP25" t="str">
        <f t="shared" si="23"/>
        <v xml:space="preserve">["NAME"] = { ["EN"] = "Jumped At the Chance"; }; </v>
      </c>
      <c r="AQ25" t="str">
        <f t="shared" si="24"/>
        <v xml:space="preserve">["LORE"] = { ["EN"] = "You looked across the ruins of the Hadhodiant and thought to yourself, 'I can make that jump!'"; }; </v>
      </c>
      <c r="AR25" t="str">
        <f t="shared" si="25"/>
        <v xml:space="preserve">["SUMMARY"] = { ["EN"] = "Attempt to cross the Hadhodiant"; }; </v>
      </c>
      <c r="AS25" t="str">
        <f t="shared" si="26"/>
        <v xml:space="preserve">["TITLE"] = { ["EN"] = "Jumped at the Chance"; }; </v>
      </c>
      <c r="AT25" t="str">
        <f t="shared" si="27"/>
        <v>};</v>
      </c>
    </row>
    <row r="26" spans="1:46" x14ac:dyDescent="0.25">
      <c r="A26">
        <v>1879384646</v>
      </c>
      <c r="B26">
        <v>24</v>
      </c>
      <c r="C26">
        <v>24</v>
      </c>
      <c r="D26" t="s">
        <v>1383</v>
      </c>
      <c r="E26" t="s">
        <v>26</v>
      </c>
      <c r="H26" t="s">
        <v>1383</v>
      </c>
      <c r="L26" t="s">
        <v>1199</v>
      </c>
      <c r="M26" t="s">
        <v>1199</v>
      </c>
      <c r="N26">
        <v>0</v>
      </c>
      <c r="O26">
        <v>110</v>
      </c>
      <c r="S26" t="str">
        <f t="shared" si="3"/>
        <v>[25] = {["ID"] = 1879384646; }; -- Bird-friend</v>
      </c>
      <c r="T26" s="1" t="str">
        <f t="shared" si="4"/>
        <v>[25] = {["ID"] = 1879384646; ["SAVE_INDEX"] = 24; ["TYPE"] = 6;             ["VXP"] =    0; ["LP"] = 0; ["REP"] =    0; ["FACTION"] =  1; ["TIER"] = 0; ["MIN_LVL"] = "110"; ["NAME"] = { ["EN"] = "Bird-friend"; }; ["LORE"] = { ["EN"] = "Assist Radagast at Rhosgobel."; }; ["SUMMARY"] = { ["EN"] = "Assist Radagast at Rhosgobel."; }; ["TITLE"] = { ["EN"] = "Bird-friend"; }; };</v>
      </c>
      <c r="U26">
        <f t="shared" si="5"/>
        <v>25</v>
      </c>
      <c r="V26" t="str">
        <f t="shared" si="6"/>
        <v>[25] = {</v>
      </c>
      <c r="W26" t="str">
        <f t="shared" si="7"/>
        <v xml:space="preserve">["ID"] = 1879384646; </v>
      </c>
      <c r="X26" t="str">
        <f t="shared" si="8"/>
        <v xml:space="preserve">["ID"] = 1879384646; </v>
      </c>
      <c r="Y26" t="str">
        <f t="shared" si="9"/>
        <v/>
      </c>
      <c r="Z26" t="str">
        <f t="shared" si="10"/>
        <v xml:space="preserve">["SAVE_INDEX"] = 24; </v>
      </c>
      <c r="AA26">
        <f>VLOOKUP(E26,Type!A$2:B$14,2,FALSE)</f>
        <v>6</v>
      </c>
      <c r="AB26" t="str">
        <f t="shared" si="11"/>
        <v xml:space="preserve">["TYPE"] = 6; </v>
      </c>
      <c r="AC26" t="str">
        <f>IF(NOT(ISBLANK(F26)),VLOOKUP(F26,Type!F$2:G$6,2,FALSE),"")</f>
        <v/>
      </c>
      <c r="AD26" t="str">
        <f t="shared" si="12"/>
        <v xml:space="preserve">            </v>
      </c>
      <c r="AE26" t="str">
        <f t="shared" si="13"/>
        <v>0</v>
      </c>
      <c r="AF26" t="str">
        <f t="shared" si="14"/>
        <v xml:space="preserve">["VXP"] =    0; </v>
      </c>
      <c r="AG26" t="str">
        <f t="shared" si="15"/>
        <v>0</v>
      </c>
      <c r="AH26" t="str">
        <f t="shared" si="16"/>
        <v xml:space="preserve">["LP"] = 0; </v>
      </c>
      <c r="AI26" t="str">
        <f t="shared" si="17"/>
        <v>0</v>
      </c>
      <c r="AJ26" t="str">
        <f t="shared" si="18"/>
        <v xml:space="preserve">["REP"] =    0; </v>
      </c>
      <c r="AK26">
        <f>IF(LEN(K26)&gt;0,VLOOKUP(K26,Faction!A$2:B$80,2,FALSE),1)</f>
        <v>1</v>
      </c>
      <c r="AL26" t="str">
        <f t="shared" si="19"/>
        <v xml:space="preserve">["FACTION"] =  1; </v>
      </c>
      <c r="AM26" t="str">
        <f t="shared" si="20"/>
        <v xml:space="preserve">["TIER"] = 0; </v>
      </c>
      <c r="AN26" t="str">
        <f t="shared" si="21"/>
        <v xml:space="preserve">["MIN_LVL"] = "110"; </v>
      </c>
      <c r="AO26" t="str">
        <f t="shared" si="22"/>
        <v/>
      </c>
      <c r="AP26" t="str">
        <f t="shared" si="23"/>
        <v xml:space="preserve">["NAME"] = { ["EN"] = "Bird-friend"; }; </v>
      </c>
      <c r="AQ26" t="str">
        <f t="shared" si="24"/>
        <v xml:space="preserve">["LORE"] = { ["EN"] = "Assist Radagast at Rhosgobel."; }; </v>
      </c>
      <c r="AR26" t="str">
        <f t="shared" si="25"/>
        <v xml:space="preserve">["SUMMARY"] = { ["EN"] = "Assist Radagast at Rhosgobel."; }; </v>
      </c>
      <c r="AS26" t="str">
        <f t="shared" si="26"/>
        <v xml:space="preserve">["TITLE"] = { ["EN"] = "Bird-friend"; }; </v>
      </c>
      <c r="AT26" t="str">
        <f t="shared" si="27"/>
        <v>};</v>
      </c>
    </row>
    <row r="27" spans="1:46" x14ac:dyDescent="0.25">
      <c r="A27">
        <v>1879384644</v>
      </c>
      <c r="B27">
        <v>26</v>
      </c>
      <c r="C27">
        <v>26</v>
      </c>
      <c r="D27" t="s">
        <v>1385</v>
      </c>
      <c r="E27" t="s">
        <v>26</v>
      </c>
      <c r="H27" t="s">
        <v>1384</v>
      </c>
      <c r="I27">
        <v>5</v>
      </c>
      <c r="L27" t="s">
        <v>1387</v>
      </c>
      <c r="M27" t="s">
        <v>1388</v>
      </c>
      <c r="N27">
        <v>0</v>
      </c>
      <c r="O27">
        <v>110</v>
      </c>
      <c r="S27" t="str">
        <f t="shared" si="3"/>
        <v>[26] = {["ID"] = 1879384644; }; -- Tender of Beasts (Advanced)</v>
      </c>
      <c r="T27" s="1" t="str">
        <f t="shared" si="4"/>
        <v>[26] = {["ID"] = 1879384644; ["SAVE_INDEX"] = 26; ["TYPE"] = 6;             ["VXP"] =    0; ["LP"] = 5; ["REP"] =    0; ["FACTION"] =  1; ["TIER"] = 0; ["MIN_LVL"] = "110"; ["NAME"] = { ["EN"] = "Tender of Beasts (Advanced)"; }; ["LORE"] = { ["EN"] = "Gain knowledge of taming animals."; }; ["SUMMARY"] = { ["EN"] = "Give Radagast's Taming Treats to 120 animals."; }; ["TITLE"] = { ["EN"] = "Tender of Beasts"; }; };</v>
      </c>
      <c r="U27">
        <f t="shared" si="5"/>
        <v>26</v>
      </c>
      <c r="V27" t="str">
        <f t="shared" si="6"/>
        <v>[26] = {</v>
      </c>
      <c r="W27" t="str">
        <f t="shared" si="7"/>
        <v xml:space="preserve">["ID"] = 1879384644; </v>
      </c>
      <c r="X27" t="str">
        <f t="shared" si="8"/>
        <v xml:space="preserve">["ID"] = 1879384644; </v>
      </c>
      <c r="Y27" t="str">
        <f t="shared" si="9"/>
        <v/>
      </c>
      <c r="Z27" t="str">
        <f t="shared" si="10"/>
        <v xml:space="preserve">["SAVE_INDEX"] = 26; </v>
      </c>
      <c r="AA27">
        <f>VLOOKUP(E27,Type!A$2:B$14,2,FALSE)</f>
        <v>6</v>
      </c>
      <c r="AB27" t="str">
        <f t="shared" si="11"/>
        <v xml:space="preserve">["TYPE"] = 6; </v>
      </c>
      <c r="AC27" t="str">
        <f>IF(NOT(ISBLANK(F27)),VLOOKUP(F27,Type!F$2:G$6,2,FALSE),"")</f>
        <v/>
      </c>
      <c r="AD27" t="str">
        <f t="shared" si="12"/>
        <v xml:space="preserve">            </v>
      </c>
      <c r="AE27" t="str">
        <f t="shared" si="13"/>
        <v>0</v>
      </c>
      <c r="AF27" t="str">
        <f t="shared" si="14"/>
        <v xml:space="preserve">["VXP"] =    0; </v>
      </c>
      <c r="AG27" t="str">
        <f t="shared" si="15"/>
        <v>5</v>
      </c>
      <c r="AH27" t="str">
        <f t="shared" si="16"/>
        <v xml:space="preserve">["LP"] = 5; </v>
      </c>
      <c r="AI27" t="str">
        <f t="shared" si="17"/>
        <v>0</v>
      </c>
      <c r="AJ27" t="str">
        <f t="shared" si="18"/>
        <v xml:space="preserve">["REP"] =    0; </v>
      </c>
      <c r="AK27">
        <f>IF(LEN(K27)&gt;0,VLOOKUP(K27,Faction!A$2:B$80,2,FALSE),1)</f>
        <v>1</v>
      </c>
      <c r="AL27" t="str">
        <f t="shared" si="19"/>
        <v xml:space="preserve">["FACTION"] =  1; </v>
      </c>
      <c r="AM27" t="str">
        <f t="shared" si="20"/>
        <v xml:space="preserve">["TIER"] = 0; </v>
      </c>
      <c r="AN27" t="str">
        <f t="shared" si="21"/>
        <v xml:space="preserve">["MIN_LVL"] = "110"; </v>
      </c>
      <c r="AO27" t="str">
        <f t="shared" si="22"/>
        <v/>
      </c>
      <c r="AP27" t="str">
        <f t="shared" si="23"/>
        <v xml:space="preserve">["NAME"] = { ["EN"] = "Tender of Beasts (Advanced)"; }; </v>
      </c>
      <c r="AQ27" t="str">
        <f t="shared" si="24"/>
        <v xml:space="preserve">["LORE"] = { ["EN"] = "Gain knowledge of taming animals."; }; </v>
      </c>
      <c r="AR27" t="str">
        <f t="shared" si="25"/>
        <v xml:space="preserve">["SUMMARY"] = { ["EN"] = "Give Radagast's Taming Treats to 120 animals."; }; </v>
      </c>
      <c r="AS27" t="str">
        <f t="shared" si="26"/>
        <v xml:space="preserve">["TITLE"] = { ["EN"] = "Tender of Beasts"; }; </v>
      </c>
      <c r="AT27" t="str">
        <f t="shared" si="27"/>
        <v>};</v>
      </c>
    </row>
    <row r="28" spans="1:46" x14ac:dyDescent="0.25">
      <c r="A28">
        <v>1879384638</v>
      </c>
      <c r="B28">
        <v>25</v>
      </c>
      <c r="C28">
        <v>25</v>
      </c>
      <c r="D28" t="s">
        <v>1384</v>
      </c>
      <c r="E28" t="s">
        <v>26</v>
      </c>
      <c r="L28" t="s">
        <v>1386</v>
      </c>
      <c r="M28" t="s">
        <v>1388</v>
      </c>
      <c r="N28">
        <v>1</v>
      </c>
      <c r="O28">
        <v>110</v>
      </c>
      <c r="S28" t="str">
        <f t="shared" si="3"/>
        <v>[27] = {["ID"] = 1879384638; }; -- Tender of Beasts</v>
      </c>
      <c r="T28" s="1" t="str">
        <f t="shared" si="4"/>
        <v>[27] = {["ID"] = 1879384638; ["SAVE_INDEX"] = 25; ["TYPE"] = 6;             ["VXP"] =    0; ["LP"] = 0; ["REP"] =    0; ["FACTION"] =  1; ["TIER"] = 1; ["MIN_LVL"] = "110"; ["NAME"] = { ["EN"] = "Tender of Beasts"; }; ["LORE"] = { ["EN"] = "Gain knowledge of taming animals."; }; ["SUMMARY"] = { ["EN"] = "Give Radagast's Taming Treats to 60 animals."; }; };</v>
      </c>
      <c r="U28">
        <f t="shared" si="5"/>
        <v>27</v>
      </c>
      <c r="V28" t="str">
        <f t="shared" si="6"/>
        <v>[27] = {</v>
      </c>
      <c r="W28" t="str">
        <f t="shared" si="7"/>
        <v xml:space="preserve">["ID"] = 1879384638; </v>
      </c>
      <c r="X28" t="str">
        <f t="shared" si="8"/>
        <v xml:space="preserve">["ID"] = 1879384638; </v>
      </c>
      <c r="Y28" t="str">
        <f t="shared" si="9"/>
        <v/>
      </c>
      <c r="Z28" t="str">
        <f t="shared" si="10"/>
        <v xml:space="preserve">["SAVE_INDEX"] = 25; </v>
      </c>
      <c r="AA28">
        <f>VLOOKUP(E28,Type!A$2:B$14,2,FALSE)</f>
        <v>6</v>
      </c>
      <c r="AB28" t="str">
        <f t="shared" si="11"/>
        <v xml:space="preserve">["TYPE"] = 6; </v>
      </c>
      <c r="AC28" t="str">
        <f>IF(NOT(ISBLANK(F28)),VLOOKUP(F28,Type!F$2:G$6,2,FALSE),"")</f>
        <v/>
      </c>
      <c r="AD28" t="str">
        <f t="shared" si="12"/>
        <v xml:space="preserve">            </v>
      </c>
      <c r="AE28" t="str">
        <f t="shared" si="13"/>
        <v>0</v>
      </c>
      <c r="AF28" t="str">
        <f t="shared" si="14"/>
        <v xml:space="preserve">["VXP"] =    0; </v>
      </c>
      <c r="AG28" t="str">
        <f t="shared" si="15"/>
        <v>0</v>
      </c>
      <c r="AH28" t="str">
        <f t="shared" si="16"/>
        <v xml:space="preserve">["LP"] = 0; </v>
      </c>
      <c r="AI28" t="str">
        <f t="shared" si="17"/>
        <v>0</v>
      </c>
      <c r="AJ28" t="str">
        <f t="shared" si="18"/>
        <v xml:space="preserve">["REP"] =    0; </v>
      </c>
      <c r="AK28">
        <f>IF(LEN(K28)&gt;0,VLOOKUP(K28,Faction!A$2:B$80,2,FALSE),1)</f>
        <v>1</v>
      </c>
      <c r="AL28" t="str">
        <f t="shared" si="19"/>
        <v xml:space="preserve">["FACTION"] =  1; </v>
      </c>
      <c r="AM28" t="str">
        <f t="shared" si="20"/>
        <v xml:space="preserve">["TIER"] = 1; </v>
      </c>
      <c r="AN28" t="str">
        <f t="shared" si="21"/>
        <v xml:space="preserve">["MIN_LVL"] = "110"; </v>
      </c>
      <c r="AO28" t="str">
        <f t="shared" si="22"/>
        <v/>
      </c>
      <c r="AP28" t="str">
        <f t="shared" si="23"/>
        <v xml:space="preserve">["NAME"] = { ["EN"] = "Tender of Beasts"; }; </v>
      </c>
      <c r="AQ28" t="str">
        <f t="shared" si="24"/>
        <v xml:space="preserve">["LORE"] = { ["EN"] = "Gain knowledge of taming animals."; }; </v>
      </c>
      <c r="AR28" t="str">
        <f t="shared" si="25"/>
        <v xml:space="preserve">["SUMMARY"] = { ["EN"] = "Give Radagast's Taming Treats to 60 animals."; }; </v>
      </c>
      <c r="AS28" t="str">
        <f t="shared" si="26"/>
        <v/>
      </c>
      <c r="AT28" t="str">
        <f t="shared" si="27"/>
        <v>};</v>
      </c>
    </row>
    <row r="29" spans="1:46" x14ac:dyDescent="0.25">
      <c r="A29">
        <v>1879387426</v>
      </c>
      <c r="B29">
        <v>27</v>
      </c>
      <c r="C29">
        <v>27</v>
      </c>
      <c r="D29" t="s">
        <v>1389</v>
      </c>
      <c r="E29" t="s">
        <v>26</v>
      </c>
      <c r="H29" t="s">
        <v>2077</v>
      </c>
      <c r="I29">
        <v>5</v>
      </c>
      <c r="J29">
        <v>700</v>
      </c>
      <c r="K29" t="s">
        <v>111</v>
      </c>
      <c r="L29" t="s">
        <v>1390</v>
      </c>
      <c r="M29" t="s">
        <v>1399</v>
      </c>
      <c r="N29">
        <v>0</v>
      </c>
      <c r="O29">
        <v>110</v>
      </c>
      <c r="S29" t="str">
        <f t="shared" si="3"/>
        <v>[28] = {["ID"] = 1879387426; }; -- Defenders of the Wilderfolk</v>
      </c>
      <c r="T29" s="1" t="str">
        <f t="shared" si="4"/>
        <v>[28] = {["ID"] = 1879387426; ["SAVE_INDEX"] = 27; ["TYPE"] = 6;             ["VXP"] =    0; ["LP"] = 5; ["REP"] =  700; ["FACTION"] = 72; ["TIER"] = 0; ["MIN_LVL"] = "110"; ["NAME"] = { ["EN"] = "Defenders of the Wilderfolk"; }; ["LORE"] = { ["EN"] = "There is still much to do in the Vales of Anduin."; }; ["SUMMARY"] = { ["EN"] = "Complete 12 Quests in Avabárg, Kidzul-kâlah, and Shathur-munzu"; }; ["TITLE"] = { ["EN"] = "Wilder-(Class)"; }; };</v>
      </c>
      <c r="U29">
        <f t="shared" si="5"/>
        <v>28</v>
      </c>
      <c r="V29" t="str">
        <f t="shared" si="6"/>
        <v>[28] = {</v>
      </c>
      <c r="W29" t="str">
        <f t="shared" si="7"/>
        <v xml:space="preserve">["ID"] = 1879387426; </v>
      </c>
      <c r="X29" t="str">
        <f t="shared" si="8"/>
        <v xml:space="preserve">["ID"] = 1879387426; </v>
      </c>
      <c r="Y29" t="str">
        <f t="shared" si="9"/>
        <v/>
      </c>
      <c r="Z29" t="str">
        <f t="shared" si="10"/>
        <v xml:space="preserve">["SAVE_INDEX"] = 27; </v>
      </c>
      <c r="AA29">
        <f>VLOOKUP(E29,Type!A$2:B$14,2,FALSE)</f>
        <v>6</v>
      </c>
      <c r="AB29" t="str">
        <f t="shared" si="11"/>
        <v xml:space="preserve">["TYPE"] = 6; </v>
      </c>
      <c r="AC29" t="str">
        <f>IF(NOT(ISBLANK(F29)),VLOOKUP(F29,Type!F$2:G$6,2,FALSE),"")</f>
        <v/>
      </c>
      <c r="AD29" t="str">
        <f t="shared" si="12"/>
        <v xml:space="preserve">            </v>
      </c>
      <c r="AE29" t="str">
        <f t="shared" si="13"/>
        <v>0</v>
      </c>
      <c r="AF29" t="str">
        <f t="shared" si="14"/>
        <v xml:space="preserve">["VXP"] =    0; </v>
      </c>
      <c r="AG29" t="str">
        <f t="shared" si="15"/>
        <v>5</v>
      </c>
      <c r="AH29" t="str">
        <f t="shared" si="16"/>
        <v xml:space="preserve">["LP"] = 5; </v>
      </c>
      <c r="AI29" t="str">
        <f t="shared" si="17"/>
        <v>700</v>
      </c>
      <c r="AJ29" t="str">
        <f t="shared" si="18"/>
        <v xml:space="preserve">["REP"] =  700; </v>
      </c>
      <c r="AK29">
        <f>IF(LEN(K29)&gt;0,VLOOKUP(K29,Faction!A$2:B$80,2,FALSE),1)</f>
        <v>72</v>
      </c>
      <c r="AL29" t="str">
        <f t="shared" si="19"/>
        <v xml:space="preserve">["FACTION"] = 72; </v>
      </c>
      <c r="AM29" t="str">
        <f t="shared" si="20"/>
        <v xml:space="preserve">["TIER"] = 0; </v>
      </c>
      <c r="AN29" t="str">
        <f t="shared" si="21"/>
        <v xml:space="preserve">["MIN_LVL"] = "110"; </v>
      </c>
      <c r="AO29" t="str">
        <f t="shared" si="22"/>
        <v/>
      </c>
      <c r="AP29" t="str">
        <f t="shared" si="23"/>
        <v xml:space="preserve">["NAME"] = { ["EN"] = "Defenders of the Wilderfolk"; }; </v>
      </c>
      <c r="AQ29" t="str">
        <f t="shared" si="24"/>
        <v xml:space="preserve">["LORE"] = { ["EN"] = "There is still much to do in the Vales of Anduin."; }; </v>
      </c>
      <c r="AR29" t="str">
        <f t="shared" si="25"/>
        <v xml:space="preserve">["SUMMARY"] = { ["EN"] = "Complete 12 Quests in Avabárg, Kidzul-kâlah, and Shathur-munzu"; }; </v>
      </c>
      <c r="AS29" t="str">
        <f t="shared" si="26"/>
        <v xml:space="preserve">["TITLE"] = { ["EN"] = "Wilder-(Class)"; }; </v>
      </c>
      <c r="AT29" t="str">
        <f t="shared" si="27"/>
        <v>};</v>
      </c>
    </row>
    <row r="30" spans="1:46" x14ac:dyDescent="0.25">
      <c r="A30">
        <v>1879387429</v>
      </c>
      <c r="B30">
        <v>30</v>
      </c>
      <c r="C30">
        <v>30</v>
      </c>
      <c r="D30" t="s">
        <v>1394</v>
      </c>
      <c r="E30" t="s">
        <v>26</v>
      </c>
      <c r="G30">
        <v>2000</v>
      </c>
      <c r="H30" t="s">
        <v>1395</v>
      </c>
      <c r="I30">
        <v>5</v>
      </c>
      <c r="J30">
        <v>700</v>
      </c>
      <c r="K30" t="s">
        <v>111</v>
      </c>
      <c r="L30" t="s">
        <v>1396</v>
      </c>
      <c r="M30" t="s">
        <v>1522</v>
      </c>
      <c r="N30">
        <v>0</v>
      </c>
      <c r="O30">
        <v>110</v>
      </c>
      <c r="S30" t="str">
        <f t="shared" si="3"/>
        <v>[29] = {["ID"] = 1879387429; }; -- Quests of the Gladdenmere</v>
      </c>
      <c r="T30" s="1" t="str">
        <f t="shared" si="4"/>
        <v>[29] = {["ID"] = 1879387429; ["SAVE_INDEX"] = 30; ["TYPE"] = 6;             ["VXP"] = 2000; ["LP"] = 5; ["REP"] =  700; ["FACTION"] = 72; ["TIER"] = 0; ["MIN_LVL"] = "110"; ["NAME"] = { ["EN"] = "Quests of the Gladdenmere"; }; ["LORE"] = { ["EN"] = "Complete many quests in the Gladdenmere."; }; ["SUMMARY"] = { ["EN"] = "Complete 8 quests in the Gladdenmere"; }; ["TITLE"] = { ["EN"] = "Walker in the Mist"; }; };</v>
      </c>
      <c r="U30">
        <f t="shared" si="5"/>
        <v>29</v>
      </c>
      <c r="V30" t="str">
        <f t="shared" si="6"/>
        <v>[29] = {</v>
      </c>
      <c r="W30" t="str">
        <f t="shared" si="7"/>
        <v xml:space="preserve">["ID"] = 1879387429; </v>
      </c>
      <c r="X30" t="str">
        <f t="shared" si="8"/>
        <v xml:space="preserve">["ID"] = 1879387429; </v>
      </c>
      <c r="Y30" t="str">
        <f t="shared" si="9"/>
        <v/>
      </c>
      <c r="Z30" t="str">
        <f t="shared" si="10"/>
        <v xml:space="preserve">["SAVE_INDEX"] = 30; </v>
      </c>
      <c r="AA30">
        <f>VLOOKUP(E30,Type!A$2:B$14,2,FALSE)</f>
        <v>6</v>
      </c>
      <c r="AB30" t="str">
        <f t="shared" si="11"/>
        <v xml:space="preserve">["TYPE"] = 6; </v>
      </c>
      <c r="AC30" t="str">
        <f>IF(NOT(ISBLANK(F30)),VLOOKUP(F30,Type!F$2:G$6,2,FALSE),"")</f>
        <v/>
      </c>
      <c r="AD30" t="str">
        <f t="shared" si="12"/>
        <v xml:space="preserve">            </v>
      </c>
      <c r="AE30" t="str">
        <f t="shared" si="13"/>
        <v>2000</v>
      </c>
      <c r="AF30" t="str">
        <f t="shared" si="14"/>
        <v xml:space="preserve">["VXP"] = 2000; </v>
      </c>
      <c r="AG30" t="str">
        <f t="shared" si="15"/>
        <v>5</v>
      </c>
      <c r="AH30" t="str">
        <f t="shared" si="16"/>
        <v xml:space="preserve">["LP"] = 5; </v>
      </c>
      <c r="AI30" t="str">
        <f t="shared" si="17"/>
        <v>700</v>
      </c>
      <c r="AJ30" t="str">
        <f t="shared" si="18"/>
        <v xml:space="preserve">["REP"] =  700; </v>
      </c>
      <c r="AK30">
        <f>IF(LEN(K30)&gt;0,VLOOKUP(K30,Faction!A$2:B$80,2,FALSE),1)</f>
        <v>72</v>
      </c>
      <c r="AL30" t="str">
        <f t="shared" si="19"/>
        <v xml:space="preserve">["FACTION"] = 72; </v>
      </c>
      <c r="AM30" t="str">
        <f t="shared" si="20"/>
        <v xml:space="preserve">["TIER"] = 0; </v>
      </c>
      <c r="AN30" t="str">
        <f t="shared" si="21"/>
        <v xml:space="preserve">["MIN_LVL"] = "110"; </v>
      </c>
      <c r="AO30" t="str">
        <f t="shared" si="22"/>
        <v/>
      </c>
      <c r="AP30" t="str">
        <f t="shared" si="23"/>
        <v xml:space="preserve">["NAME"] = { ["EN"] = "Quests of the Gladdenmere"; }; </v>
      </c>
      <c r="AQ30" t="str">
        <f t="shared" si="24"/>
        <v xml:space="preserve">["LORE"] = { ["EN"] = "Complete many quests in the Gladdenmere."; }; </v>
      </c>
      <c r="AR30" t="str">
        <f t="shared" si="25"/>
        <v xml:space="preserve">["SUMMARY"] = { ["EN"] = "Complete 8 quests in the Gladdenmere"; }; </v>
      </c>
      <c r="AS30" t="str">
        <f t="shared" si="26"/>
        <v xml:space="preserve">["TITLE"] = { ["EN"] = "Walker in the Mist"; }; </v>
      </c>
      <c r="AT30" t="str">
        <f t="shared" si="27"/>
        <v>};</v>
      </c>
    </row>
    <row r="31" spans="1:46" x14ac:dyDescent="0.25">
      <c r="A31">
        <v>1879388603</v>
      </c>
      <c r="B31">
        <v>31</v>
      </c>
      <c r="C31">
        <v>31</v>
      </c>
      <c r="D31" t="s">
        <v>1397</v>
      </c>
      <c r="E31" t="s">
        <v>26</v>
      </c>
      <c r="I31">
        <v>5</v>
      </c>
      <c r="L31" t="s">
        <v>1398</v>
      </c>
      <c r="M31" t="s">
        <v>1523</v>
      </c>
      <c r="N31">
        <v>0</v>
      </c>
      <c r="O31">
        <v>100</v>
      </c>
      <c r="S31" t="str">
        <f t="shared" si="3"/>
        <v>[30] = {["ID"] = 1879388603; }; -- The Lost Lore of Rhovanion</v>
      </c>
      <c r="T31" s="1" t="str">
        <f t="shared" si="4"/>
        <v>[30] = {["ID"] = 1879388603; ["SAVE_INDEX"] = 31; ["TYPE"] = 6;             ["VXP"] =    0; ["LP"] = 5; ["REP"] =    0; ["FACTION"] =  1; ["TIER"] = 0; ["MIN_LVL"] = "100"; ["NAME"] = { ["EN"] = "The Lost Lore of Rhovanion"; }; ["LORE"] = { ["EN"] = "Complete all of the Lost Lore of Rhovanion."; }; ["SUMMARY"] = { ["EN"] = "Complete 9 Lost Lore quests"; }; };</v>
      </c>
      <c r="U31">
        <f t="shared" si="5"/>
        <v>30</v>
      </c>
      <c r="V31" t="str">
        <f t="shared" si="6"/>
        <v>[30] = {</v>
      </c>
      <c r="W31" t="str">
        <f t="shared" si="7"/>
        <v xml:space="preserve">["ID"] = 1879388603; </v>
      </c>
      <c r="X31" t="str">
        <f t="shared" si="8"/>
        <v xml:space="preserve">["ID"] = 1879388603; </v>
      </c>
      <c r="Y31" t="str">
        <f t="shared" si="9"/>
        <v/>
      </c>
      <c r="Z31" t="str">
        <f t="shared" si="10"/>
        <v xml:space="preserve">["SAVE_INDEX"] = 31; </v>
      </c>
      <c r="AA31">
        <f>VLOOKUP(E31,Type!A$2:B$14,2,FALSE)</f>
        <v>6</v>
      </c>
      <c r="AB31" t="str">
        <f t="shared" si="11"/>
        <v xml:space="preserve">["TYPE"] = 6; </v>
      </c>
      <c r="AC31" t="str">
        <f>IF(NOT(ISBLANK(F31)),VLOOKUP(F31,Type!F$2:G$6,2,FALSE),"")</f>
        <v/>
      </c>
      <c r="AD31" t="str">
        <f t="shared" si="12"/>
        <v xml:space="preserve">            </v>
      </c>
      <c r="AE31" t="str">
        <f t="shared" si="13"/>
        <v>0</v>
      </c>
      <c r="AF31" t="str">
        <f t="shared" si="14"/>
        <v xml:space="preserve">["VXP"] =    0; </v>
      </c>
      <c r="AG31" t="str">
        <f t="shared" si="15"/>
        <v>5</v>
      </c>
      <c r="AH31" t="str">
        <f t="shared" si="16"/>
        <v xml:space="preserve">["LP"] = 5; </v>
      </c>
      <c r="AI31" t="str">
        <f t="shared" si="17"/>
        <v>0</v>
      </c>
      <c r="AJ31" t="str">
        <f t="shared" si="18"/>
        <v xml:space="preserve">["REP"] =    0; </v>
      </c>
      <c r="AK31">
        <f>IF(LEN(K31)&gt;0,VLOOKUP(K31,Faction!A$2:B$80,2,FALSE),1)</f>
        <v>1</v>
      </c>
      <c r="AL31" t="str">
        <f t="shared" si="19"/>
        <v xml:space="preserve">["FACTION"] =  1; </v>
      </c>
      <c r="AM31" t="str">
        <f t="shared" si="20"/>
        <v xml:space="preserve">["TIER"] = 0; </v>
      </c>
      <c r="AN31" t="str">
        <f t="shared" si="21"/>
        <v xml:space="preserve">["MIN_LVL"] = "100"; </v>
      </c>
      <c r="AO31" t="str">
        <f t="shared" si="22"/>
        <v/>
      </c>
      <c r="AP31" t="str">
        <f t="shared" si="23"/>
        <v xml:space="preserve">["NAME"] = { ["EN"] = "The Lost Lore of Rhovanion"; }; </v>
      </c>
      <c r="AQ31" t="str">
        <f t="shared" si="24"/>
        <v xml:space="preserve">["LORE"] = { ["EN"] = "Complete all of the Lost Lore of Rhovanion."; }; </v>
      </c>
      <c r="AR31" t="str">
        <f t="shared" si="25"/>
        <v xml:space="preserve">["SUMMARY"] = { ["EN"] = "Complete 9 Lost Lore quests"; }; </v>
      </c>
      <c r="AS31" t="str">
        <f t="shared" si="26"/>
        <v/>
      </c>
      <c r="AT31" t="str">
        <f t="shared" si="27"/>
        <v>};</v>
      </c>
    </row>
    <row r="32" spans="1:46" x14ac:dyDescent="0.25">
      <c r="D32" s="3" t="s">
        <v>2052</v>
      </c>
      <c r="E32" s="3" t="s">
        <v>1551</v>
      </c>
      <c r="Q32">
        <v>258</v>
      </c>
      <c r="S32" t="str">
        <f t="shared" si="3"/>
        <v>[31] = {["CAT_ID"] = 258; }; -- The Depths of Kidzul-kâlah</v>
      </c>
      <c r="T32" s="1" t="str">
        <f t="shared" si="4"/>
        <v>[31] = {                     ["TYPE"] = 14;             ["VXP"] =    0; ["LP"] = 0; ["REP"] =    0; ["FACTION"] =  1; ["TIER"] = 0; ["NAME"] = { ["EN"] = "The Depths of Kidzul-kâlah"; }; };</v>
      </c>
      <c r="U32">
        <f t="shared" si="5"/>
        <v>31</v>
      </c>
      <c r="V32" t="str">
        <f t="shared" si="6"/>
        <v>[31] = {</v>
      </c>
      <c r="W32" t="str">
        <f t="shared" si="7"/>
        <v xml:space="preserve">                     </v>
      </c>
      <c r="X32" t="str">
        <f t="shared" si="8"/>
        <v/>
      </c>
      <c r="Y32" t="str">
        <f t="shared" si="9"/>
        <v xml:space="preserve">["CAT_ID"] = 258; </v>
      </c>
      <c r="Z32" t="str">
        <f t="shared" si="10"/>
        <v/>
      </c>
      <c r="AA32">
        <f>VLOOKUP(E32,Type!A$2:B$14,2,FALSE)</f>
        <v>14</v>
      </c>
      <c r="AB32" t="str">
        <f t="shared" si="11"/>
        <v xml:space="preserve">["TYPE"] = 14; </v>
      </c>
      <c r="AC32" t="str">
        <f>IF(NOT(ISBLANK(F32)),VLOOKUP(F32,Type!F$2:G$6,2,FALSE),"")</f>
        <v/>
      </c>
      <c r="AD32" t="str">
        <f t="shared" si="12"/>
        <v xml:space="preserve">            </v>
      </c>
      <c r="AE32" t="str">
        <f t="shared" si="13"/>
        <v>0</v>
      </c>
      <c r="AF32" t="str">
        <f t="shared" si="14"/>
        <v xml:space="preserve">["VXP"] =    0; </v>
      </c>
      <c r="AG32" t="str">
        <f t="shared" si="15"/>
        <v>0</v>
      </c>
      <c r="AH32" t="str">
        <f t="shared" si="16"/>
        <v xml:space="preserve">["LP"] = 0; </v>
      </c>
      <c r="AI32" t="str">
        <f t="shared" si="17"/>
        <v>0</v>
      </c>
      <c r="AJ32" t="str">
        <f t="shared" si="18"/>
        <v xml:space="preserve">["REP"] =    0; </v>
      </c>
      <c r="AK32">
        <f>IF(LEN(K32)&gt;0,VLOOKUP(K32,Faction!A$2:B$80,2,FALSE),1)</f>
        <v>1</v>
      </c>
      <c r="AL32" t="str">
        <f t="shared" si="19"/>
        <v xml:space="preserve">["FACTION"] =  1; </v>
      </c>
      <c r="AM32" t="str">
        <f t="shared" si="20"/>
        <v xml:space="preserve">["TIER"] = 0; </v>
      </c>
      <c r="AN32" t="str">
        <f t="shared" si="21"/>
        <v/>
      </c>
      <c r="AO32" t="str">
        <f t="shared" si="22"/>
        <v/>
      </c>
      <c r="AP32" t="str">
        <f t="shared" si="23"/>
        <v xml:space="preserve">["NAME"] = { ["EN"] = "The Depths of Kidzul-kâlah"; }; </v>
      </c>
      <c r="AQ32" t="str">
        <f t="shared" si="24"/>
        <v/>
      </c>
      <c r="AR32" t="str">
        <f t="shared" si="25"/>
        <v/>
      </c>
      <c r="AS32" t="str">
        <f t="shared" si="26"/>
        <v/>
      </c>
      <c r="AT32" t="str">
        <f t="shared" si="27"/>
        <v>};</v>
      </c>
    </row>
    <row r="33" spans="1:46" x14ac:dyDescent="0.25">
      <c r="A33">
        <v>1879391335</v>
      </c>
      <c r="B33">
        <v>32</v>
      </c>
      <c r="C33">
        <v>32</v>
      </c>
      <c r="D33" t="s">
        <v>1400</v>
      </c>
      <c r="E33" t="s">
        <v>31</v>
      </c>
      <c r="L33" t="s">
        <v>1401</v>
      </c>
      <c r="M33" t="s">
        <v>1524</v>
      </c>
      <c r="N33">
        <v>0</v>
      </c>
      <c r="O33">
        <v>115</v>
      </c>
      <c r="S33" t="str">
        <f t="shared" si="3"/>
        <v>[32] = {["ID"] = 1879391335; }; -- The Depths of Kidzul-kâlah -- Tier 1</v>
      </c>
      <c r="T33" s="1" t="str">
        <f t="shared" si="4"/>
        <v>[32] = {["ID"] = 1879391335; ["SAVE_INDEX"] = 32; ["TYPE"] = 4;             ["VXP"] =    0; ["LP"] = 0; ["REP"] =    0; ["FACTION"] =  1; ["TIER"] = 0; ["MIN_LVL"] = "115"; ["NAME"] = { ["EN"] = "The Depths of Kidzul-kâlah -- Tier 1"; }; ["LORE"] = { ["EN"] = "In the depths of Kidzul-kâlah something evil has taken root. The Maiden of the Gladden has asked for your help in removing the corruption."; }; ["SUMMARY"] = { ["EN"] = "Complete The Depths of Kidzul-kâlah at Tier 1"; }; };</v>
      </c>
      <c r="U33">
        <f t="shared" si="5"/>
        <v>32</v>
      </c>
      <c r="V33" t="str">
        <f t="shared" si="6"/>
        <v>[32] = {</v>
      </c>
      <c r="W33" t="str">
        <f t="shared" si="7"/>
        <v xml:space="preserve">["ID"] = 1879391335; </v>
      </c>
      <c r="X33" t="str">
        <f t="shared" si="8"/>
        <v xml:space="preserve">["ID"] = 1879391335; </v>
      </c>
      <c r="Y33" t="str">
        <f t="shared" si="9"/>
        <v/>
      </c>
      <c r="Z33" t="str">
        <f t="shared" si="10"/>
        <v xml:space="preserve">["SAVE_INDEX"] = 32; </v>
      </c>
      <c r="AA33">
        <f>VLOOKUP(E33,Type!A$2:B$14,2,FALSE)</f>
        <v>4</v>
      </c>
      <c r="AB33" t="str">
        <f t="shared" si="11"/>
        <v xml:space="preserve">["TYPE"] = 4; </v>
      </c>
      <c r="AC33" t="str">
        <f>IF(NOT(ISBLANK(F33)),VLOOKUP(F33,Type!F$2:G$6,2,FALSE),"")</f>
        <v/>
      </c>
      <c r="AD33" t="str">
        <f t="shared" si="12"/>
        <v xml:space="preserve">            </v>
      </c>
      <c r="AE33" t="str">
        <f t="shared" si="13"/>
        <v>0</v>
      </c>
      <c r="AF33" t="str">
        <f t="shared" si="14"/>
        <v xml:space="preserve">["VXP"] =    0; </v>
      </c>
      <c r="AG33" t="str">
        <f t="shared" si="15"/>
        <v>0</v>
      </c>
      <c r="AH33" t="str">
        <f t="shared" si="16"/>
        <v xml:space="preserve">["LP"] = 0; </v>
      </c>
      <c r="AI33" t="str">
        <f t="shared" si="17"/>
        <v>0</v>
      </c>
      <c r="AJ33" t="str">
        <f t="shared" si="18"/>
        <v xml:space="preserve">["REP"] =    0; </v>
      </c>
      <c r="AK33">
        <f>IF(LEN(K33)&gt;0,VLOOKUP(K33,Faction!A$2:B$80,2,FALSE),1)</f>
        <v>1</v>
      </c>
      <c r="AL33" t="str">
        <f t="shared" si="19"/>
        <v xml:space="preserve">["FACTION"] =  1; </v>
      </c>
      <c r="AM33" t="str">
        <f t="shared" si="20"/>
        <v xml:space="preserve">["TIER"] = 0; </v>
      </c>
      <c r="AN33" t="str">
        <f t="shared" si="21"/>
        <v xml:space="preserve">["MIN_LVL"] = "115"; </v>
      </c>
      <c r="AO33" t="str">
        <f t="shared" si="22"/>
        <v/>
      </c>
      <c r="AP33" t="str">
        <f t="shared" si="23"/>
        <v xml:space="preserve">["NAME"] = { ["EN"] = "The Depths of Kidzul-kâlah -- Tier 1"; }; </v>
      </c>
      <c r="AQ33" t="str">
        <f t="shared" si="24"/>
        <v xml:space="preserve">["LORE"] = { ["EN"] = "In the depths of Kidzul-kâlah something evil has taken root. The Maiden of the Gladden has asked for your help in removing the corruption."; }; </v>
      </c>
      <c r="AR33" t="str">
        <f t="shared" si="25"/>
        <v xml:space="preserve">["SUMMARY"] = { ["EN"] = "Complete The Depths of Kidzul-kâlah at Tier 1"; }; </v>
      </c>
      <c r="AS33" t="str">
        <f t="shared" si="26"/>
        <v/>
      </c>
      <c r="AT33" t="str">
        <f t="shared" si="27"/>
        <v>};</v>
      </c>
    </row>
    <row r="34" spans="1:46" x14ac:dyDescent="0.25">
      <c r="A34">
        <v>1879391336</v>
      </c>
      <c r="B34">
        <v>23</v>
      </c>
      <c r="C34">
        <v>23</v>
      </c>
      <c r="D34" t="s">
        <v>1381</v>
      </c>
      <c r="E34" t="s">
        <v>25</v>
      </c>
      <c r="L34" t="s">
        <v>1382</v>
      </c>
      <c r="M34" t="s">
        <v>1521</v>
      </c>
      <c r="N34">
        <v>1</v>
      </c>
      <c r="O34">
        <v>115</v>
      </c>
      <c r="S34" t="str">
        <f t="shared" si="3"/>
        <v>[33] = {["ID"] = 1879391336; }; -- Discovery: The Depths of Kidzul-kâlah</v>
      </c>
      <c r="T34" s="1" t="str">
        <f t="shared" si="4"/>
        <v>[33] = {["ID"] = 1879391336; ["SAVE_INDEX"] = 23; ["TYPE"] = 3;             ["VXP"] =    0; ["LP"] = 0; ["REP"] =    0; ["FACTION"] =  1; ["TIER"] = 1; ["MIN_LVL"] = "115"; ["NAME"] = { ["EN"] = "Discovery: The Depths of Kidzul-kâlah"; }; ["LORE"] = { ["EN"] = "You have discovered the entrance to Kidzul-kâlah."; }; ["SUMMARY"] = { ["EN"] = "Discover the entrance to the Depths of Kidzul-kâlah [1.0N, 67.8W]"; }; };</v>
      </c>
      <c r="U34">
        <f t="shared" si="5"/>
        <v>33</v>
      </c>
      <c r="V34" t="str">
        <f t="shared" si="6"/>
        <v>[33] = {</v>
      </c>
      <c r="W34" t="str">
        <f t="shared" si="7"/>
        <v xml:space="preserve">["ID"] = 1879391336; </v>
      </c>
      <c r="X34" t="str">
        <f t="shared" si="8"/>
        <v xml:space="preserve">["ID"] = 1879391336; </v>
      </c>
      <c r="Y34" t="str">
        <f t="shared" si="9"/>
        <v/>
      </c>
      <c r="Z34" t="str">
        <f t="shared" si="10"/>
        <v xml:space="preserve">["SAVE_INDEX"] = 23; </v>
      </c>
      <c r="AA34">
        <f>VLOOKUP(E34,Type!A$2:B$14,2,FALSE)</f>
        <v>3</v>
      </c>
      <c r="AB34" t="str">
        <f t="shared" si="11"/>
        <v xml:space="preserve">["TYPE"] = 3; </v>
      </c>
      <c r="AC34" t="str">
        <f>IF(NOT(ISBLANK(F34)),VLOOKUP(F34,Type!F$2:G$6,2,FALSE),"")</f>
        <v/>
      </c>
      <c r="AD34" t="str">
        <f t="shared" si="12"/>
        <v xml:space="preserve">            </v>
      </c>
      <c r="AE34" t="str">
        <f t="shared" si="13"/>
        <v>0</v>
      </c>
      <c r="AF34" t="str">
        <f t="shared" si="14"/>
        <v xml:space="preserve">["VXP"] =    0; </v>
      </c>
      <c r="AG34" t="str">
        <f t="shared" si="15"/>
        <v>0</v>
      </c>
      <c r="AH34" t="str">
        <f t="shared" si="16"/>
        <v xml:space="preserve">["LP"] = 0; </v>
      </c>
      <c r="AI34" t="str">
        <f t="shared" si="17"/>
        <v>0</v>
      </c>
      <c r="AJ34" t="str">
        <f t="shared" si="18"/>
        <v xml:space="preserve">["REP"] =    0; </v>
      </c>
      <c r="AK34">
        <f>IF(LEN(K34)&gt;0,VLOOKUP(K34,Faction!A$2:B$80,2,FALSE),1)</f>
        <v>1</v>
      </c>
      <c r="AL34" t="str">
        <f t="shared" si="19"/>
        <v xml:space="preserve">["FACTION"] =  1; </v>
      </c>
      <c r="AM34" t="str">
        <f t="shared" si="20"/>
        <v xml:space="preserve">["TIER"] = 1; </v>
      </c>
      <c r="AN34" t="str">
        <f t="shared" si="21"/>
        <v xml:space="preserve">["MIN_LVL"] = "115"; </v>
      </c>
      <c r="AO34" t="str">
        <f t="shared" si="22"/>
        <v/>
      </c>
      <c r="AP34" t="str">
        <f t="shared" si="23"/>
        <v xml:space="preserve">["NAME"] = { ["EN"] = "Discovery: The Depths of Kidzul-kâlah"; }; </v>
      </c>
      <c r="AQ34" t="str">
        <f t="shared" si="24"/>
        <v xml:space="preserve">["LORE"] = { ["EN"] = "You have discovered the entrance to Kidzul-kâlah."; }; </v>
      </c>
      <c r="AR34" t="str">
        <f t="shared" si="25"/>
        <v xml:space="preserve">["SUMMARY"] = { ["EN"] = "Discover the entrance to the Depths of Kidzul-kâlah [1.0N, 67.8W]"; }; </v>
      </c>
      <c r="AS34" t="str">
        <f t="shared" si="26"/>
        <v/>
      </c>
      <c r="AT34" t="str">
        <f t="shared" si="27"/>
        <v>};</v>
      </c>
    </row>
    <row r="35" spans="1:46" x14ac:dyDescent="0.25">
      <c r="A35">
        <v>1879391333</v>
      </c>
      <c r="B35">
        <v>33</v>
      </c>
      <c r="C35">
        <v>33</v>
      </c>
      <c r="D35" t="s">
        <v>1402</v>
      </c>
      <c r="E35" t="s">
        <v>31</v>
      </c>
      <c r="L35" t="s">
        <v>1403</v>
      </c>
      <c r="M35" t="s">
        <v>1524</v>
      </c>
      <c r="N35">
        <v>0</v>
      </c>
      <c r="O35">
        <v>115</v>
      </c>
      <c r="S35" t="str">
        <f t="shared" si="3"/>
        <v>[34] = {["ID"] = 1879391333; }; -- The Depths of Kidzul-kâlah -- Tier 2</v>
      </c>
      <c r="T35" s="1" t="str">
        <f t="shared" si="4"/>
        <v>[34] = {["ID"] = 1879391333; ["SAVE_INDEX"] = 33; ["TYPE"] = 4;             ["VXP"] =    0; ["LP"] = 0; ["REP"] =    0; ["FACTION"] =  1; ["TIER"] = 0; ["MIN_LVL"] = "115"; ["NAME"] = { ["EN"] = "The Depths of Kidzul-kâlah -- Tier 2"; }; ["LORE"] = { ["EN"] = "In the depths of Kidzul-kâlah something evil has taken root. The Maiden of the Gladden has asked for your help in removing the corruption."; }; ["SUMMARY"] = { ["EN"] = "Complete The Depths of Kidzul-kâlah at Tier 2"; }; };</v>
      </c>
      <c r="U35">
        <f t="shared" si="5"/>
        <v>34</v>
      </c>
      <c r="V35" t="str">
        <f t="shared" si="6"/>
        <v>[34] = {</v>
      </c>
      <c r="W35" t="str">
        <f t="shared" si="7"/>
        <v xml:space="preserve">["ID"] = 1879391333; </v>
      </c>
      <c r="X35" t="str">
        <f t="shared" si="8"/>
        <v xml:space="preserve">["ID"] = 1879391333; </v>
      </c>
      <c r="Y35" t="str">
        <f t="shared" si="9"/>
        <v/>
      </c>
      <c r="Z35" t="str">
        <f t="shared" si="10"/>
        <v xml:space="preserve">["SAVE_INDEX"] = 33; </v>
      </c>
      <c r="AA35">
        <f>VLOOKUP(E35,Type!A$2:B$14,2,FALSE)</f>
        <v>4</v>
      </c>
      <c r="AB35" t="str">
        <f t="shared" si="11"/>
        <v xml:space="preserve">["TYPE"] = 4; </v>
      </c>
      <c r="AC35" t="str">
        <f>IF(NOT(ISBLANK(F35)),VLOOKUP(F35,Type!F$2:G$6,2,FALSE),"")</f>
        <v/>
      </c>
      <c r="AD35" t="str">
        <f t="shared" si="12"/>
        <v xml:space="preserve">            </v>
      </c>
      <c r="AE35" t="str">
        <f t="shared" si="13"/>
        <v>0</v>
      </c>
      <c r="AF35" t="str">
        <f t="shared" si="14"/>
        <v xml:space="preserve">["VXP"] =    0; </v>
      </c>
      <c r="AG35" t="str">
        <f t="shared" si="15"/>
        <v>0</v>
      </c>
      <c r="AH35" t="str">
        <f t="shared" si="16"/>
        <v xml:space="preserve">["LP"] = 0; </v>
      </c>
      <c r="AI35" t="str">
        <f t="shared" si="17"/>
        <v>0</v>
      </c>
      <c r="AJ35" t="str">
        <f t="shared" si="18"/>
        <v xml:space="preserve">["REP"] =    0; </v>
      </c>
      <c r="AK35">
        <f>IF(LEN(K35)&gt;0,VLOOKUP(K35,Faction!A$2:B$80,2,FALSE),1)</f>
        <v>1</v>
      </c>
      <c r="AL35" t="str">
        <f t="shared" si="19"/>
        <v xml:space="preserve">["FACTION"] =  1; </v>
      </c>
      <c r="AM35" t="str">
        <f t="shared" si="20"/>
        <v xml:space="preserve">["TIER"] = 0; </v>
      </c>
      <c r="AN35" t="str">
        <f t="shared" si="21"/>
        <v xml:space="preserve">["MIN_LVL"] = "115"; </v>
      </c>
      <c r="AO35" t="str">
        <f t="shared" si="22"/>
        <v/>
      </c>
      <c r="AP35" t="str">
        <f t="shared" si="23"/>
        <v xml:space="preserve">["NAME"] = { ["EN"] = "The Depths of Kidzul-kâlah -- Tier 2"; }; </v>
      </c>
      <c r="AQ35" t="str">
        <f t="shared" si="24"/>
        <v xml:space="preserve">["LORE"] = { ["EN"] = "In the depths of Kidzul-kâlah something evil has taken root. The Maiden of the Gladden has asked for your help in removing the corruption."; }; </v>
      </c>
      <c r="AR35" t="str">
        <f t="shared" si="25"/>
        <v xml:space="preserve">["SUMMARY"] = { ["EN"] = "Complete The Depths of Kidzul-kâlah at Tier 2"; }; </v>
      </c>
      <c r="AS35" t="str">
        <f t="shared" si="26"/>
        <v/>
      </c>
      <c r="AT35" t="str">
        <f t="shared" si="27"/>
        <v>};</v>
      </c>
    </row>
    <row r="36" spans="1:46" x14ac:dyDescent="0.25">
      <c r="A36">
        <v>1879391337</v>
      </c>
      <c r="B36">
        <v>34</v>
      </c>
      <c r="C36">
        <v>34</v>
      </c>
      <c r="D36" t="s">
        <v>1404</v>
      </c>
      <c r="E36" t="s">
        <v>31</v>
      </c>
      <c r="H36" t="s">
        <v>1580</v>
      </c>
      <c r="L36" t="s">
        <v>1405</v>
      </c>
      <c r="M36" t="s">
        <v>1524</v>
      </c>
      <c r="N36">
        <v>0</v>
      </c>
      <c r="O36">
        <v>115</v>
      </c>
      <c r="S36" t="str">
        <f t="shared" si="3"/>
        <v>[35] = {["ID"] = 1879391337; }; -- The Depths of Kidzul-kâlah -- Tier 3</v>
      </c>
      <c r="T36" s="1" t="str">
        <f t="shared" si="4"/>
        <v>[35] = {["ID"] = 1879391337; ["SAVE_INDEX"] = 34; ["TYPE"] = 4;             ["VXP"] =    0; ["LP"] = 0; ["REP"] =    0; ["FACTION"] =  1; ["TIER"] = 0; ["MIN_LVL"] = "115"; ["NAME"] = { ["EN"] = "The Depths of Kidzul-kâlah -- Tier 3"; }; ["LORE"] = { ["EN"] = "In the depths of Kidzul-kâlah something evil has taken root. The Maiden of the Gladden has asked for your help in removing the corruption."; }; ["SUMMARY"] = { ["EN"] = "Complete The Depths of Kidzul-kâlah at Tier 3"; }; ["TITLE"] = { ["EN"] = "the Maw Master"; }; };</v>
      </c>
      <c r="U36">
        <f t="shared" si="5"/>
        <v>35</v>
      </c>
      <c r="V36" t="str">
        <f t="shared" si="6"/>
        <v>[35] = {</v>
      </c>
      <c r="W36" t="str">
        <f t="shared" si="7"/>
        <v xml:space="preserve">["ID"] = 1879391337; </v>
      </c>
      <c r="X36" t="str">
        <f t="shared" si="8"/>
        <v xml:space="preserve">["ID"] = 1879391337; </v>
      </c>
      <c r="Y36" t="str">
        <f t="shared" si="9"/>
        <v/>
      </c>
      <c r="Z36" t="str">
        <f t="shared" si="10"/>
        <v xml:space="preserve">["SAVE_INDEX"] = 34; </v>
      </c>
      <c r="AA36">
        <f>VLOOKUP(E36,Type!A$2:B$14,2,FALSE)</f>
        <v>4</v>
      </c>
      <c r="AB36" t="str">
        <f t="shared" si="11"/>
        <v xml:space="preserve">["TYPE"] = 4; </v>
      </c>
      <c r="AC36" t="str">
        <f>IF(NOT(ISBLANK(F36)),VLOOKUP(F36,Type!F$2:G$6,2,FALSE),"")</f>
        <v/>
      </c>
      <c r="AD36" t="str">
        <f t="shared" si="12"/>
        <v xml:space="preserve">            </v>
      </c>
      <c r="AE36" t="str">
        <f t="shared" si="13"/>
        <v>0</v>
      </c>
      <c r="AF36" t="str">
        <f t="shared" si="14"/>
        <v xml:space="preserve">["VXP"] =    0; </v>
      </c>
      <c r="AG36" t="str">
        <f t="shared" si="15"/>
        <v>0</v>
      </c>
      <c r="AH36" t="str">
        <f t="shared" si="16"/>
        <v xml:space="preserve">["LP"] = 0; </v>
      </c>
      <c r="AI36" t="str">
        <f t="shared" si="17"/>
        <v>0</v>
      </c>
      <c r="AJ36" t="str">
        <f t="shared" si="18"/>
        <v xml:space="preserve">["REP"] =    0; </v>
      </c>
      <c r="AK36">
        <f>IF(LEN(K36)&gt;0,VLOOKUP(K36,Faction!A$2:B$80,2,FALSE),1)</f>
        <v>1</v>
      </c>
      <c r="AL36" t="str">
        <f t="shared" si="19"/>
        <v xml:space="preserve">["FACTION"] =  1; </v>
      </c>
      <c r="AM36" t="str">
        <f t="shared" si="20"/>
        <v xml:space="preserve">["TIER"] = 0; </v>
      </c>
      <c r="AN36" t="str">
        <f t="shared" si="21"/>
        <v xml:space="preserve">["MIN_LVL"] = "115"; </v>
      </c>
      <c r="AO36" t="str">
        <f t="shared" si="22"/>
        <v/>
      </c>
      <c r="AP36" t="str">
        <f t="shared" si="23"/>
        <v xml:space="preserve">["NAME"] = { ["EN"] = "The Depths of Kidzul-kâlah -- Tier 3"; }; </v>
      </c>
      <c r="AQ36" t="str">
        <f t="shared" si="24"/>
        <v xml:space="preserve">["LORE"] = { ["EN"] = "In the depths of Kidzul-kâlah something evil has taken root. The Maiden of the Gladden has asked for your help in removing the corruption."; }; </v>
      </c>
      <c r="AR36" t="str">
        <f t="shared" si="25"/>
        <v xml:space="preserve">["SUMMARY"] = { ["EN"] = "Complete The Depths of Kidzul-kâlah at Tier 3"; }; </v>
      </c>
      <c r="AS36" t="str">
        <f t="shared" si="26"/>
        <v xml:space="preserve">["TITLE"] = { ["EN"] = "the Maw Master"; }; </v>
      </c>
      <c r="AT36" t="str">
        <f t="shared" si="27"/>
        <v>};</v>
      </c>
    </row>
    <row r="37" spans="1:46" x14ac:dyDescent="0.25">
      <c r="A37">
        <v>1879391338</v>
      </c>
      <c r="C37">
        <v>36</v>
      </c>
      <c r="D37" t="s">
        <v>2053</v>
      </c>
      <c r="E37" t="s">
        <v>26</v>
      </c>
      <c r="H37" t="s">
        <v>2053</v>
      </c>
      <c r="L37" t="s">
        <v>2060</v>
      </c>
      <c r="M37" t="s">
        <v>2054</v>
      </c>
      <c r="N37">
        <v>0</v>
      </c>
      <c r="O37">
        <v>115</v>
      </c>
      <c r="S37" t="str">
        <f t="shared" si="3"/>
        <v>[36] = {["ID"] = 1879391338; }; -- Dances with Tentacles</v>
      </c>
      <c r="T37" s="1" t="str">
        <f t="shared" si="4"/>
        <v>[36] = {["ID"] = 1879391338; ["SAVE_INDEX"] = 36; ["TYPE"] = 6;             ["VXP"] =    0; ["LP"] = 0; ["REP"] =    0; ["FACTION"] =  1; ["TIER"] = 0; ["MIN_LVL"] = "115"; ["NAME"] = { ["EN"] = "Dances with Tentacles"; }; ["LORE"] = { ["EN"] = "You chose the unorthodox technique of not chopping off the tentacles of the Grasping Maw."; }; ["SUMMARY"] = { ["EN"] = "Defeat the Grasping Maw without chopping off any tentacles on Tier 1."; }; ["TITLE"] = { ["EN"] = "Dances with Tentacles"; }; };</v>
      </c>
      <c r="U37">
        <f t="shared" si="5"/>
        <v>36</v>
      </c>
      <c r="V37" t="str">
        <f t="shared" si="6"/>
        <v>[36] = {</v>
      </c>
      <c r="W37" t="str">
        <f t="shared" si="7"/>
        <v xml:space="preserve">["ID"] = 1879391338; </v>
      </c>
      <c r="X37" t="str">
        <f t="shared" si="8"/>
        <v xml:space="preserve">["ID"] = 1879391338; </v>
      </c>
      <c r="Y37" t="str">
        <f t="shared" si="9"/>
        <v/>
      </c>
      <c r="Z37" t="str">
        <f t="shared" si="10"/>
        <v xml:space="preserve">["SAVE_INDEX"] = 36; </v>
      </c>
      <c r="AA37">
        <f>VLOOKUP(E37,Type!A$2:B$14,2,FALSE)</f>
        <v>6</v>
      </c>
      <c r="AB37" t="str">
        <f t="shared" si="11"/>
        <v xml:space="preserve">["TYPE"] = 6; </v>
      </c>
      <c r="AC37" t="str">
        <f>IF(NOT(ISBLANK(F37)),VLOOKUP(F37,Type!F$2:G$6,2,FALSE),"")</f>
        <v/>
      </c>
      <c r="AD37" t="str">
        <f t="shared" si="12"/>
        <v xml:space="preserve">            </v>
      </c>
      <c r="AE37" t="str">
        <f t="shared" si="13"/>
        <v>0</v>
      </c>
      <c r="AF37" t="str">
        <f t="shared" si="14"/>
        <v xml:space="preserve">["VXP"] =    0; </v>
      </c>
      <c r="AG37" t="str">
        <f t="shared" si="15"/>
        <v>0</v>
      </c>
      <c r="AH37" t="str">
        <f t="shared" si="16"/>
        <v xml:space="preserve">["LP"] = 0; </v>
      </c>
      <c r="AI37" t="str">
        <f t="shared" si="17"/>
        <v>0</v>
      </c>
      <c r="AJ37" t="str">
        <f t="shared" si="18"/>
        <v xml:space="preserve">["REP"] =    0; </v>
      </c>
      <c r="AK37">
        <f>IF(LEN(K37)&gt;0,VLOOKUP(K37,Faction!A$2:B$80,2,FALSE),1)</f>
        <v>1</v>
      </c>
      <c r="AL37" t="str">
        <f t="shared" si="19"/>
        <v xml:space="preserve">["FACTION"] =  1; </v>
      </c>
      <c r="AM37" t="str">
        <f t="shared" si="20"/>
        <v xml:space="preserve">["TIER"] = 0; </v>
      </c>
      <c r="AN37" t="str">
        <f t="shared" si="21"/>
        <v xml:space="preserve">["MIN_LVL"] = "115"; </v>
      </c>
      <c r="AO37" t="str">
        <f t="shared" si="22"/>
        <v/>
      </c>
      <c r="AP37" t="str">
        <f t="shared" si="23"/>
        <v xml:space="preserve">["NAME"] = { ["EN"] = "Dances with Tentacles"; }; </v>
      </c>
      <c r="AQ37" t="str">
        <f t="shared" si="24"/>
        <v xml:space="preserve">["LORE"] = { ["EN"] = "You chose the unorthodox technique of not chopping off the tentacles of the Grasping Maw."; }; </v>
      </c>
      <c r="AR37" t="str">
        <f t="shared" si="25"/>
        <v xml:space="preserve">["SUMMARY"] = { ["EN"] = "Defeat the Grasping Maw without chopping off any tentacles on Tier 1."; }; </v>
      </c>
      <c r="AS37" t="str">
        <f t="shared" si="26"/>
        <v xml:space="preserve">["TITLE"] = { ["EN"] = "Dances with Tentacles"; }; </v>
      </c>
      <c r="AT37" t="str">
        <f t="shared" si="27"/>
        <v>};</v>
      </c>
    </row>
    <row r="38" spans="1:46" x14ac:dyDescent="0.25">
      <c r="A38">
        <v>1879392278</v>
      </c>
      <c r="C38">
        <v>37</v>
      </c>
      <c r="D38" t="s">
        <v>2055</v>
      </c>
      <c r="E38" t="s">
        <v>26</v>
      </c>
      <c r="H38" t="s">
        <v>2057</v>
      </c>
      <c r="L38" t="s">
        <v>2056</v>
      </c>
      <c r="M38" t="s">
        <v>2054</v>
      </c>
      <c r="N38">
        <v>0</v>
      </c>
      <c r="O38">
        <v>115</v>
      </c>
      <c r="S38" t="str">
        <f t="shared" si="3"/>
        <v>[37] = {["ID"] = 1879392278; }; -- Dances with Tentacles (Tier 2)</v>
      </c>
      <c r="T38" s="1" t="str">
        <f t="shared" si="4"/>
        <v>[37] = {["ID"] = 1879392278; ["SAVE_INDEX"] = 37; ["TYPE"] = 6;             ["VXP"] =    0; ["LP"] = 0; ["REP"] =    0; ["FACTION"] =  1; ["TIER"] = 0; ["MIN_LVL"] = "115"; ["NAME"] = { ["EN"] = "Dances with Tentacles (Tier 2)"; }; ["LORE"] = { ["EN"] = "You chose the unorthodox technique of not chopping off the tentacles of the Grasping Maw."; }; ["SUMMARY"] = { ["EN"] = "Defeat the Grasping Maw without chopping off any tentacles on Tier 2."; }; ["TITLE"] = { ["EN"] = "Tentacle Tormentor"; }; };</v>
      </c>
      <c r="U38">
        <f t="shared" si="5"/>
        <v>37</v>
      </c>
      <c r="V38" t="str">
        <f t="shared" si="6"/>
        <v>[37] = {</v>
      </c>
      <c r="W38" t="str">
        <f t="shared" si="7"/>
        <v xml:space="preserve">["ID"] = 1879392278; </v>
      </c>
      <c r="X38" t="str">
        <f t="shared" si="8"/>
        <v xml:space="preserve">["ID"] = 1879392278; </v>
      </c>
      <c r="Y38" t="str">
        <f t="shared" si="9"/>
        <v/>
      </c>
      <c r="Z38" t="str">
        <f t="shared" si="10"/>
        <v xml:space="preserve">["SAVE_INDEX"] = 37; </v>
      </c>
      <c r="AA38">
        <f>VLOOKUP(E38,Type!A$2:B$14,2,FALSE)</f>
        <v>6</v>
      </c>
      <c r="AB38" t="str">
        <f t="shared" si="11"/>
        <v xml:space="preserve">["TYPE"] = 6; </v>
      </c>
      <c r="AC38" t="str">
        <f>IF(NOT(ISBLANK(F38)),VLOOKUP(F38,Type!F$2:G$6,2,FALSE),"")</f>
        <v/>
      </c>
      <c r="AD38" t="str">
        <f t="shared" si="12"/>
        <v xml:space="preserve">            </v>
      </c>
      <c r="AE38" t="str">
        <f t="shared" si="13"/>
        <v>0</v>
      </c>
      <c r="AF38" t="str">
        <f t="shared" si="14"/>
        <v xml:space="preserve">["VXP"] =    0; </v>
      </c>
      <c r="AG38" t="str">
        <f t="shared" si="15"/>
        <v>0</v>
      </c>
      <c r="AH38" t="str">
        <f t="shared" si="16"/>
        <v xml:space="preserve">["LP"] = 0; </v>
      </c>
      <c r="AI38" t="str">
        <f t="shared" si="17"/>
        <v>0</v>
      </c>
      <c r="AJ38" t="str">
        <f t="shared" si="18"/>
        <v xml:space="preserve">["REP"] =    0; </v>
      </c>
      <c r="AK38">
        <f>IF(LEN(K38)&gt;0,VLOOKUP(K38,Faction!A$2:B$80,2,FALSE),1)</f>
        <v>1</v>
      </c>
      <c r="AL38" t="str">
        <f t="shared" si="19"/>
        <v xml:space="preserve">["FACTION"] =  1; </v>
      </c>
      <c r="AM38" t="str">
        <f t="shared" si="20"/>
        <v xml:space="preserve">["TIER"] = 0; </v>
      </c>
      <c r="AN38" t="str">
        <f t="shared" si="21"/>
        <v xml:space="preserve">["MIN_LVL"] = "115"; </v>
      </c>
      <c r="AO38" t="str">
        <f t="shared" si="22"/>
        <v/>
      </c>
      <c r="AP38" t="str">
        <f t="shared" si="23"/>
        <v xml:space="preserve">["NAME"] = { ["EN"] = "Dances with Tentacles (Tier 2)"; }; </v>
      </c>
      <c r="AQ38" t="str">
        <f t="shared" si="24"/>
        <v xml:space="preserve">["LORE"] = { ["EN"] = "You chose the unorthodox technique of not chopping off the tentacles of the Grasping Maw."; }; </v>
      </c>
      <c r="AR38" t="str">
        <f t="shared" si="25"/>
        <v xml:space="preserve">["SUMMARY"] = { ["EN"] = "Defeat the Grasping Maw without chopping off any tentacles on Tier 2."; }; </v>
      </c>
      <c r="AS38" t="str">
        <f t="shared" si="26"/>
        <v xml:space="preserve">["TITLE"] = { ["EN"] = "Tentacle Tormentor"; }; </v>
      </c>
      <c r="AT38" t="str">
        <f t="shared" si="27"/>
        <v>};</v>
      </c>
    </row>
    <row r="39" spans="1:46" x14ac:dyDescent="0.25">
      <c r="A39">
        <v>1879392276</v>
      </c>
      <c r="C39">
        <v>38</v>
      </c>
      <c r="D39" t="s">
        <v>2058</v>
      </c>
      <c r="E39" t="s">
        <v>26</v>
      </c>
      <c r="H39" t="s">
        <v>2061</v>
      </c>
      <c r="L39" t="s">
        <v>2059</v>
      </c>
      <c r="M39" t="s">
        <v>2054</v>
      </c>
      <c r="N39">
        <v>0</v>
      </c>
      <c r="O39">
        <v>115</v>
      </c>
      <c r="S39" t="str">
        <f t="shared" si="3"/>
        <v>[38] = {["ID"] = 1879392276; }; -- Dances with Tentacles (Tier 3)</v>
      </c>
      <c r="T39" s="1" t="str">
        <f t="shared" si="4"/>
        <v>[38] = {["ID"] = 1879392276; ["SAVE_INDEX"] = 38; ["TYPE"] = 6;             ["VXP"] =    0; ["LP"] = 0; ["REP"] =    0; ["FACTION"] =  1; ["TIER"] = 0; ["MIN_LVL"] = "115"; ["NAME"] = { ["EN"] = "Dances with Tentacles (Tier 3)"; }; ["LORE"] = { ["EN"] = "You chose the unorthodox technique of not chopping off the tentacles of the Grasping Maw."; }; ["SUMMARY"] = { ["EN"] = "Defeat the Grasping Maw without chopping off any tentacles on Tier 3."; }; ["TITLE"] = { ["EN"] = "the Indigestible"; }; };</v>
      </c>
      <c r="U39">
        <f t="shared" si="5"/>
        <v>38</v>
      </c>
      <c r="V39" t="str">
        <f t="shared" si="6"/>
        <v>[38] = {</v>
      </c>
      <c r="W39" t="str">
        <f t="shared" si="7"/>
        <v xml:space="preserve">["ID"] = 1879392276; </v>
      </c>
      <c r="X39" t="str">
        <f t="shared" si="8"/>
        <v xml:space="preserve">["ID"] = 1879392276; </v>
      </c>
      <c r="Y39" t="str">
        <f t="shared" si="9"/>
        <v/>
      </c>
      <c r="Z39" t="str">
        <f t="shared" si="10"/>
        <v xml:space="preserve">["SAVE_INDEX"] = 38; </v>
      </c>
      <c r="AA39">
        <f>VLOOKUP(E39,Type!A$2:B$14,2,FALSE)</f>
        <v>6</v>
      </c>
      <c r="AB39" t="str">
        <f t="shared" si="11"/>
        <v xml:space="preserve">["TYPE"] = 6; </v>
      </c>
      <c r="AC39" t="str">
        <f>IF(NOT(ISBLANK(F39)),VLOOKUP(F39,Type!F$2:G$6,2,FALSE),"")</f>
        <v/>
      </c>
      <c r="AD39" t="str">
        <f t="shared" si="12"/>
        <v xml:space="preserve">            </v>
      </c>
      <c r="AE39" t="str">
        <f t="shared" si="13"/>
        <v>0</v>
      </c>
      <c r="AF39" t="str">
        <f t="shared" si="14"/>
        <v xml:space="preserve">["VXP"] =    0; </v>
      </c>
      <c r="AG39" t="str">
        <f t="shared" si="15"/>
        <v>0</v>
      </c>
      <c r="AH39" t="str">
        <f t="shared" si="16"/>
        <v xml:space="preserve">["LP"] = 0; </v>
      </c>
      <c r="AI39" t="str">
        <f t="shared" si="17"/>
        <v>0</v>
      </c>
      <c r="AJ39" t="str">
        <f t="shared" si="18"/>
        <v xml:space="preserve">["REP"] =    0; </v>
      </c>
      <c r="AK39">
        <f>IF(LEN(K39)&gt;0,VLOOKUP(K39,Faction!A$2:B$80,2,FALSE),1)</f>
        <v>1</v>
      </c>
      <c r="AL39" t="str">
        <f t="shared" si="19"/>
        <v xml:space="preserve">["FACTION"] =  1; </v>
      </c>
      <c r="AM39" t="str">
        <f t="shared" si="20"/>
        <v xml:space="preserve">["TIER"] = 0; </v>
      </c>
      <c r="AN39" t="str">
        <f t="shared" si="21"/>
        <v xml:space="preserve">["MIN_LVL"] = "115"; </v>
      </c>
      <c r="AO39" t="str">
        <f t="shared" si="22"/>
        <v/>
      </c>
      <c r="AP39" t="str">
        <f t="shared" si="23"/>
        <v xml:space="preserve">["NAME"] = { ["EN"] = "Dances with Tentacles (Tier 3)"; }; </v>
      </c>
      <c r="AQ39" t="str">
        <f t="shared" si="24"/>
        <v xml:space="preserve">["LORE"] = { ["EN"] = "You chose the unorthodox technique of not chopping off the tentacles of the Grasping Maw."; }; </v>
      </c>
      <c r="AR39" t="str">
        <f t="shared" si="25"/>
        <v xml:space="preserve">["SUMMARY"] = { ["EN"] = "Defeat the Grasping Maw without chopping off any tentacles on Tier 3."; }; </v>
      </c>
      <c r="AS39" t="str">
        <f t="shared" si="26"/>
        <v xml:space="preserve">["TITLE"] = { ["EN"] = "the Indigestible"; }; </v>
      </c>
      <c r="AT39" t="str">
        <f t="shared" si="27"/>
        <v>};</v>
      </c>
    </row>
    <row r="40" spans="1:46" x14ac:dyDescent="0.25">
      <c r="D40" s="3" t="s">
        <v>1550</v>
      </c>
      <c r="E40" s="3" t="s">
        <v>1551</v>
      </c>
      <c r="F40" s="3"/>
      <c r="Q40">
        <v>259</v>
      </c>
      <c r="S40" t="str">
        <f t="shared" si="3"/>
        <v>[39] = {["CAT_ID"] = 259; }; -- Not Actively Achievable</v>
      </c>
      <c r="T40" s="1" t="str">
        <f t="shared" si="4"/>
        <v>[39] = {                     ["TYPE"] = 14;             ["VXP"] =    0; ["LP"] = 0; ["REP"] =    0; ["FACTION"] =  1; ["TIER"] = 0; ["NAME"] = { ["EN"] = "Not Actively Achievable"; }; };</v>
      </c>
      <c r="U40">
        <f t="shared" si="5"/>
        <v>39</v>
      </c>
      <c r="V40" t="str">
        <f t="shared" si="6"/>
        <v>[39] = {</v>
      </c>
      <c r="W40" t="str">
        <f t="shared" si="7"/>
        <v xml:space="preserve">                     </v>
      </c>
      <c r="X40" t="str">
        <f t="shared" si="8"/>
        <v/>
      </c>
      <c r="Y40" t="str">
        <f t="shared" si="9"/>
        <v xml:space="preserve">["CAT_ID"] = 259; </v>
      </c>
      <c r="Z40" t="str">
        <f t="shared" si="10"/>
        <v/>
      </c>
      <c r="AA40">
        <f>VLOOKUP(E40,Type!A$2:B$14,2,FALSE)</f>
        <v>14</v>
      </c>
      <c r="AB40" t="str">
        <f t="shared" si="11"/>
        <v xml:space="preserve">["TYPE"] = 14; </v>
      </c>
      <c r="AC40" t="str">
        <f>IF(NOT(ISBLANK(F40)),VLOOKUP(F40,Type!F$2:G$6,2,FALSE),"")</f>
        <v/>
      </c>
      <c r="AD40" t="str">
        <f t="shared" si="12"/>
        <v xml:space="preserve">            </v>
      </c>
      <c r="AE40" t="str">
        <f t="shared" si="13"/>
        <v>0</v>
      </c>
      <c r="AF40" t="str">
        <f t="shared" si="14"/>
        <v xml:space="preserve">["VXP"] =    0; </v>
      </c>
      <c r="AG40" t="str">
        <f t="shared" si="15"/>
        <v>0</v>
      </c>
      <c r="AH40" t="str">
        <f t="shared" si="16"/>
        <v xml:space="preserve">["LP"] = 0; </v>
      </c>
      <c r="AI40" t="str">
        <f t="shared" si="17"/>
        <v>0</v>
      </c>
      <c r="AJ40" t="str">
        <f t="shared" si="18"/>
        <v xml:space="preserve">["REP"] =    0; </v>
      </c>
      <c r="AK40">
        <f>IF(LEN(K40)&gt;0,VLOOKUP(K40,Faction!A$2:B$80,2,FALSE),1)</f>
        <v>1</v>
      </c>
      <c r="AL40" t="str">
        <f t="shared" si="19"/>
        <v xml:space="preserve">["FACTION"] =  1; </v>
      </c>
      <c r="AM40" t="str">
        <f t="shared" si="20"/>
        <v xml:space="preserve">["TIER"] = 0; </v>
      </c>
      <c r="AN40" t="str">
        <f t="shared" si="21"/>
        <v/>
      </c>
      <c r="AO40" t="str">
        <f t="shared" si="22"/>
        <v/>
      </c>
      <c r="AP40" t="str">
        <f t="shared" si="23"/>
        <v xml:space="preserve">["NAME"] = { ["EN"] = "Not Actively Achievable"; }; </v>
      </c>
      <c r="AQ40" t="str">
        <f t="shared" si="24"/>
        <v/>
      </c>
      <c r="AR40" t="str">
        <f t="shared" si="25"/>
        <v/>
      </c>
      <c r="AS40" t="str">
        <f t="shared" si="26"/>
        <v/>
      </c>
      <c r="AT40" t="str">
        <f t="shared" si="27"/>
        <v>};</v>
      </c>
    </row>
    <row r="41" spans="1:46" x14ac:dyDescent="0.25">
      <c r="A41">
        <v>1879391339</v>
      </c>
      <c r="C41">
        <v>35</v>
      </c>
      <c r="D41" t="s">
        <v>2049</v>
      </c>
      <c r="E41" t="s">
        <v>31</v>
      </c>
      <c r="F41" t="s">
        <v>1546</v>
      </c>
      <c r="H41" t="s">
        <v>2051</v>
      </c>
      <c r="L41" t="s">
        <v>2050</v>
      </c>
      <c r="M41" t="s">
        <v>1524</v>
      </c>
      <c r="O41">
        <v>115</v>
      </c>
      <c r="S41" t="str">
        <f t="shared" si="3"/>
        <v>[40] = {["ID"] = 1879391339; }; -- The Depths of Kidzul-kâlah -- Tier 3 -- Leading the Charge</v>
      </c>
      <c r="T41" s="1" t="str">
        <f t="shared" si="4"/>
        <v>[40] = {["ID"] = 1879391339; ["SAVE_INDEX"] = 35; ["TYPE"] = 4; ["NA"] = 3; ["VXP"] =    0; ["LP"] = 0; ["REP"] =    0; ["FACTION"] =  1; ["TIER"] = 0; ["MIN_LVL"] = "115"; ["NAME"] = { ["EN"] = "The Depths of Kidzul-kâlah -- Tier 3 -- Leading the Charge"; }; ["LORE"] = { ["EN"] = "In the depths of Kidzul-kâlah something evil has taken root. The Maiden of the Gladden has asked for your help in removing the corruption."; }; ["SUMMARY"] = { ["EN"] = "Be among the first to complete The Depths of Kidzul-kâlah (Tier 3)"; }; ["TITLE"] = { ["EN"] = "Led the Charge at Kidzul-kâlah"; }; };</v>
      </c>
      <c r="U41">
        <f t="shared" si="5"/>
        <v>40</v>
      </c>
      <c r="V41" t="str">
        <f t="shared" si="6"/>
        <v>[40] = {</v>
      </c>
      <c r="W41" t="str">
        <f t="shared" si="7"/>
        <v xml:space="preserve">["ID"] = 1879391339; </v>
      </c>
      <c r="X41" t="str">
        <f t="shared" si="8"/>
        <v xml:space="preserve">["ID"] = 1879391339; </v>
      </c>
      <c r="Y41" t="str">
        <f t="shared" si="9"/>
        <v/>
      </c>
      <c r="Z41" t="str">
        <f t="shared" si="10"/>
        <v xml:space="preserve">["SAVE_INDEX"] = 35; </v>
      </c>
      <c r="AA41">
        <f>VLOOKUP(E41,Type!A$2:B$14,2,FALSE)</f>
        <v>4</v>
      </c>
      <c r="AB41" t="str">
        <f t="shared" si="11"/>
        <v xml:space="preserve">["TYPE"] = 4; </v>
      </c>
      <c r="AC41">
        <f>IF(NOT(ISBLANK(F41)),VLOOKUP(F41,Type!D$2:E$6,2,FALSE),"")</f>
        <v>3</v>
      </c>
      <c r="AD41" t="str">
        <f t="shared" si="12"/>
        <v xml:space="preserve">["NA"] = 3; </v>
      </c>
      <c r="AE41" t="str">
        <f t="shared" si="13"/>
        <v>0</v>
      </c>
      <c r="AF41" t="str">
        <f t="shared" si="14"/>
        <v xml:space="preserve">["VXP"] =    0; </v>
      </c>
      <c r="AG41" t="str">
        <f t="shared" si="15"/>
        <v>0</v>
      </c>
      <c r="AH41" t="str">
        <f t="shared" si="16"/>
        <v xml:space="preserve">["LP"] = 0; </v>
      </c>
      <c r="AI41" t="str">
        <f t="shared" si="17"/>
        <v>0</v>
      </c>
      <c r="AJ41" t="str">
        <f t="shared" si="18"/>
        <v xml:space="preserve">["REP"] =    0; </v>
      </c>
      <c r="AK41">
        <f>IF(LEN(K41)&gt;0,VLOOKUP(K41,Faction!A$2:B$80,2,FALSE),1)</f>
        <v>1</v>
      </c>
      <c r="AL41" t="str">
        <f t="shared" si="19"/>
        <v xml:space="preserve">["FACTION"] =  1; </v>
      </c>
      <c r="AM41" t="str">
        <f t="shared" si="20"/>
        <v xml:space="preserve">["TIER"] = 0; </v>
      </c>
      <c r="AN41" t="str">
        <f t="shared" si="21"/>
        <v xml:space="preserve">["MIN_LVL"] = "115"; </v>
      </c>
      <c r="AO41" t="str">
        <f t="shared" si="22"/>
        <v/>
      </c>
      <c r="AP41" t="str">
        <f t="shared" si="23"/>
        <v xml:space="preserve">["NAME"] = { ["EN"] = "The Depths of Kidzul-kâlah -- Tier 3 -- Leading the Charge"; }; </v>
      </c>
      <c r="AQ41" t="str">
        <f t="shared" si="24"/>
        <v xml:space="preserve">["LORE"] = { ["EN"] = "In the depths of Kidzul-kâlah something evil has taken root. The Maiden of the Gladden has asked for your help in removing the corruption."; }; </v>
      </c>
      <c r="AR41" t="str">
        <f t="shared" si="25"/>
        <v xml:space="preserve">["SUMMARY"] = { ["EN"] = "Be among the first to complete The Depths of Kidzul-kâlah (Tier 3)"; }; </v>
      </c>
      <c r="AS41" t="str">
        <f t="shared" si="26"/>
        <v xml:space="preserve">["TITLE"] = { ["EN"] = "Led the Charge at Kidzul-kâlah"; }; </v>
      </c>
      <c r="AT41" t="str">
        <f t="shared" si="27"/>
        <v>};</v>
      </c>
    </row>
    <row r="42" spans="1:46" x14ac:dyDescent="0.25">
      <c r="S42" t="str">
        <f t="shared" si="3"/>
        <v xml:space="preserve">[41] = {}; -- </v>
      </c>
      <c r="T42" s="1" t="e">
        <f t="shared" si="4"/>
        <v>#N/A</v>
      </c>
      <c r="U42">
        <f t="shared" si="5"/>
        <v>41</v>
      </c>
      <c r="V42" t="str">
        <f t="shared" si="6"/>
        <v>[41] = {</v>
      </c>
      <c r="W42" t="str">
        <f t="shared" si="7"/>
        <v xml:space="preserve">                     </v>
      </c>
      <c r="X42" t="str">
        <f t="shared" si="8"/>
        <v/>
      </c>
      <c r="Y42" t="str">
        <f t="shared" si="9"/>
        <v/>
      </c>
      <c r="Z42" t="str">
        <f t="shared" si="10"/>
        <v/>
      </c>
      <c r="AA42" t="e">
        <f>VLOOKUP(E42,Type!A$2:B$14,2,FALSE)</f>
        <v>#N/A</v>
      </c>
      <c r="AB42" t="e">
        <f t="shared" si="11"/>
        <v>#N/A</v>
      </c>
      <c r="AC42" t="str">
        <f>IF(NOT(ISBLANK(F42)),VLOOKUP(F42,Type!F$2:G$6,2,FALSE),"")</f>
        <v/>
      </c>
      <c r="AD42" t="str">
        <f t="shared" si="12"/>
        <v xml:space="preserve">            </v>
      </c>
      <c r="AE42" t="str">
        <f t="shared" si="13"/>
        <v>0</v>
      </c>
      <c r="AF42" t="str">
        <f t="shared" si="14"/>
        <v xml:space="preserve">["VXP"] =    0; </v>
      </c>
      <c r="AG42" t="str">
        <f t="shared" si="15"/>
        <v>0</v>
      </c>
      <c r="AH42" t="str">
        <f t="shared" si="16"/>
        <v xml:space="preserve">["LP"] = 0; </v>
      </c>
      <c r="AI42" t="str">
        <f t="shared" si="17"/>
        <v>0</v>
      </c>
      <c r="AJ42" t="str">
        <f t="shared" si="18"/>
        <v xml:space="preserve">["REP"] =    0; </v>
      </c>
      <c r="AK42">
        <f>IF(LEN(K42)&gt;0,VLOOKUP(K42,Faction!A$2:B$80,2,FALSE),1)</f>
        <v>1</v>
      </c>
      <c r="AL42" t="str">
        <f t="shared" si="19"/>
        <v xml:space="preserve">["FACTION"] =  1; </v>
      </c>
      <c r="AM42" t="str">
        <f t="shared" si="20"/>
        <v xml:space="preserve">["TIER"] = 0; </v>
      </c>
      <c r="AN42" t="str">
        <f t="shared" si="21"/>
        <v/>
      </c>
      <c r="AO42" t="str">
        <f t="shared" si="22"/>
        <v/>
      </c>
      <c r="AP42" t="str">
        <f t="shared" si="23"/>
        <v xml:space="preserve">["NAME"] = { ["EN"] = ""; }; </v>
      </c>
      <c r="AQ42" t="str">
        <f t="shared" si="24"/>
        <v/>
      </c>
      <c r="AR42" t="str">
        <f t="shared" si="25"/>
        <v/>
      </c>
      <c r="AS42" t="str">
        <f t="shared" si="26"/>
        <v/>
      </c>
      <c r="AT42" t="str">
        <f t="shared" si="27"/>
        <v>};</v>
      </c>
    </row>
    <row r="43" spans="1:46" x14ac:dyDescent="0.25">
      <c r="S43" t="str">
        <f t="shared" si="3"/>
        <v xml:space="preserve">[42] = {}; -- </v>
      </c>
      <c r="T43" s="1" t="e">
        <f t="shared" si="4"/>
        <v>#N/A</v>
      </c>
      <c r="U43">
        <f t="shared" si="5"/>
        <v>42</v>
      </c>
      <c r="V43" t="str">
        <f t="shared" si="6"/>
        <v>[42] = {</v>
      </c>
      <c r="W43" t="str">
        <f t="shared" si="7"/>
        <v xml:space="preserve">                     </v>
      </c>
      <c r="X43" t="str">
        <f t="shared" si="8"/>
        <v/>
      </c>
      <c r="Y43" t="str">
        <f t="shared" si="9"/>
        <v/>
      </c>
      <c r="Z43" t="str">
        <f t="shared" si="10"/>
        <v/>
      </c>
      <c r="AA43" t="e">
        <f>VLOOKUP(E43,Type!A$2:B$14,2,FALSE)</f>
        <v>#N/A</v>
      </c>
      <c r="AB43" t="e">
        <f t="shared" si="11"/>
        <v>#N/A</v>
      </c>
      <c r="AC43" t="str">
        <f>IF(NOT(ISBLANK(F43)),VLOOKUP(F43,Type!F$2:G$6,2,FALSE),"")</f>
        <v/>
      </c>
      <c r="AD43" t="str">
        <f t="shared" si="12"/>
        <v xml:space="preserve">            </v>
      </c>
      <c r="AE43" t="str">
        <f t="shared" si="13"/>
        <v>0</v>
      </c>
      <c r="AF43" t="str">
        <f t="shared" si="14"/>
        <v xml:space="preserve">["VXP"] =    0; </v>
      </c>
      <c r="AG43" t="str">
        <f t="shared" si="15"/>
        <v>0</v>
      </c>
      <c r="AH43" t="str">
        <f t="shared" si="16"/>
        <v xml:space="preserve">["LP"] = 0; </v>
      </c>
      <c r="AI43" t="str">
        <f t="shared" si="17"/>
        <v>0</v>
      </c>
      <c r="AJ43" t="str">
        <f t="shared" si="18"/>
        <v xml:space="preserve">["REP"] =    0; </v>
      </c>
      <c r="AK43">
        <f>IF(LEN(K43)&gt;0,VLOOKUP(K43,Faction!A$2:B$80,2,FALSE),1)</f>
        <v>1</v>
      </c>
      <c r="AL43" t="str">
        <f t="shared" si="19"/>
        <v xml:space="preserve">["FACTION"] =  1; </v>
      </c>
      <c r="AM43" t="str">
        <f t="shared" si="20"/>
        <v xml:space="preserve">["TIER"] = 0; </v>
      </c>
      <c r="AN43" t="str">
        <f t="shared" si="21"/>
        <v/>
      </c>
      <c r="AO43" t="str">
        <f t="shared" si="22"/>
        <v/>
      </c>
      <c r="AP43" t="str">
        <f t="shared" si="23"/>
        <v xml:space="preserve">["NAME"] = { ["EN"] = ""; }; </v>
      </c>
      <c r="AQ43" t="str">
        <f t="shared" si="24"/>
        <v/>
      </c>
      <c r="AR43" t="str">
        <f t="shared" si="25"/>
        <v/>
      </c>
      <c r="AS43" t="str">
        <f t="shared" si="26"/>
        <v/>
      </c>
      <c r="AT43" t="str">
        <f t="shared" si="27"/>
        <v>};</v>
      </c>
    </row>
    <row r="44" spans="1:46" x14ac:dyDescent="0.25">
      <c r="A44" t="s">
        <v>2048</v>
      </c>
      <c r="S44" t="str">
        <f t="shared" si="3"/>
        <v xml:space="preserve">[43] = {["ID"] = Next:; }; -- </v>
      </c>
      <c r="T44" s="1" t="e">
        <f t="shared" si="4"/>
        <v>#N/A</v>
      </c>
      <c r="U44">
        <f t="shared" si="5"/>
        <v>43</v>
      </c>
      <c r="V44" t="str">
        <f t="shared" si="6"/>
        <v>[43] = {</v>
      </c>
      <c r="W44" t="str">
        <f t="shared" si="7"/>
        <v xml:space="preserve">["ID"] = Next:; </v>
      </c>
      <c r="X44" t="str">
        <f t="shared" si="8"/>
        <v xml:space="preserve">["ID"] = Next:; </v>
      </c>
      <c r="Y44" t="str">
        <f t="shared" si="9"/>
        <v/>
      </c>
      <c r="Z44" t="str">
        <f t="shared" si="10"/>
        <v/>
      </c>
      <c r="AA44" t="e">
        <f>VLOOKUP(E44,Type!A$2:B$14,2,FALSE)</f>
        <v>#N/A</v>
      </c>
      <c r="AB44" t="e">
        <f t="shared" si="11"/>
        <v>#N/A</v>
      </c>
      <c r="AC44" t="str">
        <f>IF(NOT(ISBLANK(F44)),VLOOKUP(F44,Type!F$2:G$6,2,FALSE),"")</f>
        <v/>
      </c>
      <c r="AD44" t="str">
        <f t="shared" si="12"/>
        <v xml:space="preserve">            </v>
      </c>
      <c r="AE44" t="str">
        <f t="shared" si="13"/>
        <v>0</v>
      </c>
      <c r="AF44" t="str">
        <f t="shared" si="14"/>
        <v xml:space="preserve">["VXP"] =    0; </v>
      </c>
      <c r="AG44" t="str">
        <f t="shared" si="15"/>
        <v>0</v>
      </c>
      <c r="AH44" t="str">
        <f t="shared" si="16"/>
        <v xml:space="preserve">["LP"] = 0; </v>
      </c>
      <c r="AI44" t="str">
        <f t="shared" si="17"/>
        <v>0</v>
      </c>
      <c r="AJ44" t="str">
        <f t="shared" si="18"/>
        <v xml:space="preserve">["REP"] =    0; </v>
      </c>
      <c r="AK44">
        <f>IF(LEN(K44)&gt;0,VLOOKUP(K44,Faction!A$2:B$80,2,FALSE),1)</f>
        <v>1</v>
      </c>
      <c r="AL44" t="str">
        <f t="shared" si="19"/>
        <v xml:space="preserve">["FACTION"] =  1; </v>
      </c>
      <c r="AM44" t="str">
        <f t="shared" si="20"/>
        <v xml:space="preserve">["TIER"] = 0; </v>
      </c>
      <c r="AN44" t="str">
        <f t="shared" si="21"/>
        <v/>
      </c>
      <c r="AO44" t="str">
        <f t="shared" si="22"/>
        <v/>
      </c>
      <c r="AP44" t="str">
        <f t="shared" si="23"/>
        <v xml:space="preserve">["NAME"] = { ["EN"] = ""; }; </v>
      </c>
      <c r="AQ44" t="str">
        <f t="shared" si="24"/>
        <v/>
      </c>
      <c r="AR44" t="str">
        <f t="shared" si="25"/>
        <v/>
      </c>
      <c r="AS44" t="str">
        <f t="shared" si="26"/>
        <v/>
      </c>
      <c r="AT44" t="str">
        <f t="shared" si="27"/>
        <v>};</v>
      </c>
    </row>
    <row r="45" spans="1:46" x14ac:dyDescent="0.25">
      <c r="A45">
        <f>MAX(C2:C43)+1</f>
        <v>39</v>
      </c>
      <c r="T45" s="1"/>
    </row>
    <row r="46" spans="1:46" x14ac:dyDescent="0.25">
      <c r="Z46" t="str">
        <f t="shared" ref="Z46:Z70" si="28">IF(LEN(C46)&gt;0,CONCATENATE("[""SAVE_INDEX""] = ",REPT(" ",3-LEN(C46)),C46,"; "),"")</f>
        <v/>
      </c>
    </row>
    <row r="47" spans="1:46" x14ac:dyDescent="0.25">
      <c r="Z47" t="str">
        <f t="shared" si="28"/>
        <v/>
      </c>
    </row>
    <row r="48" spans="1:46" x14ac:dyDescent="0.25">
      <c r="Z48" t="str">
        <f t="shared" si="28"/>
        <v/>
      </c>
    </row>
    <row r="49" spans="26:26" x14ac:dyDescent="0.25">
      <c r="Z49" t="str">
        <f t="shared" si="28"/>
        <v/>
      </c>
    </row>
    <row r="50" spans="26:26" x14ac:dyDescent="0.25">
      <c r="Z50" t="str">
        <f t="shared" si="28"/>
        <v/>
      </c>
    </row>
    <row r="51" spans="26:26" x14ac:dyDescent="0.25">
      <c r="Z51" t="str">
        <f t="shared" si="28"/>
        <v/>
      </c>
    </row>
    <row r="52" spans="26:26" x14ac:dyDescent="0.25">
      <c r="Z52" t="str">
        <f t="shared" si="28"/>
        <v/>
      </c>
    </row>
    <row r="53" spans="26:26" x14ac:dyDescent="0.25">
      <c r="Z53" t="str">
        <f t="shared" si="28"/>
        <v/>
      </c>
    </row>
    <row r="54" spans="26:26" x14ac:dyDescent="0.25">
      <c r="Z54" t="str">
        <f t="shared" si="28"/>
        <v/>
      </c>
    </row>
    <row r="55" spans="26:26" x14ac:dyDescent="0.25">
      <c r="Z55" t="str">
        <f t="shared" si="28"/>
        <v/>
      </c>
    </row>
    <row r="56" spans="26:26" x14ac:dyDescent="0.25">
      <c r="Z56" t="str">
        <f t="shared" si="28"/>
        <v/>
      </c>
    </row>
    <row r="57" spans="26:26" x14ac:dyDescent="0.25">
      <c r="Z57" t="str">
        <f t="shared" si="28"/>
        <v/>
      </c>
    </row>
    <row r="58" spans="26:26" x14ac:dyDescent="0.25">
      <c r="Z58" t="str">
        <f t="shared" si="28"/>
        <v/>
      </c>
    </row>
    <row r="59" spans="26:26" x14ac:dyDescent="0.25">
      <c r="Z59" t="str">
        <f t="shared" si="28"/>
        <v/>
      </c>
    </row>
    <row r="60" spans="26:26" x14ac:dyDescent="0.25">
      <c r="Z60" t="str">
        <f t="shared" si="28"/>
        <v/>
      </c>
    </row>
    <row r="61" spans="26:26" x14ac:dyDescent="0.25">
      <c r="Z61" t="str">
        <f t="shared" si="28"/>
        <v/>
      </c>
    </row>
    <row r="62" spans="26:26" x14ac:dyDescent="0.25">
      <c r="Z62" t="str">
        <f t="shared" si="28"/>
        <v/>
      </c>
    </row>
    <row r="63" spans="26:26" x14ac:dyDescent="0.25">
      <c r="Z63" t="str">
        <f t="shared" si="28"/>
        <v/>
      </c>
    </row>
    <row r="64" spans="26:26" x14ac:dyDescent="0.25">
      <c r="Z64" t="str">
        <f t="shared" si="28"/>
        <v/>
      </c>
    </row>
    <row r="65" spans="26:26" x14ac:dyDescent="0.25">
      <c r="Z65" t="str">
        <f t="shared" si="28"/>
        <v/>
      </c>
    </row>
    <row r="66" spans="26:26" x14ac:dyDescent="0.25">
      <c r="Z66" t="str">
        <f t="shared" si="28"/>
        <v/>
      </c>
    </row>
    <row r="67" spans="26:26" x14ac:dyDescent="0.25">
      <c r="Z67" t="str">
        <f t="shared" si="28"/>
        <v/>
      </c>
    </row>
    <row r="68" spans="26:26" x14ac:dyDescent="0.25">
      <c r="Z68" t="str">
        <f t="shared" si="28"/>
        <v/>
      </c>
    </row>
    <row r="69" spans="26:26" x14ac:dyDescent="0.25">
      <c r="Z69" t="str">
        <f t="shared" si="28"/>
        <v/>
      </c>
    </row>
    <row r="70" spans="26:26" x14ac:dyDescent="0.25">
      <c r="Z70" t="str">
        <f t="shared" si="28"/>
        <v/>
      </c>
    </row>
    <row r="71" spans="26:26" x14ac:dyDescent="0.25">
      <c r="Z71" t="str">
        <f t="shared" ref="Z71:Z91" si="29">IF(LEN(C71)&gt;0,CONCATENATE("[""SAVE_INDEX""] = ",REPT(" ",3-LEN(C71)),C71,"; "),"")</f>
        <v/>
      </c>
    </row>
    <row r="72" spans="26:26" x14ac:dyDescent="0.25">
      <c r="Z72" t="str">
        <f t="shared" si="29"/>
        <v/>
      </c>
    </row>
    <row r="73" spans="26:26" x14ac:dyDescent="0.25">
      <c r="Z73" t="str">
        <f t="shared" si="29"/>
        <v/>
      </c>
    </row>
    <row r="74" spans="26:26" x14ac:dyDescent="0.25">
      <c r="Z74" t="str">
        <f t="shared" si="29"/>
        <v/>
      </c>
    </row>
    <row r="75" spans="26:26" x14ac:dyDescent="0.25">
      <c r="Z75" t="str">
        <f t="shared" si="29"/>
        <v/>
      </c>
    </row>
    <row r="76" spans="26:26" x14ac:dyDescent="0.25">
      <c r="Z76" t="str">
        <f t="shared" si="29"/>
        <v/>
      </c>
    </row>
    <row r="77" spans="26:26" x14ac:dyDescent="0.25">
      <c r="Z77" t="str">
        <f t="shared" si="29"/>
        <v/>
      </c>
    </row>
    <row r="78" spans="26:26" x14ac:dyDescent="0.25">
      <c r="Z78" t="str">
        <f t="shared" si="29"/>
        <v/>
      </c>
    </row>
    <row r="79" spans="26:26" x14ac:dyDescent="0.25">
      <c r="Z79" t="str">
        <f t="shared" si="29"/>
        <v/>
      </c>
    </row>
    <row r="80" spans="26:26" x14ac:dyDescent="0.25">
      <c r="Z80" t="str">
        <f t="shared" si="29"/>
        <v/>
      </c>
    </row>
    <row r="81" spans="26:26" x14ac:dyDescent="0.25">
      <c r="Z81" t="str">
        <f t="shared" si="29"/>
        <v/>
      </c>
    </row>
    <row r="82" spans="26:26" x14ac:dyDescent="0.25">
      <c r="Z82" t="str">
        <f t="shared" si="29"/>
        <v/>
      </c>
    </row>
    <row r="83" spans="26:26" x14ac:dyDescent="0.25">
      <c r="Z83" t="str">
        <f t="shared" si="29"/>
        <v/>
      </c>
    </row>
    <row r="84" spans="26:26" x14ac:dyDescent="0.25">
      <c r="Z84" t="str">
        <f t="shared" si="29"/>
        <v/>
      </c>
    </row>
    <row r="85" spans="26:26" x14ac:dyDescent="0.25">
      <c r="Z85" t="str">
        <f t="shared" si="29"/>
        <v/>
      </c>
    </row>
    <row r="86" spans="26:26" x14ac:dyDescent="0.25">
      <c r="Z86" t="str">
        <f t="shared" si="29"/>
        <v/>
      </c>
    </row>
    <row r="87" spans="26:26" x14ac:dyDescent="0.25">
      <c r="Z87" t="str">
        <f t="shared" si="29"/>
        <v/>
      </c>
    </row>
    <row r="88" spans="26:26" x14ac:dyDescent="0.25">
      <c r="Z88" t="str">
        <f t="shared" si="29"/>
        <v/>
      </c>
    </row>
    <row r="89" spans="26:26" x14ac:dyDescent="0.25">
      <c r="Z89" t="str">
        <f t="shared" si="29"/>
        <v/>
      </c>
    </row>
    <row r="90" spans="26:26" x14ac:dyDescent="0.25">
      <c r="Z90" t="str">
        <f t="shared" si="29"/>
        <v/>
      </c>
    </row>
    <row r="91" spans="26:26" x14ac:dyDescent="0.25">
      <c r="Z91" t="str">
        <f t="shared" si="29"/>
        <v/>
      </c>
    </row>
  </sheetData>
  <conditionalFormatting sqref="B1:B1048576">
    <cfRule type="duplicateValues" dxfId="24" priority="2"/>
  </conditionalFormatting>
  <conditionalFormatting sqref="C1:C1048576">
    <cfRule type="duplicateValues" dxfId="23" priority="3"/>
    <cfRule type="duplicateValues" dxfId="22" priority="4"/>
  </conditionalFormatting>
  <conditionalFormatting sqref="Q2:Q44">
    <cfRule type="duplicateValues" dxfId="21"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E73A-0B59-4027-AD1A-181F612366C7}">
  <dimension ref="A1:AQ83"/>
  <sheetViews>
    <sheetView tabSelected="1" workbookViewId="0">
      <pane xSplit="4" ySplit="1" topLeftCell="E2" activePane="bottomRight" state="frozen"/>
      <selection pane="topRight" activeCell="C1" sqref="C1"/>
      <selection pane="bottomLeft" activeCell="A2" sqref="A2"/>
      <selection pane="bottomRight" activeCell="D22" sqref="D22"/>
    </sheetView>
  </sheetViews>
  <sheetFormatPr defaultRowHeight="15" x14ac:dyDescent="0.25"/>
  <cols>
    <col min="1" max="1" width="11" bestFit="1" customWidth="1"/>
    <col min="4" max="4" width="53.140625" bestFit="1" customWidth="1"/>
    <col min="11" max="11" width="27.42578125" customWidth="1"/>
    <col min="17" max="17" width="12.140625" bestFit="1" customWidth="1"/>
    <col min="18" max="18" width="12.140625" customWidth="1"/>
    <col min="19" max="19" width="19.5703125" customWidth="1"/>
  </cols>
  <sheetData>
    <row r="1" spans="1:43" x14ac:dyDescent="0.25">
      <c r="A1" t="s">
        <v>1575</v>
      </c>
      <c r="B1" t="s">
        <v>1074</v>
      </c>
      <c r="C1" t="s">
        <v>799</v>
      </c>
      <c r="D1" t="s">
        <v>1011</v>
      </c>
      <c r="E1" t="s">
        <v>1</v>
      </c>
      <c r="F1" t="s">
        <v>2</v>
      </c>
      <c r="G1" t="s">
        <v>3</v>
      </c>
      <c r="H1" t="s">
        <v>4</v>
      </c>
      <c r="I1" t="s">
        <v>5</v>
      </c>
      <c r="J1" t="s">
        <v>6</v>
      </c>
      <c r="K1" t="s">
        <v>7</v>
      </c>
      <c r="L1" t="s">
        <v>1010</v>
      </c>
      <c r="M1" t="s">
        <v>9</v>
      </c>
      <c r="N1" t="s">
        <v>1012</v>
      </c>
      <c r="O1" t="s">
        <v>1013</v>
      </c>
      <c r="P1" t="s">
        <v>2083</v>
      </c>
      <c r="Q1" t="s">
        <v>10</v>
      </c>
      <c r="R1" t="s">
        <v>2085</v>
      </c>
      <c r="S1" t="s">
        <v>11</v>
      </c>
      <c r="T1" t="s">
        <v>12</v>
      </c>
      <c r="U1" t="s">
        <v>13</v>
      </c>
      <c r="V1" t="s">
        <v>1575</v>
      </c>
      <c r="W1" t="s">
        <v>2084</v>
      </c>
      <c r="X1" t="s">
        <v>2083</v>
      </c>
      <c r="Y1" t="s">
        <v>799</v>
      </c>
      <c r="Z1" t="s">
        <v>14</v>
      </c>
      <c r="AA1" t="s">
        <v>15</v>
      </c>
      <c r="AB1" t="s">
        <v>16</v>
      </c>
      <c r="AC1" t="s">
        <v>2</v>
      </c>
      <c r="AD1" t="s">
        <v>17</v>
      </c>
      <c r="AE1" t="s">
        <v>4</v>
      </c>
      <c r="AF1" t="s">
        <v>18</v>
      </c>
      <c r="AG1" t="s">
        <v>5</v>
      </c>
      <c r="AH1" t="s">
        <v>19</v>
      </c>
      <c r="AI1" t="s">
        <v>6</v>
      </c>
      <c r="AJ1" t="s">
        <v>9</v>
      </c>
      <c r="AK1" t="s">
        <v>1087</v>
      </c>
      <c r="AL1" t="s">
        <v>1088</v>
      </c>
      <c r="AM1" t="s">
        <v>1009</v>
      </c>
      <c r="AN1" t="s">
        <v>1010</v>
      </c>
      <c r="AO1" t="s">
        <v>7</v>
      </c>
      <c r="AP1" t="s">
        <v>0</v>
      </c>
      <c r="AQ1" t="s">
        <v>20</v>
      </c>
    </row>
    <row r="2" spans="1:43" x14ac:dyDescent="0.25">
      <c r="A2">
        <v>1879405902</v>
      </c>
      <c r="B2">
        <v>1</v>
      </c>
      <c r="C2">
        <v>1</v>
      </c>
      <c r="D2" s="2" t="s">
        <v>1200</v>
      </c>
      <c r="E2" t="s">
        <v>25</v>
      </c>
      <c r="F2">
        <v>2000</v>
      </c>
      <c r="G2" t="s">
        <v>1201</v>
      </c>
      <c r="I2">
        <v>1200</v>
      </c>
      <c r="J2" t="s">
        <v>82</v>
      </c>
      <c r="K2" t="s">
        <v>1202</v>
      </c>
      <c r="L2" t="s">
        <v>1254</v>
      </c>
      <c r="M2">
        <v>0</v>
      </c>
      <c r="N2">
        <v>120</v>
      </c>
      <c r="R2" t="str">
        <f>CONCATENATE(U2,W2,X2,AQ2," -- ",D2)</f>
        <v xml:space="preserve"> [1] = {["ID"] = 1879405902; }; -- Deeds of the Wells of Langflood</v>
      </c>
      <c r="S2" s="1" t="str">
        <f>CONCATENATE(U2,V2,Y2,AA2,AC2,AE2,AG2,AI2,AJ2,AK2,AM2,AN2,AO2,AP2,AQ2)</f>
        <v xml:space="preserve"> [1] = {["ID"] = 1879405902; ["SAVE_INDEX"] =  1; ["TYPE"] = 3; ["VXP"] = 2000; ["LP"] = 0; ["REP"] = 1200; ["FACTION"] = 76; ["TIER"] = 0; ["MIN_LVL"] = "120"; ["NAME"] = { ["EN"] = "Deeds of the Wells of Langflood"; }; ["LORE"] = { ["EN"] = "Complete many deeds in Misthallow and the Floodfells."; }; ["SUMMARY"] = { ["EN"] = "Complete 3 meta deeds."; }; ["TITLE"] = { ["EN"] = "Protector of Wilderland"; }; };</v>
      </c>
      <c r="T2">
        <f>ROW()-1</f>
        <v>1</v>
      </c>
      <c r="U2" t="str">
        <f t="shared" ref="U2" si="0">CONCATENATE(REPT(" ",2-LEN(T2)),"[",T2,"] = {")</f>
        <v xml:space="preserve"> [1] = {</v>
      </c>
      <c r="V2" t="str">
        <f>IF(LEN(A2)&gt;0,CONCATENATE("[""ID""] = ",A2,"; "),"                     ")</f>
        <v xml:space="preserve">["ID"] = 1879405902; </v>
      </c>
      <c r="W2" t="str">
        <f>IF(LEN(A2)&gt;0,CONCATENATE("[""ID""] = ",A2,"; "),"")</f>
        <v xml:space="preserve">["ID"] = 1879405902; </v>
      </c>
      <c r="X2" t="str">
        <f>IF(LEN(P2)&gt;0,CONCATENATE("[""CAT_ID""] = ",P2,"; "),"")</f>
        <v/>
      </c>
      <c r="Y2" t="str">
        <f>IF(LEN(C2)&gt;0,CONCATENATE("[""SAVE_INDEX""] = ",REPT(" ",2-LEN(C2)),C2,"; "),"")</f>
        <v xml:space="preserve">["SAVE_INDEX"] =  1; </v>
      </c>
      <c r="Z2">
        <f>VLOOKUP(E2,Type!A$2:B$14,2,FALSE)</f>
        <v>3</v>
      </c>
      <c r="AA2" t="str">
        <f t="shared" ref="AA2" si="1">CONCATENATE("[""TYPE""] = ",Z2,"; ")</f>
        <v xml:space="preserve">["TYPE"] = 3; </v>
      </c>
      <c r="AB2" t="str">
        <f>TEXT(F2,0)</f>
        <v>2000</v>
      </c>
      <c r="AC2" t="str">
        <f>CONCATENATE("[""VXP""] = ",REPT(" ",4-LEN(AB2)),TEXT(AB2,"0"),"; ")</f>
        <v xml:space="preserve">["VXP"] = 2000; </v>
      </c>
      <c r="AD2" t="str">
        <f>TEXT(H2,0)</f>
        <v>0</v>
      </c>
      <c r="AE2" t="str">
        <f>CONCATENATE("[""LP""] = ",REPT(" ",1-LEN(AD2)),TEXT(AD2,"0"),"; ")</f>
        <v xml:space="preserve">["LP"] = 0; </v>
      </c>
      <c r="AF2" t="str">
        <f>TEXT(I2,0)</f>
        <v>1200</v>
      </c>
      <c r="AG2" t="str">
        <f>CONCATENATE("[""REP""] = ",REPT(" ",4-LEN(AF2)),TEXT(AF2,"0"),"; ")</f>
        <v xml:space="preserve">["REP"] = 1200; </v>
      </c>
      <c r="AH2">
        <f>IF(LEN(J2)&gt;0,VLOOKUP(J2,Faction!A$2:B$80,2,FALSE),1)</f>
        <v>76</v>
      </c>
      <c r="AI2" t="str">
        <f>CONCATENATE("[""FACTION""] = ",REPT(" ",2-LEN(AH2)),TEXT(AH2,"0"),"; ")</f>
        <v xml:space="preserve">["FACTION"] = 76; </v>
      </c>
      <c r="AJ2" t="str">
        <f t="shared" ref="AJ2" si="2">CONCATENATE("[""TIER""] = ",TEXT(M2,"0"),"; ")</f>
        <v xml:space="preserve">["TIER"] = 0; </v>
      </c>
      <c r="AK2" t="str">
        <f>IF(LEN(N2)&gt;0,CONCATENATE("[""MIN_LVL""] = ",REPT(" ",3-LEN(N2)),"""",N2,"""; "),"")</f>
        <v xml:space="preserve">["MIN_LVL"] = "120"; </v>
      </c>
      <c r="AL2" t="str">
        <f>IF(LEN(O2)&gt;0,CONCATENATE("[""MIN_LVL""] = ",REPT(" ",3-LEN(O2)),O2,"; "),"")</f>
        <v/>
      </c>
      <c r="AM2" t="str">
        <f>CONCATENATE("[""NAME""] = { [""EN""] = """,D2,"""; }; ")</f>
        <v xml:space="preserve">["NAME"] = { ["EN"] = "Deeds of the Wells of Langflood"; }; </v>
      </c>
      <c r="AN2" t="str">
        <f>CONCATENATE("[""LORE""] = { [""EN""] = """,L2,"""; }; ")</f>
        <v xml:space="preserve">["LORE"] = { ["EN"] = "Complete many deeds in Misthallow and the Floodfells."; }; </v>
      </c>
      <c r="AO2" t="str">
        <f>CONCATENATE("[""SUMMARY""] = { [""EN""] = """,K2,"""; }; ")</f>
        <v xml:space="preserve">["SUMMARY"] = { ["EN"] = "Complete 3 meta deeds."; }; </v>
      </c>
      <c r="AP2" t="str">
        <f>IF(LEN(G2)&gt;0,CONCATENATE("[""TITLE""] = { [""EN""] = """,G2,"""; }; "),"")</f>
        <v xml:space="preserve">["TITLE"] = { ["EN"] = "Protector of Wilderland"; }; </v>
      </c>
      <c r="AQ2" t="str">
        <f>CONCATENATE("};")</f>
        <v>};</v>
      </c>
    </row>
    <row r="3" spans="1:43" x14ac:dyDescent="0.25">
      <c r="A3">
        <v>1879405911</v>
      </c>
      <c r="B3">
        <v>2</v>
      </c>
      <c r="C3">
        <v>2</v>
      </c>
      <c r="D3" t="s">
        <v>1203</v>
      </c>
      <c r="E3" t="s">
        <v>25</v>
      </c>
      <c r="F3">
        <v>2000</v>
      </c>
      <c r="K3" t="s">
        <v>1204</v>
      </c>
      <c r="L3" t="s">
        <v>1525</v>
      </c>
      <c r="M3">
        <v>1</v>
      </c>
      <c r="N3">
        <v>120</v>
      </c>
      <c r="R3" t="str">
        <f t="shared" ref="R3:R31" si="3">CONCATENATE(U3,W3,X3,AQ3," -- ",D3)</f>
        <v xml:space="preserve"> [2] = {["ID"] = 1879405911; }; -- Explorer of the Wells of Langflood</v>
      </c>
      <c r="S3" s="1" t="str">
        <f t="shared" ref="S3:S31" si="4">CONCATENATE(U3,V3,Y3,AA3,AC3,AE3,AG3,AI3,AJ3,AK3,AM3,AN3,AO3,AP3,AQ3)</f>
        <v xml:space="preserve"> [2] = {["ID"] = 1879405911; ["SAVE_INDEX"] =  2; ["TYPE"] = 3; ["VXP"] = 2000; ["LP"] = 0; ["REP"] =    0; ["FACTION"] =  1; ["TIER"] = 1; ["MIN_LVL"] = "120"; ["NAME"] = { ["EN"] = "Explorer of the Wells of Langflood"; }; ["LORE"] = { ["EN"] = "Explore much of Misthallow and the Floodfells."; }; ["SUMMARY"] = { ["EN"] = "Complete 5 explorer deeds."; }; };</v>
      </c>
      <c r="T3">
        <f t="shared" ref="T3:T31" si="5">ROW()-1</f>
        <v>2</v>
      </c>
      <c r="U3" t="str">
        <f t="shared" ref="U3:U31" si="6">CONCATENATE(REPT(" ",2-LEN(T3)),"[",T3,"] = {")</f>
        <v xml:space="preserve"> [2] = {</v>
      </c>
      <c r="V3" t="str">
        <f t="shared" ref="V3:V31" si="7">IF(LEN(A3)&gt;0,CONCATENATE("[""ID""] = ",A3,"; "),"                     ")</f>
        <v xml:space="preserve">["ID"] = 1879405911; </v>
      </c>
      <c r="W3" t="str">
        <f t="shared" ref="W3:W31" si="8">IF(LEN(A3)&gt;0,CONCATENATE("[""ID""] = ",A3,"; "),"")</f>
        <v xml:space="preserve">["ID"] = 1879405911; </v>
      </c>
      <c r="X3" t="str">
        <f t="shared" ref="X3:X31" si="9">IF(LEN(P3)&gt;0,CONCATENATE("[""CAT_ID""] = ",P3,"; "),"")</f>
        <v/>
      </c>
      <c r="Y3" t="str">
        <f t="shared" ref="Y3:Y31" si="10">IF(LEN(C3)&gt;0,CONCATENATE("[""SAVE_INDEX""] = ",REPT(" ",2-LEN(C3)),C3,"; "),"")</f>
        <v xml:space="preserve">["SAVE_INDEX"] =  2; </v>
      </c>
      <c r="Z3">
        <f>VLOOKUP(E3,Type!A$2:B$14,2,FALSE)</f>
        <v>3</v>
      </c>
      <c r="AA3" t="str">
        <f t="shared" ref="AA3:AA31" si="11">CONCATENATE("[""TYPE""] = ",Z3,"; ")</f>
        <v xml:space="preserve">["TYPE"] = 3; </v>
      </c>
      <c r="AB3" t="str">
        <f t="shared" ref="AB3:AB31" si="12">TEXT(F3,0)</f>
        <v>2000</v>
      </c>
      <c r="AC3" t="str">
        <f t="shared" ref="AC3:AC31" si="13">CONCATENATE("[""VXP""] = ",REPT(" ",4-LEN(AB3)),TEXT(AB3,"0"),"; ")</f>
        <v xml:space="preserve">["VXP"] = 2000; </v>
      </c>
      <c r="AD3" t="str">
        <f t="shared" ref="AD3:AD31" si="14">TEXT(H3,0)</f>
        <v>0</v>
      </c>
      <c r="AE3" t="str">
        <f t="shared" ref="AE3:AE31" si="15">CONCATENATE("[""LP""] = ",REPT(" ",1-LEN(AD3)),TEXT(AD3,"0"),"; ")</f>
        <v xml:space="preserve">["LP"] = 0; </v>
      </c>
      <c r="AF3" t="str">
        <f t="shared" ref="AF3:AF31" si="16">TEXT(I3,0)</f>
        <v>0</v>
      </c>
      <c r="AG3" t="str">
        <f t="shared" ref="AG3:AG31" si="17">CONCATENATE("[""REP""] = ",REPT(" ",4-LEN(AF3)),TEXT(AF3,"0"),"; ")</f>
        <v xml:space="preserve">["REP"] =    0; </v>
      </c>
      <c r="AH3">
        <f>IF(LEN(J3)&gt;0,VLOOKUP(J3,Faction!A$2:B$80,2,FALSE),1)</f>
        <v>1</v>
      </c>
      <c r="AI3" t="str">
        <f t="shared" ref="AI3:AI31" si="18">CONCATENATE("[""FACTION""] = ",REPT(" ",2-LEN(AH3)),TEXT(AH3,"0"),"; ")</f>
        <v xml:space="preserve">["FACTION"] =  1; </v>
      </c>
      <c r="AJ3" t="str">
        <f t="shared" ref="AJ3:AJ31" si="19">CONCATENATE("[""TIER""] = ",TEXT(M3,"0"),"; ")</f>
        <v xml:space="preserve">["TIER"] = 1; </v>
      </c>
      <c r="AK3" t="str">
        <f t="shared" ref="AK3:AK31" si="20">IF(LEN(N3)&gt;0,CONCATENATE("[""MIN_LVL""] = ",REPT(" ",3-LEN(N3)),"""",N3,"""; "),"")</f>
        <v xml:space="preserve">["MIN_LVL"] = "120"; </v>
      </c>
      <c r="AL3" t="str">
        <f t="shared" ref="AL3:AL31" si="21">IF(LEN(O3)&gt;0,CONCATENATE("[""MIN_LVL""] = ",REPT(" ",3-LEN(O3)),O3,"; "),"")</f>
        <v/>
      </c>
      <c r="AM3" t="str">
        <f t="shared" ref="AM3:AM31" si="22">CONCATENATE("[""NAME""] = { [""EN""] = """,D3,"""; }; ")</f>
        <v xml:space="preserve">["NAME"] = { ["EN"] = "Explorer of the Wells of Langflood"; }; </v>
      </c>
      <c r="AN3" t="str">
        <f t="shared" ref="AN3:AN31" si="23">CONCATENATE("[""LORE""] = { [""EN""] = """,L3,"""; }; ")</f>
        <v xml:space="preserve">["LORE"] = { ["EN"] = "Explore much of Misthallow and the Floodfells."; }; </v>
      </c>
      <c r="AO3" t="str">
        <f t="shared" ref="AO3:AO31" si="24">CONCATENATE("[""SUMMARY""] = { [""EN""] = """,K3,"""; }; ")</f>
        <v xml:space="preserve">["SUMMARY"] = { ["EN"] = "Complete 5 explorer deeds."; }; </v>
      </c>
      <c r="AP3" t="str">
        <f t="shared" ref="AP3:AP31" si="25">IF(LEN(G3)&gt;0,CONCATENATE("[""TITLE""] = { [""EN""] = """,G3,"""; }; "),"")</f>
        <v/>
      </c>
      <c r="AQ3" t="str">
        <f t="shared" ref="AQ3:AQ31" si="26">CONCATENATE("};")</f>
        <v>};</v>
      </c>
    </row>
    <row r="4" spans="1:43" x14ac:dyDescent="0.25">
      <c r="A4">
        <v>1879405913</v>
      </c>
      <c r="B4">
        <v>8</v>
      </c>
      <c r="C4">
        <v>3</v>
      </c>
      <c r="D4" t="s">
        <v>1219</v>
      </c>
      <c r="E4" t="s">
        <v>25</v>
      </c>
      <c r="F4">
        <v>1000</v>
      </c>
      <c r="G4" t="s">
        <v>1220</v>
      </c>
      <c r="H4">
        <v>5</v>
      </c>
      <c r="I4">
        <v>700</v>
      </c>
      <c r="J4" t="s">
        <v>82</v>
      </c>
      <c r="K4" t="s">
        <v>1221</v>
      </c>
      <c r="L4" t="s">
        <v>1259</v>
      </c>
      <c r="M4">
        <v>2</v>
      </c>
      <c r="N4">
        <v>120</v>
      </c>
      <c r="R4" t="str">
        <f t="shared" si="3"/>
        <v xml:space="preserve"> [3] = {["ID"] = 1879405913; }; -- Settlements in the Wells of Langflood</v>
      </c>
      <c r="S4" s="1" t="str">
        <f t="shared" si="4"/>
        <v xml:space="preserve"> [3] = {["ID"] = 1879405913; ["SAVE_INDEX"] =  3; ["TYPE"] = 3; ["VXP"] = 1000; ["LP"] = 5; ["REP"] =  700; ["FACTION"] = 76; ["TIER"] = 2; ["MIN_LVL"] = "120"; ["NAME"] = { ["EN"] = "Settlements in the Wells of Langflood"; }; ["LORE"] = { ["EN"] = "Explore the various settlements to be found within the Wells of Langflood."; }; ["SUMMARY"] = { ["EN"] = "Visit 7 settlements in the Wells of Langflood."; }; ["TITLE"] = { ["EN"] = "Warrior of the Wells"; }; };</v>
      </c>
      <c r="T4">
        <f t="shared" si="5"/>
        <v>3</v>
      </c>
      <c r="U4" t="str">
        <f t="shared" si="6"/>
        <v xml:space="preserve"> [3] = {</v>
      </c>
      <c r="V4" t="str">
        <f t="shared" si="7"/>
        <v xml:space="preserve">["ID"] = 1879405913; </v>
      </c>
      <c r="W4" t="str">
        <f t="shared" si="8"/>
        <v xml:space="preserve">["ID"] = 1879405913; </v>
      </c>
      <c r="X4" t="str">
        <f t="shared" si="9"/>
        <v/>
      </c>
      <c r="Y4" t="str">
        <f t="shared" si="10"/>
        <v xml:space="preserve">["SAVE_INDEX"] =  3; </v>
      </c>
      <c r="Z4">
        <f>VLOOKUP(E4,Type!A$2:B$14,2,FALSE)</f>
        <v>3</v>
      </c>
      <c r="AA4" t="str">
        <f t="shared" si="11"/>
        <v xml:space="preserve">["TYPE"] = 3; </v>
      </c>
      <c r="AB4" t="str">
        <f t="shared" si="12"/>
        <v>1000</v>
      </c>
      <c r="AC4" t="str">
        <f t="shared" si="13"/>
        <v xml:space="preserve">["VXP"] = 1000; </v>
      </c>
      <c r="AD4" t="str">
        <f t="shared" si="14"/>
        <v>5</v>
      </c>
      <c r="AE4" t="str">
        <f t="shared" si="15"/>
        <v xml:space="preserve">["LP"] = 5; </v>
      </c>
      <c r="AF4" t="str">
        <f t="shared" si="16"/>
        <v>700</v>
      </c>
      <c r="AG4" t="str">
        <f t="shared" si="17"/>
        <v xml:space="preserve">["REP"] =  700; </v>
      </c>
      <c r="AH4">
        <f>IF(LEN(J4)&gt;0,VLOOKUP(J4,Faction!A$2:B$80,2,FALSE),1)</f>
        <v>76</v>
      </c>
      <c r="AI4" t="str">
        <f t="shared" si="18"/>
        <v xml:space="preserve">["FACTION"] = 76; </v>
      </c>
      <c r="AJ4" t="str">
        <f t="shared" si="19"/>
        <v xml:space="preserve">["TIER"] = 2; </v>
      </c>
      <c r="AK4" t="str">
        <f t="shared" si="20"/>
        <v xml:space="preserve">["MIN_LVL"] = "120"; </v>
      </c>
      <c r="AL4" t="str">
        <f t="shared" si="21"/>
        <v/>
      </c>
      <c r="AM4" t="str">
        <f t="shared" si="22"/>
        <v xml:space="preserve">["NAME"] = { ["EN"] = "Settlements in the Wells of Langflood"; }; </v>
      </c>
      <c r="AN4" t="str">
        <f t="shared" si="23"/>
        <v xml:space="preserve">["LORE"] = { ["EN"] = "Explore the various settlements to be found within the Wells of Langflood."; }; </v>
      </c>
      <c r="AO4" t="str">
        <f t="shared" si="24"/>
        <v xml:space="preserve">["SUMMARY"] = { ["EN"] = "Visit 7 settlements in the Wells of Langflood."; }; </v>
      </c>
      <c r="AP4" t="str">
        <f t="shared" si="25"/>
        <v xml:space="preserve">["TITLE"] = { ["EN"] = "Warrior of the Wells"; }; </v>
      </c>
      <c r="AQ4" t="str">
        <f t="shared" si="26"/>
        <v>};</v>
      </c>
    </row>
    <row r="5" spans="1:43" x14ac:dyDescent="0.25">
      <c r="A5">
        <v>1879405901</v>
      </c>
      <c r="B5">
        <v>9</v>
      </c>
      <c r="C5">
        <v>4</v>
      </c>
      <c r="D5" t="s">
        <v>1222</v>
      </c>
      <c r="E5" t="s">
        <v>25</v>
      </c>
      <c r="F5">
        <v>2000</v>
      </c>
      <c r="G5" t="s">
        <v>1223</v>
      </c>
      <c r="H5">
        <v>5</v>
      </c>
      <c r="I5">
        <v>700</v>
      </c>
      <c r="J5" t="s">
        <v>82</v>
      </c>
      <c r="K5" t="s">
        <v>1224</v>
      </c>
      <c r="L5" t="s">
        <v>1526</v>
      </c>
      <c r="M5">
        <v>2</v>
      </c>
      <c r="N5">
        <v>120</v>
      </c>
      <c r="R5" t="str">
        <f t="shared" si="3"/>
        <v xml:space="preserve"> [4] = {["ID"] = 1879405901; }; -- Treasure-seeker of the Wells of Langflood</v>
      </c>
      <c r="S5" s="1" t="str">
        <f t="shared" si="4"/>
        <v xml:space="preserve"> [4] = {["ID"] = 1879405901; ["SAVE_INDEX"] =  4; ["TYPE"] = 3; ["VXP"] = 2000; ["LP"] = 5; ["REP"] =  700; ["FACTION"] = 76; ["TIER"] = 2; ["MIN_LVL"] = "120"; ["NAME"] = { ["EN"] = "Treasure-seeker of the Wells of Langflood"; }; ["LORE"] = { ["EN"] = "Discover the many hidden caches buried in the Langflood."; }; ["SUMMARY"] = { ["EN"] = "Find 12 hidden caches in the Wells of Langflood."; }; ["TITLE"] = { ["EN"] = "Treasure Seeker of the Langflood"; }; };</v>
      </c>
      <c r="T5">
        <f t="shared" si="5"/>
        <v>4</v>
      </c>
      <c r="U5" t="str">
        <f t="shared" si="6"/>
        <v xml:space="preserve"> [4] = {</v>
      </c>
      <c r="V5" t="str">
        <f t="shared" si="7"/>
        <v xml:space="preserve">["ID"] = 1879405901; </v>
      </c>
      <c r="W5" t="str">
        <f t="shared" si="8"/>
        <v xml:space="preserve">["ID"] = 1879405901; </v>
      </c>
      <c r="X5" t="str">
        <f t="shared" si="9"/>
        <v/>
      </c>
      <c r="Y5" t="str">
        <f t="shared" si="10"/>
        <v xml:space="preserve">["SAVE_INDEX"] =  4; </v>
      </c>
      <c r="Z5">
        <f>VLOOKUP(E5,Type!A$2:B$14,2,FALSE)</f>
        <v>3</v>
      </c>
      <c r="AA5" t="str">
        <f t="shared" si="11"/>
        <v xml:space="preserve">["TYPE"] = 3; </v>
      </c>
      <c r="AB5" t="str">
        <f t="shared" si="12"/>
        <v>2000</v>
      </c>
      <c r="AC5" t="str">
        <f t="shared" si="13"/>
        <v xml:space="preserve">["VXP"] = 2000; </v>
      </c>
      <c r="AD5" t="str">
        <f t="shared" si="14"/>
        <v>5</v>
      </c>
      <c r="AE5" t="str">
        <f t="shared" si="15"/>
        <v xml:space="preserve">["LP"] = 5; </v>
      </c>
      <c r="AF5" t="str">
        <f t="shared" si="16"/>
        <v>700</v>
      </c>
      <c r="AG5" t="str">
        <f t="shared" si="17"/>
        <v xml:space="preserve">["REP"] =  700; </v>
      </c>
      <c r="AH5">
        <f>IF(LEN(J5)&gt;0,VLOOKUP(J5,Faction!A$2:B$80,2,FALSE),1)</f>
        <v>76</v>
      </c>
      <c r="AI5" t="str">
        <f t="shared" si="18"/>
        <v xml:space="preserve">["FACTION"] = 76; </v>
      </c>
      <c r="AJ5" t="str">
        <f t="shared" si="19"/>
        <v xml:space="preserve">["TIER"] = 2; </v>
      </c>
      <c r="AK5" t="str">
        <f t="shared" si="20"/>
        <v xml:space="preserve">["MIN_LVL"] = "120"; </v>
      </c>
      <c r="AL5" t="str">
        <f t="shared" si="21"/>
        <v/>
      </c>
      <c r="AM5" t="str">
        <f t="shared" si="22"/>
        <v xml:space="preserve">["NAME"] = { ["EN"] = "Treasure-seeker of the Wells of Langflood"; }; </v>
      </c>
      <c r="AN5" t="str">
        <f t="shared" si="23"/>
        <v xml:space="preserve">["LORE"] = { ["EN"] = "Discover the many hidden caches buried in the Langflood."; }; </v>
      </c>
      <c r="AO5" t="str">
        <f t="shared" si="24"/>
        <v xml:space="preserve">["SUMMARY"] = { ["EN"] = "Find 12 hidden caches in the Wells of Langflood."; }; </v>
      </c>
      <c r="AP5" t="str">
        <f t="shared" si="25"/>
        <v xml:space="preserve">["TITLE"] = { ["EN"] = "Treasure Seeker of the Langflood"; }; </v>
      </c>
      <c r="AQ5" t="str">
        <f t="shared" si="26"/>
        <v>};</v>
      </c>
    </row>
    <row r="6" spans="1:43" x14ac:dyDescent="0.25">
      <c r="A6">
        <v>1879405914</v>
      </c>
      <c r="B6">
        <v>5</v>
      </c>
      <c r="C6">
        <v>5</v>
      </c>
      <c r="D6" t="s">
        <v>1210</v>
      </c>
      <c r="E6" t="s">
        <v>25</v>
      </c>
      <c r="F6">
        <v>2000</v>
      </c>
      <c r="G6" t="s">
        <v>1211</v>
      </c>
      <c r="H6">
        <v>5</v>
      </c>
      <c r="I6">
        <v>700</v>
      </c>
      <c r="J6" t="s">
        <v>82</v>
      </c>
      <c r="K6" t="s">
        <v>1212</v>
      </c>
      <c r="L6" t="s">
        <v>1527</v>
      </c>
      <c r="M6">
        <v>2</v>
      </c>
      <c r="N6">
        <v>120</v>
      </c>
      <c r="R6" t="str">
        <f t="shared" si="3"/>
        <v xml:space="preserve"> [5] = {["ID"] = 1879405914; }; -- Dwarf-surveys in the Wells of Langflood</v>
      </c>
      <c r="S6" s="1" t="str">
        <f t="shared" si="4"/>
        <v xml:space="preserve"> [5] = {["ID"] = 1879405914; ["SAVE_INDEX"] =  5; ["TYPE"] = 3; ["VXP"] = 2000; ["LP"] = 5; ["REP"] =  700; ["FACTION"] = 76; ["TIER"] = 2; ["MIN_LVL"] = "120"; ["NAME"] = { ["EN"] = "Dwarf-surveys in the Wells of Langflood"; }; ["LORE"] = { ["EN"] = "Discover the dwarf-markers spread throughout the Wells of Langflood."; }; ["SUMMARY"] = { ["EN"] = "Find 10 dwarf-markers in the Wells of Langflood."; }; ["TITLE"] = { ["EN"] = "Surveyor of the Langflood"; }; };</v>
      </c>
      <c r="T6">
        <f t="shared" si="5"/>
        <v>5</v>
      </c>
      <c r="U6" t="str">
        <f t="shared" si="6"/>
        <v xml:space="preserve"> [5] = {</v>
      </c>
      <c r="V6" t="str">
        <f t="shared" si="7"/>
        <v xml:space="preserve">["ID"] = 1879405914; </v>
      </c>
      <c r="W6" t="str">
        <f t="shared" si="8"/>
        <v xml:space="preserve">["ID"] = 1879405914; </v>
      </c>
      <c r="X6" t="str">
        <f t="shared" si="9"/>
        <v/>
      </c>
      <c r="Y6" t="str">
        <f t="shared" si="10"/>
        <v xml:space="preserve">["SAVE_INDEX"] =  5; </v>
      </c>
      <c r="Z6">
        <f>VLOOKUP(E6,Type!A$2:B$14,2,FALSE)</f>
        <v>3</v>
      </c>
      <c r="AA6" t="str">
        <f t="shared" si="11"/>
        <v xml:space="preserve">["TYPE"] = 3; </v>
      </c>
      <c r="AB6" t="str">
        <f t="shared" si="12"/>
        <v>2000</v>
      </c>
      <c r="AC6" t="str">
        <f t="shared" si="13"/>
        <v xml:space="preserve">["VXP"] = 2000; </v>
      </c>
      <c r="AD6" t="str">
        <f t="shared" si="14"/>
        <v>5</v>
      </c>
      <c r="AE6" t="str">
        <f t="shared" si="15"/>
        <v xml:space="preserve">["LP"] = 5; </v>
      </c>
      <c r="AF6" t="str">
        <f t="shared" si="16"/>
        <v>700</v>
      </c>
      <c r="AG6" t="str">
        <f t="shared" si="17"/>
        <v xml:space="preserve">["REP"] =  700; </v>
      </c>
      <c r="AH6">
        <f>IF(LEN(J6)&gt;0,VLOOKUP(J6,Faction!A$2:B$80,2,FALSE),1)</f>
        <v>76</v>
      </c>
      <c r="AI6" t="str">
        <f t="shared" si="18"/>
        <v xml:space="preserve">["FACTION"] = 76; </v>
      </c>
      <c r="AJ6" t="str">
        <f t="shared" si="19"/>
        <v xml:space="preserve">["TIER"] = 2; </v>
      </c>
      <c r="AK6" t="str">
        <f t="shared" si="20"/>
        <v xml:space="preserve">["MIN_LVL"] = "120"; </v>
      </c>
      <c r="AL6" t="str">
        <f t="shared" si="21"/>
        <v/>
      </c>
      <c r="AM6" t="str">
        <f t="shared" si="22"/>
        <v xml:space="preserve">["NAME"] = { ["EN"] = "Dwarf-surveys in the Wells of Langflood"; }; </v>
      </c>
      <c r="AN6" t="str">
        <f t="shared" si="23"/>
        <v xml:space="preserve">["LORE"] = { ["EN"] = "Discover the dwarf-markers spread throughout the Wells of Langflood."; }; </v>
      </c>
      <c r="AO6" t="str">
        <f t="shared" si="24"/>
        <v xml:space="preserve">["SUMMARY"] = { ["EN"] = "Find 10 dwarf-markers in the Wells of Langflood."; }; </v>
      </c>
      <c r="AP6" t="str">
        <f t="shared" si="25"/>
        <v xml:space="preserve">["TITLE"] = { ["EN"] = "Surveyor of the Langflood"; }; </v>
      </c>
      <c r="AQ6" t="str">
        <f t="shared" si="26"/>
        <v>};</v>
      </c>
    </row>
    <row r="7" spans="1:43" x14ac:dyDescent="0.25">
      <c r="A7">
        <v>1879405906</v>
      </c>
      <c r="B7">
        <v>7</v>
      </c>
      <c r="C7">
        <v>6</v>
      </c>
      <c r="D7" t="s">
        <v>1216</v>
      </c>
      <c r="E7" t="s">
        <v>25</v>
      </c>
      <c r="F7">
        <v>1000</v>
      </c>
      <c r="G7" t="s">
        <v>1217</v>
      </c>
      <c r="H7">
        <v>5</v>
      </c>
      <c r="I7">
        <v>700</v>
      </c>
      <c r="J7" t="s">
        <v>82</v>
      </c>
      <c r="K7" t="s">
        <v>1218</v>
      </c>
      <c r="L7" t="s">
        <v>1258</v>
      </c>
      <c r="M7">
        <v>2</v>
      </c>
      <c r="N7">
        <v>120</v>
      </c>
      <c r="R7" t="str">
        <f t="shared" si="3"/>
        <v xml:space="preserve"> [6] = {["ID"] = 1879405906; }; -- Ruins in the Wells of Langflood</v>
      </c>
      <c r="S7" s="1" t="str">
        <f t="shared" si="4"/>
        <v xml:space="preserve"> [6] = {["ID"] = 1879405906; ["SAVE_INDEX"] =  6; ["TYPE"] = 3; ["VXP"] = 1000; ["LP"] = 5; ["REP"] =  700; ["FACTION"] = 76; ["TIER"] = 2; ["MIN_LVL"] = "120"; ["NAME"] = { ["EN"] = "Ruins in the Wells of Langflood"; }; ["LORE"] = { ["EN"] = "Explore the various ruined structures to be found within the Wells of Langflood."; }; ["SUMMARY"] = { ["EN"] = "Find 9 ruins in the Wells of Langflood."; }; ["TITLE"] = { ["EN"] = "Rohirric Historian"; }; };</v>
      </c>
      <c r="T7">
        <f t="shared" si="5"/>
        <v>6</v>
      </c>
      <c r="U7" t="str">
        <f t="shared" si="6"/>
        <v xml:space="preserve"> [6] = {</v>
      </c>
      <c r="V7" t="str">
        <f t="shared" si="7"/>
        <v xml:space="preserve">["ID"] = 1879405906; </v>
      </c>
      <c r="W7" t="str">
        <f t="shared" si="8"/>
        <v xml:space="preserve">["ID"] = 1879405906; </v>
      </c>
      <c r="X7" t="str">
        <f t="shared" si="9"/>
        <v/>
      </c>
      <c r="Y7" t="str">
        <f t="shared" si="10"/>
        <v xml:space="preserve">["SAVE_INDEX"] =  6; </v>
      </c>
      <c r="Z7">
        <f>VLOOKUP(E7,Type!A$2:B$14,2,FALSE)</f>
        <v>3</v>
      </c>
      <c r="AA7" t="str">
        <f t="shared" si="11"/>
        <v xml:space="preserve">["TYPE"] = 3; </v>
      </c>
      <c r="AB7" t="str">
        <f t="shared" si="12"/>
        <v>1000</v>
      </c>
      <c r="AC7" t="str">
        <f t="shared" si="13"/>
        <v xml:space="preserve">["VXP"] = 1000; </v>
      </c>
      <c r="AD7" t="str">
        <f t="shared" si="14"/>
        <v>5</v>
      </c>
      <c r="AE7" t="str">
        <f t="shared" si="15"/>
        <v xml:space="preserve">["LP"] = 5; </v>
      </c>
      <c r="AF7" t="str">
        <f t="shared" si="16"/>
        <v>700</v>
      </c>
      <c r="AG7" t="str">
        <f t="shared" si="17"/>
        <v xml:space="preserve">["REP"] =  700; </v>
      </c>
      <c r="AH7">
        <f>IF(LEN(J7)&gt;0,VLOOKUP(J7,Faction!A$2:B$80,2,FALSE),1)</f>
        <v>76</v>
      </c>
      <c r="AI7" t="str">
        <f t="shared" si="18"/>
        <v xml:space="preserve">["FACTION"] = 76; </v>
      </c>
      <c r="AJ7" t="str">
        <f t="shared" si="19"/>
        <v xml:space="preserve">["TIER"] = 2; </v>
      </c>
      <c r="AK7" t="str">
        <f t="shared" si="20"/>
        <v xml:space="preserve">["MIN_LVL"] = "120"; </v>
      </c>
      <c r="AL7" t="str">
        <f t="shared" si="21"/>
        <v/>
      </c>
      <c r="AM7" t="str">
        <f t="shared" si="22"/>
        <v xml:space="preserve">["NAME"] = { ["EN"] = "Ruins in the Wells of Langflood"; }; </v>
      </c>
      <c r="AN7" t="str">
        <f t="shared" si="23"/>
        <v xml:space="preserve">["LORE"] = { ["EN"] = "Explore the various ruined structures to be found within the Wells of Langflood."; }; </v>
      </c>
      <c r="AO7" t="str">
        <f t="shared" si="24"/>
        <v xml:space="preserve">["SUMMARY"] = { ["EN"] = "Find 9 ruins in the Wells of Langflood."; }; </v>
      </c>
      <c r="AP7" t="str">
        <f t="shared" si="25"/>
        <v xml:space="preserve">["TITLE"] = { ["EN"] = "Rohirric Historian"; }; </v>
      </c>
      <c r="AQ7" t="str">
        <f t="shared" si="26"/>
        <v>};</v>
      </c>
    </row>
    <row r="8" spans="1:43" x14ac:dyDescent="0.25">
      <c r="A8">
        <v>1879405904</v>
      </c>
      <c r="B8">
        <v>6</v>
      </c>
      <c r="C8">
        <v>7</v>
      </c>
      <c r="D8" t="s">
        <v>1213</v>
      </c>
      <c r="E8" t="s">
        <v>25</v>
      </c>
      <c r="F8">
        <v>1000</v>
      </c>
      <c r="G8" t="s">
        <v>1214</v>
      </c>
      <c r="H8">
        <v>5</v>
      </c>
      <c r="I8">
        <v>700</v>
      </c>
      <c r="J8" t="s">
        <v>82</v>
      </c>
      <c r="K8" t="s">
        <v>1215</v>
      </c>
      <c r="L8" t="s">
        <v>1257</v>
      </c>
      <c r="M8">
        <v>2</v>
      </c>
      <c r="N8">
        <v>120</v>
      </c>
      <c r="R8" t="str">
        <f t="shared" si="3"/>
        <v xml:space="preserve"> [7] = {["ID"] = 1879405904; }; -- Natural Formations in the Wells of Langflood</v>
      </c>
      <c r="S8" s="1" t="str">
        <f t="shared" si="4"/>
        <v xml:space="preserve"> [7] = {["ID"] = 1879405904; ["SAVE_INDEX"] =  7; ["TYPE"] = 3; ["VXP"] = 1000; ["LP"] = 5; ["REP"] =  700; ["FACTION"] = 76; ["TIER"] = 2; ["MIN_LVL"] = "120"; ["NAME"] = { ["EN"] = "Natural Formations in the Wells of Langflood"; }; ["LORE"] = { ["EN"] = "Explore the several natural curiosities to be found within the Wells of Langflood."; }; ["SUMMARY"] = { ["EN"] = "Visit 6 natural formations in the Wells of Langflood."; }; ["TITLE"] = { ["EN"] = "Natural Wanderer"; }; };</v>
      </c>
      <c r="T8">
        <f t="shared" si="5"/>
        <v>7</v>
      </c>
      <c r="U8" t="str">
        <f t="shared" si="6"/>
        <v xml:space="preserve"> [7] = {</v>
      </c>
      <c r="V8" t="str">
        <f t="shared" si="7"/>
        <v xml:space="preserve">["ID"] = 1879405904; </v>
      </c>
      <c r="W8" t="str">
        <f t="shared" si="8"/>
        <v xml:space="preserve">["ID"] = 1879405904; </v>
      </c>
      <c r="X8" t="str">
        <f t="shared" si="9"/>
        <v/>
      </c>
      <c r="Y8" t="str">
        <f t="shared" si="10"/>
        <v xml:space="preserve">["SAVE_INDEX"] =  7; </v>
      </c>
      <c r="Z8">
        <f>VLOOKUP(E8,Type!A$2:B$14,2,FALSE)</f>
        <v>3</v>
      </c>
      <c r="AA8" t="str">
        <f t="shared" si="11"/>
        <v xml:space="preserve">["TYPE"] = 3; </v>
      </c>
      <c r="AB8" t="str">
        <f t="shared" si="12"/>
        <v>1000</v>
      </c>
      <c r="AC8" t="str">
        <f t="shared" si="13"/>
        <v xml:space="preserve">["VXP"] = 1000; </v>
      </c>
      <c r="AD8" t="str">
        <f t="shared" si="14"/>
        <v>5</v>
      </c>
      <c r="AE8" t="str">
        <f t="shared" si="15"/>
        <v xml:space="preserve">["LP"] = 5; </v>
      </c>
      <c r="AF8" t="str">
        <f t="shared" si="16"/>
        <v>700</v>
      </c>
      <c r="AG8" t="str">
        <f t="shared" si="17"/>
        <v xml:space="preserve">["REP"] =  700; </v>
      </c>
      <c r="AH8">
        <f>IF(LEN(J8)&gt;0,VLOOKUP(J8,Faction!A$2:B$80,2,FALSE),1)</f>
        <v>76</v>
      </c>
      <c r="AI8" t="str">
        <f t="shared" si="18"/>
        <v xml:space="preserve">["FACTION"] = 76; </v>
      </c>
      <c r="AJ8" t="str">
        <f t="shared" si="19"/>
        <v xml:space="preserve">["TIER"] = 2; </v>
      </c>
      <c r="AK8" t="str">
        <f t="shared" si="20"/>
        <v xml:space="preserve">["MIN_LVL"] = "120"; </v>
      </c>
      <c r="AL8" t="str">
        <f t="shared" si="21"/>
        <v/>
      </c>
      <c r="AM8" t="str">
        <f t="shared" si="22"/>
        <v xml:space="preserve">["NAME"] = { ["EN"] = "Natural Formations in the Wells of Langflood"; }; </v>
      </c>
      <c r="AN8" t="str">
        <f t="shared" si="23"/>
        <v xml:space="preserve">["LORE"] = { ["EN"] = "Explore the several natural curiosities to be found within the Wells of Langflood."; }; </v>
      </c>
      <c r="AO8" t="str">
        <f t="shared" si="24"/>
        <v xml:space="preserve">["SUMMARY"] = { ["EN"] = "Visit 6 natural formations in the Wells of Langflood."; }; </v>
      </c>
      <c r="AP8" t="str">
        <f t="shared" si="25"/>
        <v xml:space="preserve">["TITLE"] = { ["EN"] = "Natural Wanderer"; }; </v>
      </c>
      <c r="AQ8" t="str">
        <f t="shared" si="26"/>
        <v>};</v>
      </c>
    </row>
    <row r="9" spans="1:43" x14ac:dyDescent="0.25">
      <c r="A9">
        <v>1879405907</v>
      </c>
      <c r="B9">
        <v>3</v>
      </c>
      <c r="C9">
        <v>8</v>
      </c>
      <c r="D9" t="s">
        <v>1205</v>
      </c>
      <c r="E9" t="s">
        <v>26</v>
      </c>
      <c r="F9">
        <v>2000</v>
      </c>
      <c r="K9" t="s">
        <v>1206</v>
      </c>
      <c r="L9" t="s">
        <v>1255</v>
      </c>
      <c r="M9">
        <v>1</v>
      </c>
      <c r="N9">
        <v>120</v>
      </c>
      <c r="R9" t="str">
        <f t="shared" si="3"/>
        <v xml:space="preserve"> [8] = {["ID"] = 1879405907; }; -- Quests of the Wells of Langflood</v>
      </c>
      <c r="S9" s="1" t="str">
        <f t="shared" si="4"/>
        <v xml:space="preserve"> [8] = {["ID"] = 1879405907; ["SAVE_INDEX"] =  8; ["TYPE"] = 6; ["VXP"] = 2000; ["LP"] = 0; ["REP"] =    0; ["FACTION"] =  1; ["TIER"] = 1; ["MIN_LVL"] = "120"; ["NAME"] = { ["EN"] = "Quests of the Wells of Langflood"; }; ["LORE"] = { ["EN"] = "Complete many quests in the Wells of Langflood"; }; ["SUMMARY"] = { ["EN"] = "Complete 2 quest deeds."; }; };</v>
      </c>
      <c r="T9">
        <f t="shared" si="5"/>
        <v>8</v>
      </c>
      <c r="U9" t="str">
        <f t="shared" si="6"/>
        <v xml:space="preserve"> [8] = {</v>
      </c>
      <c r="V9" t="str">
        <f t="shared" si="7"/>
        <v xml:space="preserve">["ID"] = 1879405907; </v>
      </c>
      <c r="W9" t="str">
        <f t="shared" si="8"/>
        <v xml:space="preserve">["ID"] = 1879405907; </v>
      </c>
      <c r="X9" t="str">
        <f t="shared" si="9"/>
        <v/>
      </c>
      <c r="Y9" t="str">
        <f t="shared" si="10"/>
        <v xml:space="preserve">["SAVE_INDEX"] =  8; </v>
      </c>
      <c r="Z9">
        <f>VLOOKUP(E9,Type!A$2:B$14,2,FALSE)</f>
        <v>6</v>
      </c>
      <c r="AA9" t="str">
        <f t="shared" si="11"/>
        <v xml:space="preserve">["TYPE"] = 6; </v>
      </c>
      <c r="AB9" t="str">
        <f t="shared" si="12"/>
        <v>2000</v>
      </c>
      <c r="AC9" t="str">
        <f t="shared" si="13"/>
        <v xml:space="preserve">["VXP"] = 2000; </v>
      </c>
      <c r="AD9" t="str">
        <f t="shared" si="14"/>
        <v>0</v>
      </c>
      <c r="AE9" t="str">
        <f t="shared" si="15"/>
        <v xml:space="preserve">["LP"] = 0; </v>
      </c>
      <c r="AF9" t="str">
        <f t="shared" si="16"/>
        <v>0</v>
      </c>
      <c r="AG9" t="str">
        <f t="shared" si="17"/>
        <v xml:space="preserve">["REP"] =    0; </v>
      </c>
      <c r="AH9">
        <f>IF(LEN(J9)&gt;0,VLOOKUP(J9,Faction!A$2:B$80,2,FALSE),1)</f>
        <v>1</v>
      </c>
      <c r="AI9" t="str">
        <f t="shared" si="18"/>
        <v xml:space="preserve">["FACTION"] =  1; </v>
      </c>
      <c r="AJ9" t="str">
        <f t="shared" si="19"/>
        <v xml:space="preserve">["TIER"] = 1; </v>
      </c>
      <c r="AK9" t="str">
        <f t="shared" si="20"/>
        <v xml:space="preserve">["MIN_LVL"] = "120"; </v>
      </c>
      <c r="AL9" t="str">
        <f t="shared" si="21"/>
        <v/>
      </c>
      <c r="AM9" t="str">
        <f t="shared" si="22"/>
        <v xml:space="preserve">["NAME"] = { ["EN"] = "Quests of the Wells of Langflood"; }; </v>
      </c>
      <c r="AN9" t="str">
        <f t="shared" si="23"/>
        <v xml:space="preserve">["LORE"] = { ["EN"] = "Complete many quests in the Wells of Langflood"; }; </v>
      </c>
      <c r="AO9" t="str">
        <f t="shared" si="24"/>
        <v xml:space="preserve">["SUMMARY"] = { ["EN"] = "Complete 2 quest deeds."; }; </v>
      </c>
      <c r="AP9" t="str">
        <f t="shared" si="25"/>
        <v/>
      </c>
      <c r="AQ9" t="str">
        <f t="shared" si="26"/>
        <v>};</v>
      </c>
    </row>
    <row r="10" spans="1:43" x14ac:dyDescent="0.25">
      <c r="A10">
        <v>1879405466</v>
      </c>
      <c r="B10">
        <v>12</v>
      </c>
      <c r="C10">
        <v>9</v>
      </c>
      <c r="D10" t="s">
        <v>1229</v>
      </c>
      <c r="E10" t="s">
        <v>26</v>
      </c>
      <c r="F10">
        <v>1000</v>
      </c>
      <c r="G10" t="s">
        <v>2081</v>
      </c>
      <c r="K10" t="s">
        <v>1230</v>
      </c>
      <c r="L10" t="s">
        <v>1528</v>
      </c>
      <c r="M10">
        <v>2</v>
      </c>
      <c r="N10">
        <v>130</v>
      </c>
      <c r="R10" t="str">
        <f t="shared" si="3"/>
        <v xml:space="preserve"> [9] = {["ID"] = 1879405466; }; -- Quests of the Floodfells</v>
      </c>
      <c r="S10" s="1" t="str">
        <f t="shared" si="4"/>
        <v xml:space="preserve"> [9] = {["ID"] = 1879405466; ["SAVE_INDEX"] =  9; ["TYPE"] = 6; ["VXP"] = 1000; ["LP"] = 0; ["REP"] =    0; ["FACTION"] =  1; ["TIER"] = 2; ["MIN_LVL"] = "130"; ["NAME"] = { ["EN"] = "Quests of the Floodfells"; }; ["LORE"] = { ["EN"] = "Complete many quests in the Floodfells."; }; ["SUMMARY"] = { ["EN"] = "Complete 25 quests in the Floodfells."; }; ["TITLE"] = { ["EN"] = "Hero / Heroine of the Floodfells"; }; };</v>
      </c>
      <c r="T10">
        <f t="shared" si="5"/>
        <v>9</v>
      </c>
      <c r="U10" t="str">
        <f t="shared" si="6"/>
        <v xml:space="preserve"> [9] = {</v>
      </c>
      <c r="V10" t="str">
        <f t="shared" si="7"/>
        <v xml:space="preserve">["ID"] = 1879405466; </v>
      </c>
      <c r="W10" t="str">
        <f t="shared" si="8"/>
        <v xml:space="preserve">["ID"] = 1879405466; </v>
      </c>
      <c r="X10" t="str">
        <f t="shared" si="9"/>
        <v/>
      </c>
      <c r="Y10" t="str">
        <f t="shared" si="10"/>
        <v xml:space="preserve">["SAVE_INDEX"] =  9; </v>
      </c>
      <c r="Z10">
        <f>VLOOKUP(E10,Type!A$2:B$14,2,FALSE)</f>
        <v>6</v>
      </c>
      <c r="AA10" t="str">
        <f t="shared" si="11"/>
        <v xml:space="preserve">["TYPE"] = 6; </v>
      </c>
      <c r="AB10" t="str">
        <f t="shared" si="12"/>
        <v>1000</v>
      </c>
      <c r="AC10" t="str">
        <f t="shared" si="13"/>
        <v xml:space="preserve">["VXP"] = 1000; </v>
      </c>
      <c r="AD10" t="str">
        <f t="shared" si="14"/>
        <v>0</v>
      </c>
      <c r="AE10" t="str">
        <f t="shared" si="15"/>
        <v xml:space="preserve">["LP"] = 0; </v>
      </c>
      <c r="AF10" t="str">
        <f t="shared" si="16"/>
        <v>0</v>
      </c>
      <c r="AG10" t="str">
        <f t="shared" si="17"/>
        <v xml:space="preserve">["REP"] =    0; </v>
      </c>
      <c r="AH10">
        <f>IF(LEN(J10)&gt;0,VLOOKUP(J10,Faction!A$2:B$80,2,FALSE),1)</f>
        <v>1</v>
      </c>
      <c r="AI10" t="str">
        <f t="shared" si="18"/>
        <v xml:space="preserve">["FACTION"] =  1; </v>
      </c>
      <c r="AJ10" t="str">
        <f t="shared" si="19"/>
        <v xml:space="preserve">["TIER"] = 2; </v>
      </c>
      <c r="AK10" t="str">
        <f t="shared" si="20"/>
        <v xml:space="preserve">["MIN_LVL"] = "130"; </v>
      </c>
      <c r="AL10" t="str">
        <f t="shared" si="21"/>
        <v/>
      </c>
      <c r="AM10" t="str">
        <f t="shared" si="22"/>
        <v xml:space="preserve">["NAME"] = { ["EN"] = "Quests of the Floodfells"; }; </v>
      </c>
      <c r="AN10" t="str">
        <f t="shared" si="23"/>
        <v xml:space="preserve">["LORE"] = { ["EN"] = "Complete many quests in the Floodfells."; }; </v>
      </c>
      <c r="AO10" t="str">
        <f t="shared" si="24"/>
        <v xml:space="preserve">["SUMMARY"] = { ["EN"] = "Complete 25 quests in the Floodfells."; }; </v>
      </c>
      <c r="AP10" t="str">
        <f t="shared" si="25"/>
        <v xml:space="preserve">["TITLE"] = { ["EN"] = "Hero / Heroine of the Floodfells"; }; </v>
      </c>
      <c r="AQ10" t="str">
        <f t="shared" si="26"/>
        <v>};</v>
      </c>
    </row>
    <row r="11" spans="1:43" x14ac:dyDescent="0.25">
      <c r="A11">
        <v>1879405905</v>
      </c>
      <c r="B11">
        <v>13</v>
      </c>
      <c r="C11">
        <v>10</v>
      </c>
      <c r="D11" t="s">
        <v>1231</v>
      </c>
      <c r="E11" t="s">
        <v>26</v>
      </c>
      <c r="F11">
        <v>1000</v>
      </c>
      <c r="G11" t="s">
        <v>2082</v>
      </c>
      <c r="K11" t="s">
        <v>1232</v>
      </c>
      <c r="L11" t="s">
        <v>1529</v>
      </c>
      <c r="M11">
        <v>2</v>
      </c>
      <c r="N11">
        <v>120</v>
      </c>
      <c r="R11" t="str">
        <f t="shared" si="3"/>
        <v>[10] = {["ID"] = 1879405905; }; -- Quests of Misthallow</v>
      </c>
      <c r="S11" s="1" t="str">
        <f t="shared" si="4"/>
        <v>[10] = {["ID"] = 1879405905; ["SAVE_INDEX"] = 10; ["TYPE"] = 6; ["VXP"] = 1000; ["LP"] = 0; ["REP"] =    0; ["FACTION"] =  1; ["TIER"] = 2; ["MIN_LVL"] = "120"; ["NAME"] = { ["EN"] = "Quests of Misthallow"; }; ["LORE"] = { ["EN"] = "Complete many quests in Misthallow."; }; ["SUMMARY"] = { ["EN"] = "Complete 35 quests in Meadhallow."; }; ["TITLE"] = { ["EN"] = "Hero / Heroine of the Misthallow"; }; };</v>
      </c>
      <c r="T11">
        <f t="shared" si="5"/>
        <v>10</v>
      </c>
      <c r="U11" t="str">
        <f t="shared" si="6"/>
        <v>[10] = {</v>
      </c>
      <c r="V11" t="str">
        <f t="shared" si="7"/>
        <v xml:space="preserve">["ID"] = 1879405905; </v>
      </c>
      <c r="W11" t="str">
        <f t="shared" si="8"/>
        <v xml:space="preserve">["ID"] = 1879405905; </v>
      </c>
      <c r="X11" t="str">
        <f t="shared" si="9"/>
        <v/>
      </c>
      <c r="Y11" t="str">
        <f t="shared" si="10"/>
        <v xml:space="preserve">["SAVE_INDEX"] = 10; </v>
      </c>
      <c r="Z11">
        <f>VLOOKUP(E11,Type!A$2:B$14,2,FALSE)</f>
        <v>6</v>
      </c>
      <c r="AA11" t="str">
        <f t="shared" si="11"/>
        <v xml:space="preserve">["TYPE"] = 6; </v>
      </c>
      <c r="AB11" t="str">
        <f t="shared" si="12"/>
        <v>1000</v>
      </c>
      <c r="AC11" t="str">
        <f t="shared" si="13"/>
        <v xml:space="preserve">["VXP"] = 1000; </v>
      </c>
      <c r="AD11" t="str">
        <f t="shared" si="14"/>
        <v>0</v>
      </c>
      <c r="AE11" t="str">
        <f t="shared" si="15"/>
        <v xml:space="preserve">["LP"] = 0; </v>
      </c>
      <c r="AF11" t="str">
        <f t="shared" si="16"/>
        <v>0</v>
      </c>
      <c r="AG11" t="str">
        <f t="shared" si="17"/>
        <v xml:space="preserve">["REP"] =    0; </v>
      </c>
      <c r="AH11">
        <f>IF(LEN(J11)&gt;0,VLOOKUP(J11,Faction!A$2:B$80,2,FALSE),1)</f>
        <v>1</v>
      </c>
      <c r="AI11" t="str">
        <f t="shared" si="18"/>
        <v xml:space="preserve">["FACTION"] =  1; </v>
      </c>
      <c r="AJ11" t="str">
        <f t="shared" si="19"/>
        <v xml:space="preserve">["TIER"] = 2; </v>
      </c>
      <c r="AK11" t="str">
        <f t="shared" si="20"/>
        <v xml:space="preserve">["MIN_LVL"] = "120"; </v>
      </c>
      <c r="AL11" t="str">
        <f t="shared" si="21"/>
        <v/>
      </c>
      <c r="AM11" t="str">
        <f t="shared" si="22"/>
        <v xml:space="preserve">["NAME"] = { ["EN"] = "Quests of Misthallow"; }; </v>
      </c>
      <c r="AN11" t="str">
        <f t="shared" si="23"/>
        <v xml:space="preserve">["LORE"] = { ["EN"] = "Complete many quests in Misthallow."; }; </v>
      </c>
      <c r="AO11" t="str">
        <f t="shared" si="24"/>
        <v xml:space="preserve">["SUMMARY"] = { ["EN"] = "Complete 35 quests in Meadhallow."; }; </v>
      </c>
      <c r="AP11" t="str">
        <f t="shared" si="25"/>
        <v xml:space="preserve">["TITLE"] = { ["EN"] = "Hero / Heroine of the Misthallow"; }; </v>
      </c>
      <c r="AQ11" t="str">
        <f t="shared" si="26"/>
        <v>};</v>
      </c>
    </row>
    <row r="12" spans="1:43" x14ac:dyDescent="0.25">
      <c r="A12">
        <v>1879405908</v>
      </c>
      <c r="B12">
        <v>4</v>
      </c>
      <c r="C12">
        <v>11</v>
      </c>
      <c r="D12" t="s">
        <v>1207</v>
      </c>
      <c r="E12" t="s">
        <v>31</v>
      </c>
      <c r="F12">
        <v>2000</v>
      </c>
      <c r="G12" t="s">
        <v>1208</v>
      </c>
      <c r="K12" t="s">
        <v>1209</v>
      </c>
      <c r="L12" t="s">
        <v>1256</v>
      </c>
      <c r="M12">
        <v>1</v>
      </c>
      <c r="N12">
        <v>120</v>
      </c>
      <c r="R12" t="str">
        <f t="shared" si="3"/>
        <v>[11] = {["ID"] = 1879405908; }; -- Slayer of the Wells of Langflood</v>
      </c>
      <c r="S12" s="1" t="str">
        <f t="shared" si="4"/>
        <v>[11] = {["ID"] = 1879405908; ["SAVE_INDEX"] = 11; ["TYPE"] = 4; ["VXP"] = 2000; ["LP"] = 0; ["REP"] =    0; ["FACTION"] =  1; ["TIER"] = 1; ["MIN_LVL"] = "120"; ["NAME"] = { ["EN"] = "Slayer of the Wells of Langflood"; }; ["LORE"] = { ["EN"] = "Defeat many enemies hostile to the Protectors of Wilderland."; }; ["SUMMARY"] = { ["EN"] = "Complete 5 slayer deeds."; }; ["TITLE"] = { ["EN"] = "Vanquisher of the Langflood"; }; };</v>
      </c>
      <c r="T12">
        <f t="shared" si="5"/>
        <v>11</v>
      </c>
      <c r="U12" t="str">
        <f t="shared" si="6"/>
        <v>[11] = {</v>
      </c>
      <c r="V12" t="str">
        <f t="shared" si="7"/>
        <v xml:space="preserve">["ID"] = 1879405908; </v>
      </c>
      <c r="W12" t="str">
        <f t="shared" si="8"/>
        <v xml:space="preserve">["ID"] = 1879405908; </v>
      </c>
      <c r="X12" t="str">
        <f t="shared" si="9"/>
        <v/>
      </c>
      <c r="Y12" t="str">
        <f t="shared" si="10"/>
        <v xml:space="preserve">["SAVE_INDEX"] = 11; </v>
      </c>
      <c r="Z12">
        <f>VLOOKUP(E12,Type!A$2:B$14,2,FALSE)</f>
        <v>4</v>
      </c>
      <c r="AA12" t="str">
        <f t="shared" si="11"/>
        <v xml:space="preserve">["TYPE"] = 4; </v>
      </c>
      <c r="AB12" t="str">
        <f t="shared" si="12"/>
        <v>2000</v>
      </c>
      <c r="AC12" t="str">
        <f t="shared" si="13"/>
        <v xml:space="preserve">["VXP"] = 2000; </v>
      </c>
      <c r="AD12" t="str">
        <f t="shared" si="14"/>
        <v>0</v>
      </c>
      <c r="AE12" t="str">
        <f t="shared" si="15"/>
        <v xml:space="preserve">["LP"] = 0; </v>
      </c>
      <c r="AF12" t="str">
        <f t="shared" si="16"/>
        <v>0</v>
      </c>
      <c r="AG12" t="str">
        <f t="shared" si="17"/>
        <v xml:space="preserve">["REP"] =    0; </v>
      </c>
      <c r="AH12">
        <f>IF(LEN(J12)&gt;0,VLOOKUP(J12,Faction!A$2:B$80,2,FALSE),1)</f>
        <v>1</v>
      </c>
      <c r="AI12" t="str">
        <f t="shared" si="18"/>
        <v xml:space="preserve">["FACTION"] =  1; </v>
      </c>
      <c r="AJ12" t="str">
        <f t="shared" si="19"/>
        <v xml:space="preserve">["TIER"] = 1; </v>
      </c>
      <c r="AK12" t="str">
        <f t="shared" si="20"/>
        <v xml:space="preserve">["MIN_LVL"] = "120"; </v>
      </c>
      <c r="AL12" t="str">
        <f t="shared" si="21"/>
        <v/>
      </c>
      <c r="AM12" t="str">
        <f t="shared" si="22"/>
        <v xml:space="preserve">["NAME"] = { ["EN"] = "Slayer of the Wells of Langflood"; }; </v>
      </c>
      <c r="AN12" t="str">
        <f t="shared" si="23"/>
        <v xml:space="preserve">["LORE"] = { ["EN"] = "Defeat many enemies hostile to the Protectors of Wilderland."; }; </v>
      </c>
      <c r="AO12" t="str">
        <f t="shared" si="24"/>
        <v xml:space="preserve">["SUMMARY"] = { ["EN"] = "Complete 5 slayer deeds."; }; </v>
      </c>
      <c r="AP12" t="str">
        <f t="shared" si="25"/>
        <v xml:space="preserve">["TITLE"] = { ["EN"] = "Vanquisher of the Langflood"; }; </v>
      </c>
      <c r="AQ12" t="str">
        <f t="shared" si="26"/>
        <v>};</v>
      </c>
    </row>
    <row r="13" spans="1:43" x14ac:dyDescent="0.25">
      <c r="A13">
        <v>1879407108</v>
      </c>
      <c r="B13">
        <v>16</v>
      </c>
      <c r="C13">
        <v>12</v>
      </c>
      <c r="D13" t="s">
        <v>1236</v>
      </c>
      <c r="E13" t="s">
        <v>31</v>
      </c>
      <c r="F13">
        <v>1000</v>
      </c>
      <c r="H13">
        <v>5</v>
      </c>
      <c r="I13">
        <v>500</v>
      </c>
      <c r="J13" t="s">
        <v>82</v>
      </c>
      <c r="K13" t="s">
        <v>1237</v>
      </c>
      <c r="L13" t="s">
        <v>1263</v>
      </c>
      <c r="M13">
        <v>2</v>
      </c>
      <c r="N13">
        <v>120</v>
      </c>
      <c r="R13" t="str">
        <f t="shared" si="3"/>
        <v>[12] = {["ID"] = 1879407108; }; -- Wells of Langflood Beast-slayer (Advanced)</v>
      </c>
      <c r="S13" s="1" t="str">
        <f t="shared" si="4"/>
        <v>[12] = {["ID"] = 1879407108; ["SAVE_INDEX"] = 12; ["TYPE"] = 4; ["VXP"] = 1000; ["LP"] = 5; ["REP"] =  500; ["FACTION"] = 76; ["TIER"] = 2; ["MIN_LVL"] = "120"; ["NAME"] = { ["EN"] = "Wells of Langflood Beast-slayer (Advanced)"; }; ["LORE"] = { ["EN"] = "Defeat many beasts in the Wells of Langflood."; }; ["SUMMARY"] = { ["EN"] = "Defeat 120 beasts in the Wells of Langflood."; }; };</v>
      </c>
      <c r="T13">
        <f t="shared" si="5"/>
        <v>12</v>
      </c>
      <c r="U13" t="str">
        <f t="shared" si="6"/>
        <v>[12] = {</v>
      </c>
      <c r="V13" t="str">
        <f t="shared" si="7"/>
        <v xml:space="preserve">["ID"] = 1879407108; </v>
      </c>
      <c r="W13" t="str">
        <f t="shared" si="8"/>
        <v xml:space="preserve">["ID"] = 1879407108; </v>
      </c>
      <c r="X13" t="str">
        <f t="shared" si="9"/>
        <v/>
      </c>
      <c r="Y13" t="str">
        <f t="shared" si="10"/>
        <v xml:space="preserve">["SAVE_INDEX"] = 12; </v>
      </c>
      <c r="Z13">
        <f>VLOOKUP(E13,Type!A$2:B$14,2,FALSE)</f>
        <v>4</v>
      </c>
      <c r="AA13" t="str">
        <f t="shared" si="11"/>
        <v xml:space="preserve">["TYPE"] = 4; </v>
      </c>
      <c r="AB13" t="str">
        <f t="shared" si="12"/>
        <v>1000</v>
      </c>
      <c r="AC13" t="str">
        <f t="shared" si="13"/>
        <v xml:space="preserve">["VXP"] = 1000; </v>
      </c>
      <c r="AD13" t="str">
        <f t="shared" si="14"/>
        <v>5</v>
      </c>
      <c r="AE13" t="str">
        <f t="shared" si="15"/>
        <v xml:space="preserve">["LP"] = 5; </v>
      </c>
      <c r="AF13" t="str">
        <f t="shared" si="16"/>
        <v>500</v>
      </c>
      <c r="AG13" t="str">
        <f t="shared" si="17"/>
        <v xml:space="preserve">["REP"] =  500; </v>
      </c>
      <c r="AH13">
        <f>IF(LEN(J13)&gt;0,VLOOKUP(J13,Faction!A$2:B$80,2,FALSE),1)</f>
        <v>76</v>
      </c>
      <c r="AI13" t="str">
        <f t="shared" si="18"/>
        <v xml:space="preserve">["FACTION"] = 76; </v>
      </c>
      <c r="AJ13" t="str">
        <f t="shared" si="19"/>
        <v xml:space="preserve">["TIER"] = 2; </v>
      </c>
      <c r="AK13" t="str">
        <f t="shared" si="20"/>
        <v xml:space="preserve">["MIN_LVL"] = "120"; </v>
      </c>
      <c r="AL13" t="str">
        <f t="shared" si="21"/>
        <v/>
      </c>
      <c r="AM13" t="str">
        <f t="shared" si="22"/>
        <v xml:space="preserve">["NAME"] = { ["EN"] = "Wells of Langflood Beast-slayer (Advanced)"; }; </v>
      </c>
      <c r="AN13" t="str">
        <f t="shared" si="23"/>
        <v xml:space="preserve">["LORE"] = { ["EN"] = "Defeat many beasts in the Wells of Langflood."; }; </v>
      </c>
      <c r="AO13" t="str">
        <f t="shared" si="24"/>
        <v xml:space="preserve">["SUMMARY"] = { ["EN"] = "Defeat 120 beasts in the Wells of Langflood."; }; </v>
      </c>
      <c r="AP13" t="str">
        <f t="shared" si="25"/>
        <v/>
      </c>
      <c r="AQ13" t="str">
        <f t="shared" si="26"/>
        <v>};</v>
      </c>
    </row>
    <row r="14" spans="1:43" x14ac:dyDescent="0.25">
      <c r="A14">
        <v>1879405910</v>
      </c>
      <c r="B14">
        <v>15</v>
      </c>
      <c r="C14">
        <v>13</v>
      </c>
      <c r="D14" t="s">
        <v>1234</v>
      </c>
      <c r="E14" t="s">
        <v>31</v>
      </c>
      <c r="F14">
        <v>1000</v>
      </c>
      <c r="H14">
        <v>5</v>
      </c>
      <c r="I14">
        <v>500</v>
      </c>
      <c r="J14" t="s">
        <v>82</v>
      </c>
      <c r="K14" t="s">
        <v>1235</v>
      </c>
      <c r="L14" t="s">
        <v>1263</v>
      </c>
      <c r="M14">
        <v>3</v>
      </c>
      <c r="N14">
        <v>120</v>
      </c>
      <c r="R14" t="str">
        <f t="shared" si="3"/>
        <v>[13] = {["ID"] = 1879405910; }; -- Wells of Langflood Beast-slayer</v>
      </c>
      <c r="S14" s="1" t="str">
        <f t="shared" si="4"/>
        <v>[13] = {["ID"] = 1879405910; ["SAVE_INDEX"] = 13; ["TYPE"] = 4; ["VXP"] = 1000; ["LP"] = 5; ["REP"] =  500; ["FACTION"] = 76; ["TIER"] = 3; ["MIN_LVL"] = "120"; ["NAME"] = { ["EN"] = "Wells of Langflood Beast-slayer"; }; ["LORE"] = { ["EN"] = "Defeat many beasts in the Wells of Langflood."; }; ["SUMMARY"] = { ["EN"] = "Defeat 80 beasts in the Wells of Langflood."; }; };</v>
      </c>
      <c r="T14">
        <f t="shared" si="5"/>
        <v>13</v>
      </c>
      <c r="U14" t="str">
        <f t="shared" si="6"/>
        <v>[13] = {</v>
      </c>
      <c r="V14" t="str">
        <f t="shared" si="7"/>
        <v xml:space="preserve">["ID"] = 1879405910; </v>
      </c>
      <c r="W14" t="str">
        <f t="shared" si="8"/>
        <v xml:space="preserve">["ID"] = 1879405910; </v>
      </c>
      <c r="X14" t="str">
        <f t="shared" si="9"/>
        <v/>
      </c>
      <c r="Y14" t="str">
        <f t="shared" si="10"/>
        <v xml:space="preserve">["SAVE_INDEX"] = 13; </v>
      </c>
      <c r="Z14">
        <f>VLOOKUP(E14,Type!A$2:B$14,2,FALSE)</f>
        <v>4</v>
      </c>
      <c r="AA14" t="str">
        <f t="shared" si="11"/>
        <v xml:space="preserve">["TYPE"] = 4; </v>
      </c>
      <c r="AB14" t="str">
        <f t="shared" si="12"/>
        <v>1000</v>
      </c>
      <c r="AC14" t="str">
        <f t="shared" si="13"/>
        <v xml:space="preserve">["VXP"] = 1000; </v>
      </c>
      <c r="AD14" t="str">
        <f t="shared" si="14"/>
        <v>5</v>
      </c>
      <c r="AE14" t="str">
        <f t="shared" si="15"/>
        <v xml:space="preserve">["LP"] = 5; </v>
      </c>
      <c r="AF14" t="str">
        <f t="shared" si="16"/>
        <v>500</v>
      </c>
      <c r="AG14" t="str">
        <f t="shared" si="17"/>
        <v xml:space="preserve">["REP"] =  500; </v>
      </c>
      <c r="AH14">
        <f>IF(LEN(J14)&gt;0,VLOOKUP(J14,Faction!A$2:B$80,2,FALSE),1)</f>
        <v>76</v>
      </c>
      <c r="AI14" t="str">
        <f t="shared" si="18"/>
        <v xml:space="preserve">["FACTION"] = 76; </v>
      </c>
      <c r="AJ14" t="str">
        <f t="shared" si="19"/>
        <v xml:space="preserve">["TIER"] = 3; </v>
      </c>
      <c r="AK14" t="str">
        <f t="shared" si="20"/>
        <v xml:space="preserve">["MIN_LVL"] = "120"; </v>
      </c>
      <c r="AL14" t="str">
        <f t="shared" si="21"/>
        <v/>
      </c>
      <c r="AM14" t="str">
        <f t="shared" si="22"/>
        <v xml:space="preserve">["NAME"] = { ["EN"] = "Wells of Langflood Beast-slayer"; }; </v>
      </c>
      <c r="AN14" t="str">
        <f t="shared" si="23"/>
        <v xml:space="preserve">["LORE"] = { ["EN"] = "Defeat many beasts in the Wells of Langflood."; }; </v>
      </c>
      <c r="AO14" t="str">
        <f t="shared" si="24"/>
        <v xml:space="preserve">["SUMMARY"] = { ["EN"] = "Defeat 80 beasts in the Wells of Langflood."; }; </v>
      </c>
      <c r="AP14" t="str">
        <f t="shared" si="25"/>
        <v/>
      </c>
      <c r="AQ14" t="str">
        <f t="shared" si="26"/>
        <v>};</v>
      </c>
    </row>
    <row r="15" spans="1:43" x14ac:dyDescent="0.25">
      <c r="A15">
        <v>1879407109</v>
      </c>
      <c r="B15">
        <v>18</v>
      </c>
      <c r="C15">
        <v>14</v>
      </c>
      <c r="D15" t="s">
        <v>1240</v>
      </c>
      <c r="E15" t="s">
        <v>31</v>
      </c>
      <c r="F15">
        <v>2000</v>
      </c>
      <c r="I15">
        <v>700</v>
      </c>
      <c r="J15" t="s">
        <v>82</v>
      </c>
      <c r="K15" t="s">
        <v>1241</v>
      </c>
      <c r="L15" t="s">
        <v>1264</v>
      </c>
      <c r="M15">
        <v>2</v>
      </c>
      <c r="N15">
        <v>120</v>
      </c>
      <c r="R15" t="str">
        <f t="shared" si="3"/>
        <v>[14] = {["ID"] = 1879407109; }; -- Wells of Langflood Goblin and Orc-slayer (Advanced)</v>
      </c>
      <c r="S15" s="1" t="str">
        <f t="shared" si="4"/>
        <v>[14] = {["ID"] = 1879407109; ["SAVE_INDEX"] = 14; ["TYPE"] = 4; ["VXP"] = 2000; ["LP"] = 0; ["REP"] =  700; ["FACTION"] = 76; ["TIER"] = 2; ["MIN_LVL"] = "120"; ["NAME"] = { ["EN"] = "Wells of Langflood Goblin and Orc-slayer (Advanced)"; }; ["LORE"] = { ["EN"] = "Defeat many Orcs and goblins in the Wells of Langflood."; }; ["SUMMARY"] = { ["EN"] = "Defeat 240 goblins and orcs in the Wells of Langflood."; }; };</v>
      </c>
      <c r="T15">
        <f t="shared" si="5"/>
        <v>14</v>
      </c>
      <c r="U15" t="str">
        <f t="shared" si="6"/>
        <v>[14] = {</v>
      </c>
      <c r="V15" t="str">
        <f t="shared" si="7"/>
        <v xml:space="preserve">["ID"] = 1879407109; </v>
      </c>
      <c r="W15" t="str">
        <f t="shared" si="8"/>
        <v xml:space="preserve">["ID"] = 1879407109; </v>
      </c>
      <c r="X15" t="str">
        <f t="shared" si="9"/>
        <v/>
      </c>
      <c r="Y15" t="str">
        <f t="shared" si="10"/>
        <v xml:space="preserve">["SAVE_INDEX"] = 14; </v>
      </c>
      <c r="Z15">
        <f>VLOOKUP(E15,Type!A$2:B$14,2,FALSE)</f>
        <v>4</v>
      </c>
      <c r="AA15" t="str">
        <f t="shared" si="11"/>
        <v xml:space="preserve">["TYPE"] = 4; </v>
      </c>
      <c r="AB15" t="str">
        <f t="shared" si="12"/>
        <v>2000</v>
      </c>
      <c r="AC15" t="str">
        <f t="shared" si="13"/>
        <v xml:space="preserve">["VXP"] = 2000; </v>
      </c>
      <c r="AD15" t="str">
        <f t="shared" si="14"/>
        <v>0</v>
      </c>
      <c r="AE15" t="str">
        <f t="shared" si="15"/>
        <v xml:space="preserve">["LP"] = 0; </v>
      </c>
      <c r="AF15" t="str">
        <f t="shared" si="16"/>
        <v>700</v>
      </c>
      <c r="AG15" t="str">
        <f t="shared" si="17"/>
        <v xml:space="preserve">["REP"] =  700; </v>
      </c>
      <c r="AH15">
        <f>IF(LEN(J15)&gt;0,VLOOKUP(J15,Faction!A$2:B$80,2,FALSE),1)</f>
        <v>76</v>
      </c>
      <c r="AI15" t="str">
        <f t="shared" si="18"/>
        <v xml:space="preserve">["FACTION"] = 76; </v>
      </c>
      <c r="AJ15" t="str">
        <f t="shared" si="19"/>
        <v xml:space="preserve">["TIER"] = 2; </v>
      </c>
      <c r="AK15" t="str">
        <f t="shared" si="20"/>
        <v xml:space="preserve">["MIN_LVL"] = "120"; </v>
      </c>
      <c r="AL15" t="str">
        <f t="shared" si="21"/>
        <v/>
      </c>
      <c r="AM15" t="str">
        <f t="shared" si="22"/>
        <v xml:space="preserve">["NAME"] = { ["EN"] = "Wells of Langflood Goblin and Orc-slayer (Advanced)"; }; </v>
      </c>
      <c r="AN15" t="str">
        <f t="shared" si="23"/>
        <v xml:space="preserve">["LORE"] = { ["EN"] = "Defeat many Orcs and goblins in the Wells of Langflood."; }; </v>
      </c>
      <c r="AO15" t="str">
        <f t="shared" si="24"/>
        <v xml:space="preserve">["SUMMARY"] = { ["EN"] = "Defeat 240 goblins and orcs in the Wells of Langflood."; }; </v>
      </c>
      <c r="AP15" t="str">
        <f t="shared" si="25"/>
        <v/>
      </c>
      <c r="AQ15" t="str">
        <f t="shared" si="26"/>
        <v>};</v>
      </c>
    </row>
    <row r="16" spans="1:43" x14ac:dyDescent="0.25">
      <c r="A16">
        <v>1879405903</v>
      </c>
      <c r="B16">
        <v>17</v>
      </c>
      <c r="C16">
        <v>15</v>
      </c>
      <c r="D16" t="s">
        <v>1238</v>
      </c>
      <c r="E16" t="s">
        <v>31</v>
      </c>
      <c r="F16">
        <v>2000</v>
      </c>
      <c r="I16">
        <v>700</v>
      </c>
      <c r="J16" t="s">
        <v>82</v>
      </c>
      <c r="K16" t="s">
        <v>1239</v>
      </c>
      <c r="L16" t="s">
        <v>1264</v>
      </c>
      <c r="M16">
        <v>3</v>
      </c>
      <c r="N16">
        <v>120</v>
      </c>
      <c r="R16" t="str">
        <f t="shared" si="3"/>
        <v>[15] = {["ID"] = 1879405903; }; -- Wells of Langflood Goblin and Orc-slayer</v>
      </c>
      <c r="S16" s="1" t="str">
        <f t="shared" si="4"/>
        <v>[15] = {["ID"] = 1879405903; ["SAVE_INDEX"] = 15; ["TYPE"] = 4; ["VXP"] = 2000; ["LP"] = 0; ["REP"] =  700; ["FACTION"] = 76; ["TIER"] = 3; ["MIN_LVL"] = "120"; ["NAME"] = { ["EN"] = "Wells of Langflood Goblin and Orc-slayer"; }; ["LORE"] = { ["EN"] = "Defeat many Orcs and goblins in the Wells of Langflood."; }; ["SUMMARY"] = { ["EN"] = "Defeat 160 goblins and orcs in the Wells of Langflood."; }; };</v>
      </c>
      <c r="T16">
        <f t="shared" si="5"/>
        <v>15</v>
      </c>
      <c r="U16" t="str">
        <f t="shared" si="6"/>
        <v>[15] = {</v>
      </c>
      <c r="V16" t="str">
        <f t="shared" si="7"/>
        <v xml:space="preserve">["ID"] = 1879405903; </v>
      </c>
      <c r="W16" t="str">
        <f t="shared" si="8"/>
        <v xml:space="preserve">["ID"] = 1879405903; </v>
      </c>
      <c r="X16" t="str">
        <f t="shared" si="9"/>
        <v/>
      </c>
      <c r="Y16" t="str">
        <f t="shared" si="10"/>
        <v xml:space="preserve">["SAVE_INDEX"] = 15; </v>
      </c>
      <c r="Z16">
        <f>VLOOKUP(E16,Type!A$2:B$14,2,FALSE)</f>
        <v>4</v>
      </c>
      <c r="AA16" t="str">
        <f t="shared" si="11"/>
        <v xml:space="preserve">["TYPE"] = 4; </v>
      </c>
      <c r="AB16" t="str">
        <f t="shared" si="12"/>
        <v>2000</v>
      </c>
      <c r="AC16" t="str">
        <f t="shared" si="13"/>
        <v xml:space="preserve">["VXP"] = 2000; </v>
      </c>
      <c r="AD16" t="str">
        <f t="shared" si="14"/>
        <v>0</v>
      </c>
      <c r="AE16" t="str">
        <f t="shared" si="15"/>
        <v xml:space="preserve">["LP"] = 0; </v>
      </c>
      <c r="AF16" t="str">
        <f t="shared" si="16"/>
        <v>700</v>
      </c>
      <c r="AG16" t="str">
        <f t="shared" si="17"/>
        <v xml:space="preserve">["REP"] =  700; </v>
      </c>
      <c r="AH16">
        <f>IF(LEN(J16)&gt;0,VLOOKUP(J16,Faction!A$2:B$80,2,FALSE),1)</f>
        <v>76</v>
      </c>
      <c r="AI16" t="str">
        <f t="shared" si="18"/>
        <v xml:space="preserve">["FACTION"] = 76; </v>
      </c>
      <c r="AJ16" t="str">
        <f t="shared" si="19"/>
        <v xml:space="preserve">["TIER"] = 3; </v>
      </c>
      <c r="AK16" t="str">
        <f t="shared" si="20"/>
        <v xml:space="preserve">["MIN_LVL"] = "120"; </v>
      </c>
      <c r="AL16" t="str">
        <f t="shared" si="21"/>
        <v/>
      </c>
      <c r="AM16" t="str">
        <f t="shared" si="22"/>
        <v xml:space="preserve">["NAME"] = { ["EN"] = "Wells of Langflood Goblin and Orc-slayer"; }; </v>
      </c>
      <c r="AN16" t="str">
        <f t="shared" si="23"/>
        <v xml:space="preserve">["LORE"] = { ["EN"] = "Defeat many Orcs and goblins in the Wells of Langflood."; }; </v>
      </c>
      <c r="AO16" t="str">
        <f t="shared" si="24"/>
        <v xml:space="preserve">["SUMMARY"] = { ["EN"] = "Defeat 160 goblins and orcs in the Wells of Langflood."; }; </v>
      </c>
      <c r="AP16" t="str">
        <f t="shared" si="25"/>
        <v/>
      </c>
      <c r="AQ16" t="str">
        <f t="shared" si="26"/>
        <v>};</v>
      </c>
    </row>
    <row r="17" spans="1:43" x14ac:dyDescent="0.25">
      <c r="A17">
        <v>1879407110</v>
      </c>
      <c r="B17">
        <v>20</v>
      </c>
      <c r="C17">
        <v>16</v>
      </c>
      <c r="D17" t="s">
        <v>1244</v>
      </c>
      <c r="E17" t="s">
        <v>31</v>
      </c>
      <c r="F17">
        <v>2000</v>
      </c>
      <c r="I17">
        <v>700</v>
      </c>
      <c r="J17" t="s">
        <v>82</v>
      </c>
      <c r="K17" t="s">
        <v>1245</v>
      </c>
      <c r="L17" t="s">
        <v>1265</v>
      </c>
      <c r="M17">
        <v>2</v>
      </c>
      <c r="N17">
        <v>120</v>
      </c>
      <c r="R17" t="str">
        <f t="shared" si="3"/>
        <v>[16] = {["ID"] = 1879407110; }; -- Wells of Langflood Troll and Hobgoblin-slayer (Advanced)</v>
      </c>
      <c r="S17" s="1" t="str">
        <f t="shared" si="4"/>
        <v>[16] = {["ID"] = 1879407110; ["SAVE_INDEX"] = 16; ["TYPE"] = 4; ["VXP"] = 2000; ["LP"] = 0; ["REP"] =  700; ["FACTION"] = 76; ["TIER"] = 2; ["MIN_LVL"] = "120"; ["NAME"] = { ["EN"] = "Wells of Langflood Troll and Hobgoblin-slayer (Advanced)"; }; ["LORE"] = { ["EN"] = "Defeat many Trolls and Hobgoblins in the Wells of Langflood."; }; ["SUMMARY"] = { ["EN"] = "Defeat 160 trolls and hob-goblins in the Wells of Langflood."; }; };</v>
      </c>
      <c r="T17">
        <f t="shared" si="5"/>
        <v>16</v>
      </c>
      <c r="U17" t="str">
        <f t="shared" si="6"/>
        <v>[16] = {</v>
      </c>
      <c r="V17" t="str">
        <f t="shared" si="7"/>
        <v xml:space="preserve">["ID"] = 1879407110; </v>
      </c>
      <c r="W17" t="str">
        <f t="shared" si="8"/>
        <v xml:space="preserve">["ID"] = 1879407110; </v>
      </c>
      <c r="X17" t="str">
        <f t="shared" si="9"/>
        <v/>
      </c>
      <c r="Y17" t="str">
        <f t="shared" si="10"/>
        <v xml:space="preserve">["SAVE_INDEX"] = 16; </v>
      </c>
      <c r="Z17">
        <f>VLOOKUP(E17,Type!A$2:B$14,2,FALSE)</f>
        <v>4</v>
      </c>
      <c r="AA17" t="str">
        <f t="shared" si="11"/>
        <v xml:space="preserve">["TYPE"] = 4; </v>
      </c>
      <c r="AB17" t="str">
        <f t="shared" si="12"/>
        <v>2000</v>
      </c>
      <c r="AC17" t="str">
        <f t="shared" si="13"/>
        <v xml:space="preserve">["VXP"] = 2000; </v>
      </c>
      <c r="AD17" t="str">
        <f t="shared" si="14"/>
        <v>0</v>
      </c>
      <c r="AE17" t="str">
        <f t="shared" si="15"/>
        <v xml:space="preserve">["LP"] = 0; </v>
      </c>
      <c r="AF17" t="str">
        <f t="shared" si="16"/>
        <v>700</v>
      </c>
      <c r="AG17" t="str">
        <f t="shared" si="17"/>
        <v xml:space="preserve">["REP"] =  700; </v>
      </c>
      <c r="AH17">
        <f>IF(LEN(J17)&gt;0,VLOOKUP(J17,Faction!A$2:B$80,2,FALSE),1)</f>
        <v>76</v>
      </c>
      <c r="AI17" t="str">
        <f t="shared" si="18"/>
        <v xml:space="preserve">["FACTION"] = 76; </v>
      </c>
      <c r="AJ17" t="str">
        <f t="shared" si="19"/>
        <v xml:space="preserve">["TIER"] = 2; </v>
      </c>
      <c r="AK17" t="str">
        <f t="shared" si="20"/>
        <v xml:space="preserve">["MIN_LVL"] = "120"; </v>
      </c>
      <c r="AL17" t="str">
        <f t="shared" si="21"/>
        <v/>
      </c>
      <c r="AM17" t="str">
        <f t="shared" si="22"/>
        <v xml:space="preserve">["NAME"] = { ["EN"] = "Wells of Langflood Troll and Hobgoblin-slayer (Advanced)"; }; </v>
      </c>
      <c r="AN17" t="str">
        <f t="shared" si="23"/>
        <v xml:space="preserve">["LORE"] = { ["EN"] = "Defeat many Trolls and Hobgoblins in the Wells of Langflood."; }; </v>
      </c>
      <c r="AO17" t="str">
        <f t="shared" si="24"/>
        <v xml:space="preserve">["SUMMARY"] = { ["EN"] = "Defeat 160 trolls and hob-goblins in the Wells of Langflood."; }; </v>
      </c>
      <c r="AP17" t="str">
        <f t="shared" si="25"/>
        <v/>
      </c>
      <c r="AQ17" t="str">
        <f t="shared" si="26"/>
        <v>};</v>
      </c>
    </row>
    <row r="18" spans="1:43" x14ac:dyDescent="0.25">
      <c r="A18">
        <v>1879405912</v>
      </c>
      <c r="B18">
        <v>19</v>
      </c>
      <c r="C18">
        <v>17</v>
      </c>
      <c r="D18" t="s">
        <v>1242</v>
      </c>
      <c r="E18" t="s">
        <v>31</v>
      </c>
      <c r="F18">
        <v>2000</v>
      </c>
      <c r="I18">
        <v>700</v>
      </c>
      <c r="J18" t="s">
        <v>82</v>
      </c>
      <c r="K18" t="s">
        <v>1243</v>
      </c>
      <c r="L18" t="s">
        <v>1265</v>
      </c>
      <c r="M18">
        <v>3</v>
      </c>
      <c r="N18">
        <v>120</v>
      </c>
      <c r="R18" t="str">
        <f t="shared" si="3"/>
        <v>[17] = {["ID"] = 1879405912; }; -- Wells of Langflood Troll and Hobgoblin-slayer</v>
      </c>
      <c r="S18" s="1" t="str">
        <f t="shared" si="4"/>
        <v>[17] = {["ID"] = 1879405912; ["SAVE_INDEX"] = 17; ["TYPE"] = 4; ["VXP"] = 2000; ["LP"] = 0; ["REP"] =  700; ["FACTION"] = 76; ["TIER"] = 3; ["MIN_LVL"] = "120"; ["NAME"] = { ["EN"] = "Wells of Langflood Troll and Hobgoblin-slayer"; }; ["LORE"] = { ["EN"] = "Defeat many Trolls and Hobgoblins in the Wells of Langflood."; }; ["SUMMARY"] = { ["EN"] = "Defeat 80 trolls and hob-goblins in the Wells of Langflood."; }; };</v>
      </c>
      <c r="T18">
        <f t="shared" si="5"/>
        <v>17</v>
      </c>
      <c r="U18" t="str">
        <f t="shared" si="6"/>
        <v>[17] = {</v>
      </c>
      <c r="V18" t="str">
        <f t="shared" si="7"/>
        <v xml:space="preserve">["ID"] = 1879405912; </v>
      </c>
      <c r="W18" t="str">
        <f t="shared" si="8"/>
        <v xml:space="preserve">["ID"] = 1879405912; </v>
      </c>
      <c r="X18" t="str">
        <f t="shared" si="9"/>
        <v/>
      </c>
      <c r="Y18" t="str">
        <f t="shared" si="10"/>
        <v xml:space="preserve">["SAVE_INDEX"] = 17; </v>
      </c>
      <c r="Z18">
        <f>VLOOKUP(E18,Type!A$2:B$14,2,FALSE)</f>
        <v>4</v>
      </c>
      <c r="AA18" t="str">
        <f t="shared" si="11"/>
        <v xml:space="preserve">["TYPE"] = 4; </v>
      </c>
      <c r="AB18" t="str">
        <f t="shared" si="12"/>
        <v>2000</v>
      </c>
      <c r="AC18" t="str">
        <f t="shared" si="13"/>
        <v xml:space="preserve">["VXP"] = 2000; </v>
      </c>
      <c r="AD18" t="str">
        <f t="shared" si="14"/>
        <v>0</v>
      </c>
      <c r="AE18" t="str">
        <f t="shared" si="15"/>
        <v xml:space="preserve">["LP"] = 0; </v>
      </c>
      <c r="AF18" t="str">
        <f t="shared" si="16"/>
        <v>700</v>
      </c>
      <c r="AG18" t="str">
        <f t="shared" si="17"/>
        <v xml:space="preserve">["REP"] =  700; </v>
      </c>
      <c r="AH18">
        <f>IF(LEN(J18)&gt;0,VLOOKUP(J18,Faction!A$2:B$80,2,FALSE),1)</f>
        <v>76</v>
      </c>
      <c r="AI18" t="str">
        <f t="shared" si="18"/>
        <v xml:space="preserve">["FACTION"] = 76; </v>
      </c>
      <c r="AJ18" t="str">
        <f t="shared" si="19"/>
        <v xml:space="preserve">["TIER"] = 3; </v>
      </c>
      <c r="AK18" t="str">
        <f t="shared" si="20"/>
        <v xml:space="preserve">["MIN_LVL"] = "120"; </v>
      </c>
      <c r="AL18" t="str">
        <f t="shared" si="21"/>
        <v/>
      </c>
      <c r="AM18" t="str">
        <f t="shared" si="22"/>
        <v xml:space="preserve">["NAME"] = { ["EN"] = "Wells of Langflood Troll and Hobgoblin-slayer"; }; </v>
      </c>
      <c r="AN18" t="str">
        <f t="shared" si="23"/>
        <v xml:space="preserve">["LORE"] = { ["EN"] = "Defeat many Trolls and Hobgoblins in the Wells of Langflood."; }; </v>
      </c>
      <c r="AO18" t="str">
        <f t="shared" si="24"/>
        <v xml:space="preserve">["SUMMARY"] = { ["EN"] = "Defeat 80 trolls and hob-goblins in the Wells of Langflood."; }; </v>
      </c>
      <c r="AP18" t="str">
        <f t="shared" si="25"/>
        <v/>
      </c>
      <c r="AQ18" t="str">
        <f t="shared" si="26"/>
        <v>};</v>
      </c>
    </row>
    <row r="19" spans="1:43" x14ac:dyDescent="0.25">
      <c r="A19">
        <v>1879407111</v>
      </c>
      <c r="B19">
        <v>22</v>
      </c>
      <c r="C19">
        <v>18</v>
      </c>
      <c r="D19" t="s">
        <v>1248</v>
      </c>
      <c r="E19" t="s">
        <v>31</v>
      </c>
      <c r="F19">
        <v>2000</v>
      </c>
      <c r="I19">
        <v>700</v>
      </c>
      <c r="J19" t="s">
        <v>82</v>
      </c>
      <c r="K19" t="s">
        <v>1249</v>
      </c>
      <c r="L19" t="s">
        <v>1266</v>
      </c>
      <c r="M19">
        <v>2</v>
      </c>
      <c r="N19">
        <v>120</v>
      </c>
      <c r="R19" t="str">
        <f t="shared" si="3"/>
        <v>[18] = {["ID"] = 1879407111; }; -- Wells of Langflood Warg-slayer (Advanced)</v>
      </c>
      <c r="S19" s="1" t="str">
        <f t="shared" si="4"/>
        <v>[18] = {["ID"] = 1879407111; ["SAVE_INDEX"] = 18; ["TYPE"] = 4; ["VXP"] = 2000; ["LP"] = 0; ["REP"] =  700; ["FACTION"] = 76; ["TIER"] = 2; ["MIN_LVL"] = "120"; ["NAME"] = { ["EN"] = "Wells of Langflood Warg-slayer (Advanced)"; }; ["LORE"] = { ["EN"] = "Defeat many wargs in the Wells of Langflood."; }; ["SUMMARY"] = { ["EN"] = "Defeat 160 wargs in the Wells of Langflood."; }; };</v>
      </c>
      <c r="T19">
        <f t="shared" si="5"/>
        <v>18</v>
      </c>
      <c r="U19" t="str">
        <f t="shared" si="6"/>
        <v>[18] = {</v>
      </c>
      <c r="V19" t="str">
        <f t="shared" si="7"/>
        <v xml:space="preserve">["ID"] = 1879407111; </v>
      </c>
      <c r="W19" t="str">
        <f t="shared" si="8"/>
        <v xml:space="preserve">["ID"] = 1879407111; </v>
      </c>
      <c r="X19" t="str">
        <f t="shared" si="9"/>
        <v/>
      </c>
      <c r="Y19" t="str">
        <f t="shared" si="10"/>
        <v xml:space="preserve">["SAVE_INDEX"] = 18; </v>
      </c>
      <c r="Z19">
        <f>VLOOKUP(E19,Type!A$2:B$14,2,FALSE)</f>
        <v>4</v>
      </c>
      <c r="AA19" t="str">
        <f t="shared" si="11"/>
        <v xml:space="preserve">["TYPE"] = 4; </v>
      </c>
      <c r="AB19" t="str">
        <f t="shared" si="12"/>
        <v>2000</v>
      </c>
      <c r="AC19" t="str">
        <f t="shared" si="13"/>
        <v xml:space="preserve">["VXP"] = 2000; </v>
      </c>
      <c r="AD19" t="str">
        <f t="shared" si="14"/>
        <v>0</v>
      </c>
      <c r="AE19" t="str">
        <f t="shared" si="15"/>
        <v xml:space="preserve">["LP"] = 0; </v>
      </c>
      <c r="AF19" t="str">
        <f t="shared" si="16"/>
        <v>700</v>
      </c>
      <c r="AG19" t="str">
        <f t="shared" si="17"/>
        <v xml:space="preserve">["REP"] =  700; </v>
      </c>
      <c r="AH19">
        <f>IF(LEN(J19)&gt;0,VLOOKUP(J19,Faction!A$2:B$80,2,FALSE),1)</f>
        <v>76</v>
      </c>
      <c r="AI19" t="str">
        <f t="shared" si="18"/>
        <v xml:space="preserve">["FACTION"] = 76; </v>
      </c>
      <c r="AJ19" t="str">
        <f t="shared" si="19"/>
        <v xml:space="preserve">["TIER"] = 2; </v>
      </c>
      <c r="AK19" t="str">
        <f t="shared" si="20"/>
        <v xml:space="preserve">["MIN_LVL"] = "120"; </v>
      </c>
      <c r="AL19" t="str">
        <f t="shared" si="21"/>
        <v/>
      </c>
      <c r="AM19" t="str">
        <f t="shared" si="22"/>
        <v xml:space="preserve">["NAME"] = { ["EN"] = "Wells of Langflood Warg-slayer (Advanced)"; }; </v>
      </c>
      <c r="AN19" t="str">
        <f t="shared" si="23"/>
        <v xml:space="preserve">["LORE"] = { ["EN"] = "Defeat many wargs in the Wells of Langflood."; }; </v>
      </c>
      <c r="AO19" t="str">
        <f t="shared" si="24"/>
        <v xml:space="preserve">["SUMMARY"] = { ["EN"] = "Defeat 160 wargs in the Wells of Langflood."; }; </v>
      </c>
      <c r="AP19" t="str">
        <f t="shared" si="25"/>
        <v/>
      </c>
      <c r="AQ19" t="str">
        <f t="shared" si="26"/>
        <v>};</v>
      </c>
    </row>
    <row r="20" spans="1:43" x14ac:dyDescent="0.25">
      <c r="A20">
        <v>1879405900</v>
      </c>
      <c r="B20">
        <v>21</v>
      </c>
      <c r="C20">
        <v>19</v>
      </c>
      <c r="D20" t="s">
        <v>1246</v>
      </c>
      <c r="E20" t="s">
        <v>31</v>
      </c>
      <c r="F20">
        <v>2000</v>
      </c>
      <c r="I20">
        <v>700</v>
      </c>
      <c r="J20" t="s">
        <v>82</v>
      </c>
      <c r="K20" t="s">
        <v>1247</v>
      </c>
      <c r="L20" t="s">
        <v>1266</v>
      </c>
      <c r="M20">
        <v>3</v>
      </c>
      <c r="N20">
        <v>120</v>
      </c>
      <c r="R20" t="str">
        <f t="shared" si="3"/>
        <v>[19] = {["ID"] = 1879405900; }; -- Wells of Langflood Warg-slayer</v>
      </c>
      <c r="S20" s="1" t="str">
        <f t="shared" si="4"/>
        <v>[19] = {["ID"] = 1879405900; ["SAVE_INDEX"] = 19; ["TYPE"] = 4; ["VXP"] = 2000; ["LP"] = 0; ["REP"] =  700; ["FACTION"] = 76; ["TIER"] = 3; ["MIN_LVL"] = "120"; ["NAME"] = { ["EN"] = "Wells of Langflood Warg-slayer"; }; ["LORE"] = { ["EN"] = "Defeat many wargs in the Wells of Langflood."; }; ["SUMMARY"] = { ["EN"] = "Defeat 80 wargs in the Wells of Langflood."; }; };</v>
      </c>
      <c r="T20">
        <f t="shared" si="5"/>
        <v>19</v>
      </c>
      <c r="U20" t="str">
        <f t="shared" si="6"/>
        <v>[19] = {</v>
      </c>
      <c r="V20" t="str">
        <f t="shared" si="7"/>
        <v xml:space="preserve">["ID"] = 1879405900; </v>
      </c>
      <c r="W20" t="str">
        <f t="shared" si="8"/>
        <v xml:space="preserve">["ID"] = 1879405900; </v>
      </c>
      <c r="X20" t="str">
        <f t="shared" si="9"/>
        <v/>
      </c>
      <c r="Y20" t="str">
        <f t="shared" si="10"/>
        <v xml:space="preserve">["SAVE_INDEX"] = 19; </v>
      </c>
      <c r="Z20">
        <f>VLOOKUP(E20,Type!A$2:B$14,2,FALSE)</f>
        <v>4</v>
      </c>
      <c r="AA20" t="str">
        <f t="shared" si="11"/>
        <v xml:space="preserve">["TYPE"] = 4; </v>
      </c>
      <c r="AB20" t="str">
        <f t="shared" si="12"/>
        <v>2000</v>
      </c>
      <c r="AC20" t="str">
        <f t="shared" si="13"/>
        <v xml:space="preserve">["VXP"] = 2000; </v>
      </c>
      <c r="AD20" t="str">
        <f t="shared" si="14"/>
        <v>0</v>
      </c>
      <c r="AE20" t="str">
        <f t="shared" si="15"/>
        <v xml:space="preserve">["LP"] = 0; </v>
      </c>
      <c r="AF20" t="str">
        <f t="shared" si="16"/>
        <v>700</v>
      </c>
      <c r="AG20" t="str">
        <f t="shared" si="17"/>
        <v xml:space="preserve">["REP"] =  700; </v>
      </c>
      <c r="AH20">
        <f>IF(LEN(J20)&gt;0,VLOOKUP(J20,Faction!A$2:B$80,2,FALSE),1)</f>
        <v>76</v>
      </c>
      <c r="AI20" t="str">
        <f t="shared" si="18"/>
        <v xml:space="preserve">["FACTION"] = 76; </v>
      </c>
      <c r="AJ20" t="str">
        <f t="shared" si="19"/>
        <v xml:space="preserve">["TIER"] = 3; </v>
      </c>
      <c r="AK20" t="str">
        <f t="shared" si="20"/>
        <v xml:space="preserve">["MIN_LVL"] = "120"; </v>
      </c>
      <c r="AL20" t="str">
        <f t="shared" si="21"/>
        <v/>
      </c>
      <c r="AM20" t="str">
        <f t="shared" si="22"/>
        <v xml:space="preserve">["NAME"] = { ["EN"] = "Wells of Langflood Warg-slayer"; }; </v>
      </c>
      <c r="AN20" t="str">
        <f t="shared" si="23"/>
        <v xml:space="preserve">["LORE"] = { ["EN"] = "Defeat many wargs in the Wells of Langflood."; }; </v>
      </c>
      <c r="AO20" t="str">
        <f t="shared" si="24"/>
        <v xml:space="preserve">["SUMMARY"] = { ["EN"] = "Defeat 80 wargs in the Wells of Langflood."; }; </v>
      </c>
      <c r="AP20" t="str">
        <f t="shared" si="25"/>
        <v/>
      </c>
      <c r="AQ20" t="str">
        <f t="shared" si="26"/>
        <v>};</v>
      </c>
    </row>
    <row r="21" spans="1:43" x14ac:dyDescent="0.25">
      <c r="A21">
        <v>1879407112</v>
      </c>
      <c r="B21">
        <v>24</v>
      </c>
      <c r="C21">
        <v>20</v>
      </c>
      <c r="D21" t="s">
        <v>1252</v>
      </c>
      <c r="E21" t="s">
        <v>31</v>
      </c>
      <c r="F21">
        <v>2000</v>
      </c>
      <c r="H21">
        <v>5</v>
      </c>
      <c r="I21">
        <v>700</v>
      </c>
      <c r="J21" t="s">
        <v>82</v>
      </c>
      <c r="K21" t="s">
        <v>1253</v>
      </c>
      <c r="L21" t="s">
        <v>1267</v>
      </c>
      <c r="M21">
        <v>2</v>
      </c>
      <c r="N21">
        <v>120</v>
      </c>
      <c r="R21" t="str">
        <f t="shared" si="3"/>
        <v>[20] = {["ID"] = 1879407112; }; -- Wells of Langflood Wood-troll Slayer (Advanced)</v>
      </c>
      <c r="S21" s="1" t="str">
        <f t="shared" si="4"/>
        <v>[20] = {["ID"] = 1879407112; ["SAVE_INDEX"] = 20; ["TYPE"] = 4; ["VXP"] = 2000; ["LP"] = 5; ["REP"] =  700; ["FACTION"] = 76; ["TIER"] = 2; ["MIN_LVL"] = "120"; ["NAME"] = { ["EN"] = "Wells of Langflood Wood-troll Slayer (Advanced)"; }; ["LORE"] = { ["EN"] = "Defeat many Wood-trolls in the Wells of Langflood."; }; ["SUMMARY"] = { ["EN"] = "Defeat 240 wood-trolls in the Wells of Langflood."; }; };</v>
      </c>
      <c r="T21">
        <f t="shared" si="5"/>
        <v>20</v>
      </c>
      <c r="U21" t="str">
        <f t="shared" si="6"/>
        <v>[20] = {</v>
      </c>
      <c r="V21" t="str">
        <f t="shared" si="7"/>
        <v xml:space="preserve">["ID"] = 1879407112; </v>
      </c>
      <c r="W21" t="str">
        <f t="shared" si="8"/>
        <v xml:space="preserve">["ID"] = 1879407112; </v>
      </c>
      <c r="X21" t="str">
        <f t="shared" si="9"/>
        <v/>
      </c>
      <c r="Y21" t="str">
        <f t="shared" si="10"/>
        <v xml:space="preserve">["SAVE_INDEX"] = 20; </v>
      </c>
      <c r="Z21">
        <f>VLOOKUP(E21,Type!A$2:B$14,2,FALSE)</f>
        <v>4</v>
      </c>
      <c r="AA21" t="str">
        <f t="shared" si="11"/>
        <v xml:space="preserve">["TYPE"] = 4; </v>
      </c>
      <c r="AB21" t="str">
        <f t="shared" si="12"/>
        <v>2000</v>
      </c>
      <c r="AC21" t="str">
        <f t="shared" si="13"/>
        <v xml:space="preserve">["VXP"] = 2000; </v>
      </c>
      <c r="AD21" t="str">
        <f t="shared" si="14"/>
        <v>5</v>
      </c>
      <c r="AE21" t="str">
        <f t="shared" si="15"/>
        <v xml:space="preserve">["LP"] = 5; </v>
      </c>
      <c r="AF21" t="str">
        <f t="shared" si="16"/>
        <v>700</v>
      </c>
      <c r="AG21" t="str">
        <f t="shared" si="17"/>
        <v xml:space="preserve">["REP"] =  700; </v>
      </c>
      <c r="AH21">
        <f>IF(LEN(J21)&gt;0,VLOOKUP(J21,Faction!A$2:B$80,2,FALSE),1)</f>
        <v>76</v>
      </c>
      <c r="AI21" t="str">
        <f t="shared" si="18"/>
        <v xml:space="preserve">["FACTION"] = 76; </v>
      </c>
      <c r="AJ21" t="str">
        <f t="shared" si="19"/>
        <v xml:space="preserve">["TIER"] = 2; </v>
      </c>
      <c r="AK21" t="str">
        <f t="shared" si="20"/>
        <v xml:space="preserve">["MIN_LVL"] = "120"; </v>
      </c>
      <c r="AL21" t="str">
        <f t="shared" si="21"/>
        <v/>
      </c>
      <c r="AM21" t="str">
        <f t="shared" si="22"/>
        <v xml:space="preserve">["NAME"] = { ["EN"] = "Wells of Langflood Wood-troll Slayer (Advanced)"; }; </v>
      </c>
      <c r="AN21" t="str">
        <f t="shared" si="23"/>
        <v xml:space="preserve">["LORE"] = { ["EN"] = "Defeat many Wood-trolls in the Wells of Langflood."; }; </v>
      </c>
      <c r="AO21" t="str">
        <f t="shared" si="24"/>
        <v xml:space="preserve">["SUMMARY"] = { ["EN"] = "Defeat 240 wood-trolls in the Wells of Langflood."; }; </v>
      </c>
      <c r="AP21" t="str">
        <f t="shared" si="25"/>
        <v/>
      </c>
      <c r="AQ21" t="str">
        <f t="shared" si="26"/>
        <v>};</v>
      </c>
    </row>
    <row r="22" spans="1:43" x14ac:dyDescent="0.25">
      <c r="A22">
        <v>1879405909</v>
      </c>
      <c r="B22">
        <v>23</v>
      </c>
      <c r="C22">
        <v>21</v>
      </c>
      <c r="D22" t="s">
        <v>1250</v>
      </c>
      <c r="E22" t="s">
        <v>31</v>
      </c>
      <c r="F22">
        <v>2000</v>
      </c>
      <c r="H22">
        <v>5</v>
      </c>
      <c r="I22">
        <v>700</v>
      </c>
      <c r="J22" t="s">
        <v>82</v>
      </c>
      <c r="K22" t="s">
        <v>1251</v>
      </c>
      <c r="L22" t="s">
        <v>1267</v>
      </c>
      <c r="M22">
        <v>3</v>
      </c>
      <c r="N22">
        <v>120</v>
      </c>
      <c r="R22" t="str">
        <f t="shared" si="3"/>
        <v>[21] = {["ID"] = 1879405909; }; -- Wells of Langflood Wood-troll Slayer</v>
      </c>
      <c r="S22" s="1" t="str">
        <f t="shared" si="4"/>
        <v>[21] = {["ID"] = 1879405909; ["SAVE_INDEX"] = 21; ["TYPE"] = 4; ["VXP"] = 2000; ["LP"] = 5; ["REP"] =  700; ["FACTION"] = 76; ["TIER"] = 3; ["MIN_LVL"] = "120"; ["NAME"] = { ["EN"] = "Wells of Langflood Wood-troll Slayer"; }; ["LORE"] = { ["EN"] = "Defeat many Wood-trolls in the Wells of Langflood."; }; ["SUMMARY"] = { ["EN"] = "Defeat 160 wood-trolls in the Wells of Langflood."; }; };</v>
      </c>
      <c r="T22">
        <f t="shared" si="5"/>
        <v>21</v>
      </c>
      <c r="U22" t="str">
        <f t="shared" si="6"/>
        <v>[21] = {</v>
      </c>
      <c r="V22" t="str">
        <f t="shared" si="7"/>
        <v xml:space="preserve">["ID"] = 1879405909; </v>
      </c>
      <c r="W22" t="str">
        <f t="shared" si="8"/>
        <v xml:space="preserve">["ID"] = 1879405909; </v>
      </c>
      <c r="X22" t="str">
        <f t="shared" si="9"/>
        <v/>
      </c>
      <c r="Y22" t="str">
        <f t="shared" si="10"/>
        <v xml:space="preserve">["SAVE_INDEX"] = 21; </v>
      </c>
      <c r="Z22">
        <f>VLOOKUP(E22,Type!A$2:B$14,2,FALSE)</f>
        <v>4</v>
      </c>
      <c r="AA22" t="str">
        <f t="shared" si="11"/>
        <v xml:space="preserve">["TYPE"] = 4; </v>
      </c>
      <c r="AB22" t="str">
        <f t="shared" si="12"/>
        <v>2000</v>
      </c>
      <c r="AC22" t="str">
        <f t="shared" si="13"/>
        <v xml:space="preserve">["VXP"] = 2000; </v>
      </c>
      <c r="AD22" t="str">
        <f t="shared" si="14"/>
        <v>5</v>
      </c>
      <c r="AE22" t="str">
        <f t="shared" si="15"/>
        <v xml:space="preserve">["LP"] = 5; </v>
      </c>
      <c r="AF22" t="str">
        <f t="shared" si="16"/>
        <v>700</v>
      </c>
      <c r="AG22" t="str">
        <f t="shared" si="17"/>
        <v xml:space="preserve">["REP"] =  700; </v>
      </c>
      <c r="AH22">
        <f>IF(LEN(J22)&gt;0,VLOOKUP(J22,Faction!A$2:B$80,2,FALSE),1)</f>
        <v>76</v>
      </c>
      <c r="AI22" t="str">
        <f t="shared" si="18"/>
        <v xml:space="preserve">["FACTION"] = 76; </v>
      </c>
      <c r="AJ22" t="str">
        <f t="shared" si="19"/>
        <v xml:space="preserve">["TIER"] = 3; </v>
      </c>
      <c r="AK22" t="str">
        <f t="shared" si="20"/>
        <v xml:space="preserve">["MIN_LVL"] = "120"; </v>
      </c>
      <c r="AL22" t="str">
        <f t="shared" si="21"/>
        <v/>
      </c>
      <c r="AM22" t="str">
        <f t="shared" si="22"/>
        <v xml:space="preserve">["NAME"] = { ["EN"] = "Wells of Langflood Wood-troll Slayer"; }; </v>
      </c>
      <c r="AN22" t="str">
        <f t="shared" si="23"/>
        <v xml:space="preserve">["LORE"] = { ["EN"] = "Defeat many Wood-trolls in the Wells of Langflood."; }; </v>
      </c>
      <c r="AO22" t="str">
        <f t="shared" si="24"/>
        <v xml:space="preserve">["SUMMARY"] = { ["EN"] = "Defeat 160 wood-trolls in the Wells of Langflood."; }; </v>
      </c>
      <c r="AP22" t="str">
        <f t="shared" si="25"/>
        <v/>
      </c>
      <c r="AQ22" t="str">
        <f t="shared" si="26"/>
        <v>};</v>
      </c>
    </row>
    <row r="23" spans="1:43" x14ac:dyDescent="0.25">
      <c r="A23">
        <v>1879405585</v>
      </c>
      <c r="B23">
        <v>10</v>
      </c>
      <c r="C23">
        <v>22</v>
      </c>
      <c r="D23" t="s">
        <v>1225</v>
      </c>
      <c r="E23" t="s">
        <v>26</v>
      </c>
      <c r="K23" t="s">
        <v>1689</v>
      </c>
      <c r="L23" t="s">
        <v>1260</v>
      </c>
      <c r="M23">
        <v>0</v>
      </c>
      <c r="N23">
        <v>124</v>
      </c>
      <c r="R23" t="str">
        <f t="shared" si="3"/>
        <v>[22] = {["ID"] = 1879405585; }; -- Durin Requests Your Help</v>
      </c>
      <c r="S23" s="1" t="str">
        <f t="shared" si="4"/>
        <v>[22] = {["ID"] = 1879405585; ["SAVE_INDEX"] = 22; ["TYPE"] = 6; ["VXP"] =    0; ["LP"] = 0; ["REP"] =    0; ["FACTION"] =  1; ["TIER"] = 0; ["MIN_LVL"] = "124"; ["NAME"] = { ["EN"] = "Durin Requests Your Help"; }; ["LORE"] = { ["EN"] = "Durin has taken charge in Skarháld as best he can, but he still needs your help to bring together the varied dwarf-clans who now reside there."; }; ["SUMMARY"] = { ["EN"] = "Auto-completes at level 125 to send a letter about a quest at Skarháld."; }; };</v>
      </c>
      <c r="T23">
        <f t="shared" si="5"/>
        <v>22</v>
      </c>
      <c r="U23" t="str">
        <f t="shared" si="6"/>
        <v>[22] = {</v>
      </c>
      <c r="V23" t="str">
        <f t="shared" si="7"/>
        <v xml:space="preserve">["ID"] = 1879405585; </v>
      </c>
      <c r="W23" t="str">
        <f t="shared" si="8"/>
        <v xml:space="preserve">["ID"] = 1879405585; </v>
      </c>
      <c r="X23" t="str">
        <f t="shared" si="9"/>
        <v/>
      </c>
      <c r="Y23" t="str">
        <f t="shared" si="10"/>
        <v xml:space="preserve">["SAVE_INDEX"] = 22; </v>
      </c>
      <c r="Z23">
        <f>VLOOKUP(E23,Type!A$2:B$14,2,FALSE)</f>
        <v>6</v>
      </c>
      <c r="AA23" t="str">
        <f t="shared" si="11"/>
        <v xml:space="preserve">["TYPE"] = 6; </v>
      </c>
      <c r="AB23" t="str">
        <f t="shared" si="12"/>
        <v>0</v>
      </c>
      <c r="AC23" t="str">
        <f t="shared" si="13"/>
        <v xml:space="preserve">["VXP"] =    0; </v>
      </c>
      <c r="AD23" t="str">
        <f t="shared" si="14"/>
        <v>0</v>
      </c>
      <c r="AE23" t="str">
        <f t="shared" si="15"/>
        <v xml:space="preserve">["LP"] = 0; </v>
      </c>
      <c r="AF23" t="str">
        <f t="shared" si="16"/>
        <v>0</v>
      </c>
      <c r="AG23" t="str">
        <f t="shared" si="17"/>
        <v xml:space="preserve">["REP"] =    0; </v>
      </c>
      <c r="AH23">
        <f>IF(LEN(J23)&gt;0,VLOOKUP(J23,Faction!A$2:B$80,2,FALSE),1)</f>
        <v>1</v>
      </c>
      <c r="AI23" t="str">
        <f t="shared" si="18"/>
        <v xml:space="preserve">["FACTION"] =  1; </v>
      </c>
      <c r="AJ23" t="str">
        <f t="shared" si="19"/>
        <v xml:space="preserve">["TIER"] = 0; </v>
      </c>
      <c r="AK23" t="str">
        <f t="shared" si="20"/>
        <v xml:space="preserve">["MIN_LVL"] = "124"; </v>
      </c>
      <c r="AL23" t="str">
        <f t="shared" si="21"/>
        <v/>
      </c>
      <c r="AM23" t="str">
        <f t="shared" si="22"/>
        <v xml:space="preserve">["NAME"] = { ["EN"] = "Durin Requests Your Help"; }; </v>
      </c>
      <c r="AN23" t="str">
        <f t="shared" si="23"/>
        <v xml:space="preserve">["LORE"] = { ["EN"] = "Durin has taken charge in Skarháld as best he can, but he still needs your help to bring together the varied dwarf-clans who now reside there."; }; </v>
      </c>
      <c r="AO23" t="str">
        <f t="shared" si="24"/>
        <v xml:space="preserve">["SUMMARY"] = { ["EN"] = "Auto-completes at level 125 to send a letter about a quest at Skarháld."; }; </v>
      </c>
      <c r="AP23" t="str">
        <f t="shared" si="25"/>
        <v/>
      </c>
      <c r="AQ23" t="str">
        <f t="shared" si="26"/>
        <v>};</v>
      </c>
    </row>
    <row r="24" spans="1:43" x14ac:dyDescent="0.25">
      <c r="A24">
        <v>1879404948</v>
      </c>
      <c r="B24">
        <v>14</v>
      </c>
      <c r="C24">
        <v>23</v>
      </c>
      <c r="D24" t="s">
        <v>1233</v>
      </c>
      <c r="E24" t="s">
        <v>26</v>
      </c>
      <c r="K24" t="s">
        <v>1690</v>
      </c>
      <c r="L24" t="s">
        <v>1262</v>
      </c>
      <c r="M24">
        <v>0</v>
      </c>
      <c r="N24">
        <v>124</v>
      </c>
      <c r="R24" t="str">
        <f t="shared" si="3"/>
        <v>[23] = {["ID"] = 1879404948; }; -- The Wells of Langflood</v>
      </c>
      <c r="S24" s="1" t="str">
        <f t="shared" si="4"/>
        <v>[23] = {["ID"] = 1879404948; ["SAVE_INDEX"] = 23; ["TYPE"] = 6; ["VXP"] =    0; ["LP"] = 0; ["REP"] =    0; ["FACTION"] =  1; ["TIER"] = 0; ["MIN_LVL"] = "124"; ["NAME"] = { ["EN"] = "The Wells of Langflood"; }; ["LORE"] = { ["EN"] = "A sealed letter, delivered in haste, contains a request to travel north."; }; ["SUMMARY"] = { ["EN"] = "Auto-completes at level 125 to send a letter about a quest at Beorninghús."; }; };</v>
      </c>
      <c r="T24">
        <f t="shared" si="5"/>
        <v>23</v>
      </c>
      <c r="U24" t="str">
        <f t="shared" si="6"/>
        <v>[23] = {</v>
      </c>
      <c r="V24" t="str">
        <f t="shared" si="7"/>
        <v xml:space="preserve">["ID"] = 1879404948; </v>
      </c>
      <c r="W24" t="str">
        <f t="shared" si="8"/>
        <v xml:space="preserve">["ID"] = 1879404948; </v>
      </c>
      <c r="X24" t="str">
        <f t="shared" si="9"/>
        <v/>
      </c>
      <c r="Y24" t="str">
        <f t="shared" si="10"/>
        <v xml:space="preserve">["SAVE_INDEX"] = 23; </v>
      </c>
      <c r="Z24">
        <f>VLOOKUP(E24,Type!A$2:B$14,2,FALSE)</f>
        <v>6</v>
      </c>
      <c r="AA24" t="str">
        <f t="shared" si="11"/>
        <v xml:space="preserve">["TYPE"] = 6; </v>
      </c>
      <c r="AB24" t="str">
        <f t="shared" si="12"/>
        <v>0</v>
      </c>
      <c r="AC24" t="str">
        <f t="shared" si="13"/>
        <v xml:space="preserve">["VXP"] =    0; </v>
      </c>
      <c r="AD24" t="str">
        <f t="shared" si="14"/>
        <v>0</v>
      </c>
      <c r="AE24" t="str">
        <f t="shared" si="15"/>
        <v xml:space="preserve">["LP"] = 0; </v>
      </c>
      <c r="AF24" t="str">
        <f t="shared" si="16"/>
        <v>0</v>
      </c>
      <c r="AG24" t="str">
        <f t="shared" si="17"/>
        <v xml:space="preserve">["REP"] =    0; </v>
      </c>
      <c r="AH24">
        <f>IF(LEN(J24)&gt;0,VLOOKUP(J24,Faction!A$2:B$80,2,FALSE),1)</f>
        <v>1</v>
      </c>
      <c r="AI24" t="str">
        <f t="shared" si="18"/>
        <v xml:space="preserve">["FACTION"] =  1; </v>
      </c>
      <c r="AJ24" t="str">
        <f t="shared" si="19"/>
        <v xml:space="preserve">["TIER"] = 0; </v>
      </c>
      <c r="AK24" t="str">
        <f t="shared" si="20"/>
        <v xml:space="preserve">["MIN_LVL"] = "124"; </v>
      </c>
      <c r="AL24" t="str">
        <f t="shared" si="21"/>
        <v/>
      </c>
      <c r="AM24" t="str">
        <f t="shared" si="22"/>
        <v xml:space="preserve">["NAME"] = { ["EN"] = "The Wells of Langflood"; }; </v>
      </c>
      <c r="AN24" t="str">
        <f t="shared" si="23"/>
        <v xml:space="preserve">["LORE"] = { ["EN"] = "A sealed letter, delivered in haste, contains a request to travel north."; }; </v>
      </c>
      <c r="AO24" t="str">
        <f t="shared" si="24"/>
        <v xml:space="preserve">["SUMMARY"] = { ["EN"] = "Auto-completes at level 125 to send a letter about a quest at Beorninghús."; }; </v>
      </c>
      <c r="AP24" t="str">
        <f t="shared" si="25"/>
        <v/>
      </c>
      <c r="AQ24" t="str">
        <f t="shared" si="26"/>
        <v>};</v>
      </c>
    </row>
    <row r="25" spans="1:43" x14ac:dyDescent="0.25">
      <c r="A25">
        <v>1879406270</v>
      </c>
      <c r="B25">
        <v>11</v>
      </c>
      <c r="C25">
        <v>24</v>
      </c>
      <c r="D25" t="s">
        <v>1226</v>
      </c>
      <c r="E25" t="s">
        <v>26</v>
      </c>
      <c r="F25">
        <v>2000</v>
      </c>
      <c r="G25" t="s">
        <v>1227</v>
      </c>
      <c r="H25">
        <v>5</v>
      </c>
      <c r="I25">
        <v>1200</v>
      </c>
      <c r="J25" t="s">
        <v>82</v>
      </c>
      <c r="K25" t="s">
        <v>1228</v>
      </c>
      <c r="L25" t="s">
        <v>1261</v>
      </c>
      <c r="M25">
        <v>0</v>
      </c>
      <c r="N25">
        <v>120</v>
      </c>
      <c r="R25" t="str">
        <f t="shared" si="3"/>
        <v>[24] = {["ID"] = 1879406270; }; -- Goblin Bounties of the Langflood</v>
      </c>
      <c r="S25" s="1" t="str">
        <f t="shared" si="4"/>
        <v>[24] = {["ID"] = 1879406270; ["SAVE_INDEX"] = 24; ["TYPE"] = 6; ["VXP"] = 2000; ["LP"] = 5; ["REP"] = 1200; ["FACTION"] = 76; ["TIER"] = 0; ["MIN_LVL"] = "120"; ["NAME"] = { ["EN"] = "Goblin Bounties of the Langflood"; }; ["LORE"] = { ["EN"] = "Many particularly troublesome goblins still lurk in the Wells of Langflood."; }; ["SUMMARY"] = { ["EN"] = "Defeat 20 unique goblins in bounty quests in the Wells of Langflood."; }; ["TITLE"] = { ["EN"] = "Bounty-hunter"; }; };</v>
      </c>
      <c r="T25">
        <f t="shared" si="5"/>
        <v>24</v>
      </c>
      <c r="U25" t="str">
        <f t="shared" si="6"/>
        <v>[24] = {</v>
      </c>
      <c r="V25" t="str">
        <f t="shared" si="7"/>
        <v xml:space="preserve">["ID"] = 1879406270; </v>
      </c>
      <c r="W25" t="str">
        <f t="shared" si="8"/>
        <v xml:space="preserve">["ID"] = 1879406270; </v>
      </c>
      <c r="X25" t="str">
        <f t="shared" si="9"/>
        <v/>
      </c>
      <c r="Y25" t="str">
        <f t="shared" si="10"/>
        <v xml:space="preserve">["SAVE_INDEX"] = 24; </v>
      </c>
      <c r="Z25">
        <f>VLOOKUP(E25,Type!A$2:B$14,2,FALSE)</f>
        <v>6</v>
      </c>
      <c r="AA25" t="str">
        <f t="shared" si="11"/>
        <v xml:space="preserve">["TYPE"] = 6; </v>
      </c>
      <c r="AB25" t="str">
        <f t="shared" si="12"/>
        <v>2000</v>
      </c>
      <c r="AC25" t="str">
        <f t="shared" si="13"/>
        <v xml:space="preserve">["VXP"] = 2000; </v>
      </c>
      <c r="AD25" t="str">
        <f t="shared" si="14"/>
        <v>5</v>
      </c>
      <c r="AE25" t="str">
        <f t="shared" si="15"/>
        <v xml:space="preserve">["LP"] = 5; </v>
      </c>
      <c r="AF25" t="str">
        <f t="shared" si="16"/>
        <v>1200</v>
      </c>
      <c r="AG25" t="str">
        <f t="shared" si="17"/>
        <v xml:space="preserve">["REP"] = 1200; </v>
      </c>
      <c r="AH25">
        <f>IF(LEN(J25)&gt;0,VLOOKUP(J25,Faction!A$2:B$80,2,FALSE),1)</f>
        <v>76</v>
      </c>
      <c r="AI25" t="str">
        <f t="shared" si="18"/>
        <v xml:space="preserve">["FACTION"] = 76; </v>
      </c>
      <c r="AJ25" t="str">
        <f t="shared" si="19"/>
        <v xml:space="preserve">["TIER"] = 0; </v>
      </c>
      <c r="AK25" t="str">
        <f t="shared" si="20"/>
        <v xml:space="preserve">["MIN_LVL"] = "120"; </v>
      </c>
      <c r="AL25" t="str">
        <f t="shared" si="21"/>
        <v/>
      </c>
      <c r="AM25" t="str">
        <f t="shared" si="22"/>
        <v xml:space="preserve">["NAME"] = { ["EN"] = "Goblin Bounties of the Langflood"; }; </v>
      </c>
      <c r="AN25" t="str">
        <f t="shared" si="23"/>
        <v xml:space="preserve">["LORE"] = { ["EN"] = "Many particularly troublesome goblins still lurk in the Wells of Langflood."; }; </v>
      </c>
      <c r="AO25" t="str">
        <f t="shared" si="24"/>
        <v xml:space="preserve">["SUMMARY"] = { ["EN"] = "Defeat 20 unique goblins in bounty quests in the Wells of Langflood."; }; </v>
      </c>
      <c r="AP25" t="str">
        <f t="shared" si="25"/>
        <v xml:space="preserve">["TITLE"] = { ["EN"] = "Bounty-hunter"; }; </v>
      </c>
      <c r="AQ25" t="str">
        <f t="shared" si="26"/>
        <v>};</v>
      </c>
    </row>
    <row r="26" spans="1:43" x14ac:dyDescent="0.25">
      <c r="A26">
        <v>1879406308</v>
      </c>
      <c r="B26">
        <v>25</v>
      </c>
      <c r="C26">
        <v>25</v>
      </c>
      <c r="D26" t="s">
        <v>1406</v>
      </c>
      <c r="E26" t="s">
        <v>25</v>
      </c>
      <c r="K26" t="s">
        <v>1407</v>
      </c>
      <c r="L26" t="s">
        <v>1408</v>
      </c>
      <c r="M26">
        <v>0</v>
      </c>
      <c r="N26">
        <v>50</v>
      </c>
      <c r="R26" t="str">
        <f t="shared" si="3"/>
        <v>[25] = {["ID"] = 1879406308; }; -- Discovery: Askâd-mazal, the Chamber of Shadows</v>
      </c>
      <c r="S26" s="1" t="str">
        <f t="shared" si="4"/>
        <v>[25] = {["ID"] = 1879406308; ["SAVE_INDEX"] = 25; ["TYPE"] = 3; ["VXP"] =    0; ["LP"] = 0; ["REP"] =    0; ["FACTION"] =  1; ["TIER"] = 0; ["MIN_LVL"] =  "50"; ["NAME"] = { ["EN"] = "Discovery: Askâd-mazal, the Chamber of Shadows"; }; ["LORE"] = { ["EN"] = "You have discovered the entrance to Askâd-mazal, the Chamber of Shadows"; }; ["SUMMARY"] = { ["EN"] = "Discover the entrance to Askâd-mazal, the Chamber of Shadows."; }; };</v>
      </c>
      <c r="T26">
        <f t="shared" si="5"/>
        <v>25</v>
      </c>
      <c r="U26" t="str">
        <f t="shared" si="6"/>
        <v>[25] = {</v>
      </c>
      <c r="V26" t="str">
        <f t="shared" si="7"/>
        <v xml:space="preserve">["ID"] = 1879406308; </v>
      </c>
      <c r="W26" t="str">
        <f t="shared" si="8"/>
        <v xml:space="preserve">["ID"] = 1879406308; </v>
      </c>
      <c r="X26" t="str">
        <f t="shared" si="9"/>
        <v/>
      </c>
      <c r="Y26" t="str">
        <f t="shared" si="10"/>
        <v xml:space="preserve">["SAVE_INDEX"] = 25; </v>
      </c>
      <c r="Z26">
        <f>VLOOKUP(E26,Type!A$2:B$14,2,FALSE)</f>
        <v>3</v>
      </c>
      <c r="AA26" t="str">
        <f t="shared" si="11"/>
        <v xml:space="preserve">["TYPE"] = 3; </v>
      </c>
      <c r="AB26" t="str">
        <f t="shared" si="12"/>
        <v>0</v>
      </c>
      <c r="AC26" t="str">
        <f t="shared" si="13"/>
        <v xml:space="preserve">["VXP"] =    0; </v>
      </c>
      <c r="AD26" t="str">
        <f t="shared" si="14"/>
        <v>0</v>
      </c>
      <c r="AE26" t="str">
        <f t="shared" si="15"/>
        <v xml:space="preserve">["LP"] = 0; </v>
      </c>
      <c r="AF26" t="str">
        <f t="shared" si="16"/>
        <v>0</v>
      </c>
      <c r="AG26" t="str">
        <f t="shared" si="17"/>
        <v xml:space="preserve">["REP"] =    0; </v>
      </c>
      <c r="AH26">
        <f>IF(LEN(J26)&gt;0,VLOOKUP(J26,Faction!A$2:B$80,2,FALSE),1)</f>
        <v>1</v>
      </c>
      <c r="AI26" t="str">
        <f t="shared" si="18"/>
        <v xml:space="preserve">["FACTION"] =  1; </v>
      </c>
      <c r="AJ26" t="str">
        <f t="shared" si="19"/>
        <v xml:space="preserve">["TIER"] = 0; </v>
      </c>
      <c r="AK26" t="str">
        <f t="shared" si="20"/>
        <v xml:space="preserve">["MIN_LVL"] =  "50"; </v>
      </c>
      <c r="AL26" t="str">
        <f t="shared" si="21"/>
        <v/>
      </c>
      <c r="AM26" t="str">
        <f t="shared" si="22"/>
        <v xml:space="preserve">["NAME"] = { ["EN"] = "Discovery: Askâd-mazal, the Chamber of Shadows"; }; </v>
      </c>
      <c r="AN26" t="str">
        <f t="shared" si="23"/>
        <v xml:space="preserve">["LORE"] = { ["EN"] = "You have discovered the entrance to Askâd-mazal, the Chamber of Shadows"; }; </v>
      </c>
      <c r="AO26" t="str">
        <f t="shared" si="24"/>
        <v xml:space="preserve">["SUMMARY"] = { ["EN"] = "Discover the entrance to Askâd-mazal, the Chamber of Shadows."; }; </v>
      </c>
      <c r="AP26" t="str">
        <f t="shared" si="25"/>
        <v/>
      </c>
      <c r="AQ26" t="str">
        <f t="shared" si="26"/>
        <v>};</v>
      </c>
    </row>
    <row r="27" spans="1:43" x14ac:dyDescent="0.25">
      <c r="A27">
        <v>1879406916</v>
      </c>
      <c r="B27">
        <v>26</v>
      </c>
      <c r="C27">
        <v>26</v>
      </c>
      <c r="D27" t="s">
        <v>1409</v>
      </c>
      <c r="E27" t="s">
        <v>26</v>
      </c>
      <c r="G27" t="s">
        <v>1409</v>
      </c>
      <c r="K27" t="s">
        <v>1411</v>
      </c>
      <c r="L27" t="s">
        <v>1410</v>
      </c>
      <c r="M27">
        <v>0</v>
      </c>
      <c r="N27">
        <v>115</v>
      </c>
      <c r="R27" t="str">
        <f t="shared" si="3"/>
        <v>[26] = {["ID"] = 1879406916; }; -- Master of Secrets</v>
      </c>
      <c r="S27" s="1" t="str">
        <f t="shared" si="4"/>
        <v>[26] = {["ID"] = 1879406916; ["SAVE_INDEX"] = 26; ["TYPE"] = 6; ["VXP"] =    0; ["LP"] = 0; ["REP"] =    0; ["FACTION"] =  1; ["TIER"] = 0; ["MIN_LVL"] = "115"; ["NAME"] = { ["EN"] = "Master of Secrets"; }; ["LORE"] = { ["EN"] = "You have solved the mystery of the Secret Stones and the Shadowed King!"; }; ["SUMMARY"] = { ["EN"] = "Complete 'The Shadowed King'"; }; ["TITLE"] = { ["EN"] = "Master of Secrets"; }; };</v>
      </c>
      <c r="T27">
        <f t="shared" si="5"/>
        <v>26</v>
      </c>
      <c r="U27" t="str">
        <f t="shared" si="6"/>
        <v>[26] = {</v>
      </c>
      <c r="V27" t="str">
        <f t="shared" si="7"/>
        <v xml:space="preserve">["ID"] = 1879406916; </v>
      </c>
      <c r="W27" t="str">
        <f t="shared" si="8"/>
        <v xml:space="preserve">["ID"] = 1879406916; </v>
      </c>
      <c r="X27" t="str">
        <f t="shared" si="9"/>
        <v/>
      </c>
      <c r="Y27" t="str">
        <f t="shared" si="10"/>
        <v xml:space="preserve">["SAVE_INDEX"] = 26; </v>
      </c>
      <c r="Z27">
        <f>VLOOKUP(E27,Type!A$2:B$14,2,FALSE)</f>
        <v>6</v>
      </c>
      <c r="AA27" t="str">
        <f t="shared" si="11"/>
        <v xml:space="preserve">["TYPE"] = 6; </v>
      </c>
      <c r="AB27" t="str">
        <f t="shared" si="12"/>
        <v>0</v>
      </c>
      <c r="AC27" t="str">
        <f t="shared" si="13"/>
        <v xml:space="preserve">["VXP"] =    0; </v>
      </c>
      <c r="AD27" t="str">
        <f t="shared" si="14"/>
        <v>0</v>
      </c>
      <c r="AE27" t="str">
        <f t="shared" si="15"/>
        <v xml:space="preserve">["LP"] = 0; </v>
      </c>
      <c r="AF27" t="str">
        <f t="shared" si="16"/>
        <v>0</v>
      </c>
      <c r="AG27" t="str">
        <f t="shared" si="17"/>
        <v xml:space="preserve">["REP"] =    0; </v>
      </c>
      <c r="AH27">
        <f>IF(LEN(J27)&gt;0,VLOOKUP(J27,Faction!A$2:B$80,2,FALSE),1)</f>
        <v>1</v>
      </c>
      <c r="AI27" t="str">
        <f t="shared" si="18"/>
        <v xml:space="preserve">["FACTION"] =  1; </v>
      </c>
      <c r="AJ27" t="str">
        <f t="shared" si="19"/>
        <v xml:space="preserve">["TIER"] = 0; </v>
      </c>
      <c r="AK27" t="str">
        <f t="shared" si="20"/>
        <v xml:space="preserve">["MIN_LVL"] = "115"; </v>
      </c>
      <c r="AL27" t="str">
        <f t="shared" si="21"/>
        <v/>
      </c>
      <c r="AM27" t="str">
        <f t="shared" si="22"/>
        <v xml:space="preserve">["NAME"] = { ["EN"] = "Master of Secrets"; }; </v>
      </c>
      <c r="AN27" t="str">
        <f t="shared" si="23"/>
        <v xml:space="preserve">["LORE"] = { ["EN"] = "You have solved the mystery of the Secret Stones and the Shadowed King!"; }; </v>
      </c>
      <c r="AO27" t="str">
        <f t="shared" si="24"/>
        <v xml:space="preserve">["SUMMARY"] = { ["EN"] = "Complete 'The Shadowed King'"; }; </v>
      </c>
      <c r="AP27" t="str">
        <f t="shared" si="25"/>
        <v xml:space="preserve">["TITLE"] = { ["EN"] = "Master of Secrets"; }; </v>
      </c>
      <c r="AQ27" t="str">
        <f t="shared" si="26"/>
        <v>};</v>
      </c>
    </row>
    <row r="28" spans="1:43" x14ac:dyDescent="0.25">
      <c r="A28">
        <v>1879406915</v>
      </c>
      <c r="B28">
        <v>27</v>
      </c>
      <c r="C28">
        <v>27</v>
      </c>
      <c r="D28" t="s">
        <v>1412</v>
      </c>
      <c r="E28" t="s">
        <v>31</v>
      </c>
      <c r="K28" t="s">
        <v>1416</v>
      </c>
      <c r="L28" t="s">
        <v>1415</v>
      </c>
      <c r="M28">
        <v>0</v>
      </c>
      <c r="N28">
        <v>50</v>
      </c>
      <c r="R28" t="str">
        <f t="shared" si="3"/>
        <v>[27] = {["ID"] = 1879406915; }; -- Askâd-mazal, the Chamber of Shadows -- Tier 1</v>
      </c>
      <c r="S28" s="1" t="str">
        <f t="shared" si="4"/>
        <v>[27] = {["ID"] = 1879406915; ["SAVE_INDEX"] = 27; ["TYPE"] = 4; ["VXP"] =    0; ["LP"] = 0; ["REP"] =    0; ["FACTION"] =  1; ["TIER"] = 0; ["MIN_LVL"] =  "50"; ["NAME"] = { ["EN"] = "Askâd-mazal, the Chamber of Shadows -- Tier 1"; }; ["LORE"] = { ["EN"] = "The Shadowed King awaits you in the heart of his twisted realm, a mockery of Durin's own throne-room."; }; ["SUMMARY"] = { ["EN"] = "Complete 'Askâd-mazal, the Chamber of Shadows -- Tier 1'"; }; };</v>
      </c>
      <c r="T28">
        <f t="shared" si="5"/>
        <v>27</v>
      </c>
      <c r="U28" t="str">
        <f t="shared" si="6"/>
        <v>[27] = {</v>
      </c>
      <c r="V28" t="str">
        <f t="shared" si="7"/>
        <v xml:space="preserve">["ID"] = 1879406915; </v>
      </c>
      <c r="W28" t="str">
        <f t="shared" si="8"/>
        <v xml:space="preserve">["ID"] = 1879406915; </v>
      </c>
      <c r="X28" t="str">
        <f t="shared" si="9"/>
        <v/>
      </c>
      <c r="Y28" t="str">
        <f t="shared" si="10"/>
        <v xml:space="preserve">["SAVE_INDEX"] = 27; </v>
      </c>
      <c r="Z28">
        <f>VLOOKUP(E28,Type!A$2:B$14,2,FALSE)</f>
        <v>4</v>
      </c>
      <c r="AA28" t="str">
        <f t="shared" si="11"/>
        <v xml:space="preserve">["TYPE"] = 4; </v>
      </c>
      <c r="AB28" t="str">
        <f t="shared" si="12"/>
        <v>0</v>
      </c>
      <c r="AC28" t="str">
        <f t="shared" si="13"/>
        <v xml:space="preserve">["VXP"] =    0; </v>
      </c>
      <c r="AD28" t="str">
        <f t="shared" si="14"/>
        <v>0</v>
      </c>
      <c r="AE28" t="str">
        <f t="shared" si="15"/>
        <v xml:space="preserve">["LP"] = 0; </v>
      </c>
      <c r="AF28" t="str">
        <f t="shared" si="16"/>
        <v>0</v>
      </c>
      <c r="AG28" t="str">
        <f t="shared" si="17"/>
        <v xml:space="preserve">["REP"] =    0; </v>
      </c>
      <c r="AH28">
        <f>IF(LEN(J28)&gt;0,VLOOKUP(J28,Faction!A$2:B$80,2,FALSE),1)</f>
        <v>1</v>
      </c>
      <c r="AI28" t="str">
        <f t="shared" si="18"/>
        <v xml:space="preserve">["FACTION"] =  1; </v>
      </c>
      <c r="AJ28" t="str">
        <f t="shared" si="19"/>
        <v xml:space="preserve">["TIER"] = 0; </v>
      </c>
      <c r="AK28" t="str">
        <f t="shared" si="20"/>
        <v xml:space="preserve">["MIN_LVL"] =  "50"; </v>
      </c>
      <c r="AL28" t="str">
        <f t="shared" si="21"/>
        <v/>
      </c>
      <c r="AM28" t="str">
        <f t="shared" si="22"/>
        <v xml:space="preserve">["NAME"] = { ["EN"] = "Askâd-mazal, the Chamber of Shadows -- Tier 1"; }; </v>
      </c>
      <c r="AN28" t="str">
        <f t="shared" si="23"/>
        <v xml:space="preserve">["LORE"] = { ["EN"] = "The Shadowed King awaits you in the heart of his twisted realm, a mockery of Durin's own throne-room."; }; </v>
      </c>
      <c r="AO28" t="str">
        <f t="shared" si="24"/>
        <v xml:space="preserve">["SUMMARY"] = { ["EN"] = "Complete 'Askâd-mazal, the Chamber of Shadows -- Tier 1'"; }; </v>
      </c>
      <c r="AP28" t="str">
        <f t="shared" si="25"/>
        <v/>
      </c>
      <c r="AQ28" t="str">
        <f t="shared" si="26"/>
        <v>};</v>
      </c>
    </row>
    <row r="29" spans="1:43" x14ac:dyDescent="0.25">
      <c r="A29">
        <v>1879406914</v>
      </c>
      <c r="B29">
        <v>28</v>
      </c>
      <c r="C29">
        <v>28</v>
      </c>
      <c r="D29" t="s">
        <v>1542</v>
      </c>
      <c r="E29" t="s">
        <v>31</v>
      </c>
      <c r="K29" t="s">
        <v>1417</v>
      </c>
      <c r="L29" t="s">
        <v>1415</v>
      </c>
      <c r="M29">
        <v>0</v>
      </c>
      <c r="N29">
        <v>125</v>
      </c>
      <c r="R29" t="str">
        <f t="shared" si="3"/>
        <v>[28] = {["ID"] = 1879406914; }; -- Askâd-mazal, the Chamber of Shadows-- Tier 2</v>
      </c>
      <c r="S29" s="1" t="str">
        <f t="shared" si="4"/>
        <v>[28] = {["ID"] = 1879406914; ["SAVE_INDEX"] = 28; ["TYPE"] = 4; ["VXP"] =    0; ["LP"] = 0; ["REP"] =    0; ["FACTION"] =  1; ["TIER"] = 0; ["MIN_LVL"] = "125"; ["NAME"] = { ["EN"] = "Askâd-mazal, the Chamber of Shadows-- Tier 2"; }; ["LORE"] = { ["EN"] = "The Shadowed King awaits you in the heart of his twisted realm, a mockery of Durin's own throne-room."; }; ["SUMMARY"] = { ["EN"] = "Complete 'Askâd-mazal, the Chamber of Shadows -- Tier 2'"; }; };</v>
      </c>
      <c r="T29">
        <f t="shared" si="5"/>
        <v>28</v>
      </c>
      <c r="U29" t="str">
        <f t="shared" si="6"/>
        <v>[28] = {</v>
      </c>
      <c r="V29" t="str">
        <f t="shared" si="7"/>
        <v xml:space="preserve">["ID"] = 1879406914; </v>
      </c>
      <c r="W29" t="str">
        <f t="shared" si="8"/>
        <v xml:space="preserve">["ID"] = 1879406914; </v>
      </c>
      <c r="X29" t="str">
        <f t="shared" si="9"/>
        <v/>
      </c>
      <c r="Y29" t="str">
        <f t="shared" si="10"/>
        <v xml:space="preserve">["SAVE_INDEX"] = 28; </v>
      </c>
      <c r="Z29">
        <f>VLOOKUP(E29,Type!A$2:B$14,2,FALSE)</f>
        <v>4</v>
      </c>
      <c r="AA29" t="str">
        <f t="shared" si="11"/>
        <v xml:space="preserve">["TYPE"] = 4; </v>
      </c>
      <c r="AB29" t="str">
        <f t="shared" si="12"/>
        <v>0</v>
      </c>
      <c r="AC29" t="str">
        <f t="shared" si="13"/>
        <v xml:space="preserve">["VXP"] =    0; </v>
      </c>
      <c r="AD29" t="str">
        <f t="shared" si="14"/>
        <v>0</v>
      </c>
      <c r="AE29" t="str">
        <f t="shared" si="15"/>
        <v xml:space="preserve">["LP"] = 0; </v>
      </c>
      <c r="AF29" t="str">
        <f t="shared" si="16"/>
        <v>0</v>
      </c>
      <c r="AG29" t="str">
        <f t="shared" si="17"/>
        <v xml:space="preserve">["REP"] =    0; </v>
      </c>
      <c r="AH29">
        <f>IF(LEN(J29)&gt;0,VLOOKUP(J29,Faction!A$2:B$80,2,FALSE),1)</f>
        <v>1</v>
      </c>
      <c r="AI29" t="str">
        <f t="shared" si="18"/>
        <v xml:space="preserve">["FACTION"] =  1; </v>
      </c>
      <c r="AJ29" t="str">
        <f t="shared" si="19"/>
        <v xml:space="preserve">["TIER"] = 0; </v>
      </c>
      <c r="AK29" t="str">
        <f t="shared" si="20"/>
        <v xml:space="preserve">["MIN_LVL"] = "125"; </v>
      </c>
      <c r="AL29" t="str">
        <f t="shared" si="21"/>
        <v/>
      </c>
      <c r="AM29" t="str">
        <f t="shared" si="22"/>
        <v xml:space="preserve">["NAME"] = { ["EN"] = "Askâd-mazal, the Chamber of Shadows-- Tier 2"; }; </v>
      </c>
      <c r="AN29" t="str">
        <f t="shared" si="23"/>
        <v xml:space="preserve">["LORE"] = { ["EN"] = "The Shadowed King awaits you in the heart of his twisted realm, a mockery of Durin's own throne-room."; }; </v>
      </c>
      <c r="AO29" t="str">
        <f t="shared" si="24"/>
        <v xml:space="preserve">["SUMMARY"] = { ["EN"] = "Complete 'Askâd-mazal, the Chamber of Shadows -- Tier 2'"; }; </v>
      </c>
      <c r="AP29" t="str">
        <f t="shared" si="25"/>
        <v/>
      </c>
      <c r="AQ29" t="str">
        <f t="shared" si="26"/>
        <v>};</v>
      </c>
    </row>
    <row r="30" spans="1:43" x14ac:dyDescent="0.25">
      <c r="A30">
        <v>1879406913</v>
      </c>
      <c r="B30">
        <v>29</v>
      </c>
      <c r="C30">
        <v>29</v>
      </c>
      <c r="D30" t="s">
        <v>1413</v>
      </c>
      <c r="E30" t="s">
        <v>31</v>
      </c>
      <c r="G30" t="s">
        <v>1414</v>
      </c>
      <c r="K30" t="s">
        <v>1418</v>
      </c>
      <c r="L30" t="s">
        <v>1415</v>
      </c>
      <c r="M30">
        <v>0</v>
      </c>
      <c r="N30">
        <v>125</v>
      </c>
      <c r="R30" t="str">
        <f t="shared" si="3"/>
        <v>[29] = {["ID"] = 1879406913; }; -- Askâd-mazal, the Chamber of Shadows -- Tier 3</v>
      </c>
      <c r="S30" s="1" t="str">
        <f t="shared" si="4"/>
        <v>[29] = {["ID"] = 1879406913; ["SAVE_INDEX"] = 29; ["TYPE"] = 4; ["VXP"] =    0; ["LP"] = 0; ["REP"] =    0; ["FACTION"] =  1; ["TIER"] = 0; ["MIN_LVL"] = "125"; ["NAME"] = { ["EN"] = "Askâd-mazal, the Chamber of Shadows -- Tier 3"; }; ["LORE"] = { ["EN"] = "The Shadowed King awaits you in the heart of his twisted realm, a mockery of Durin's own throne-room."; }; ["SUMMARY"] = { ["EN"] = "Complete 'Askâd-mazal, the Chamber of Shadows -- Tier 3'"; }; ["TITLE"] = { ["EN"] = "Banisher of the Shadowed King"; }; };</v>
      </c>
      <c r="T30">
        <f t="shared" si="5"/>
        <v>29</v>
      </c>
      <c r="U30" t="str">
        <f t="shared" si="6"/>
        <v>[29] = {</v>
      </c>
      <c r="V30" t="str">
        <f t="shared" si="7"/>
        <v xml:space="preserve">["ID"] = 1879406913; </v>
      </c>
      <c r="W30" t="str">
        <f t="shared" si="8"/>
        <v xml:space="preserve">["ID"] = 1879406913; </v>
      </c>
      <c r="X30" t="str">
        <f t="shared" si="9"/>
        <v/>
      </c>
      <c r="Y30" t="str">
        <f t="shared" si="10"/>
        <v xml:space="preserve">["SAVE_INDEX"] = 29; </v>
      </c>
      <c r="Z30">
        <f>VLOOKUP(E30,Type!A$2:B$14,2,FALSE)</f>
        <v>4</v>
      </c>
      <c r="AA30" t="str">
        <f t="shared" si="11"/>
        <v xml:space="preserve">["TYPE"] = 4; </v>
      </c>
      <c r="AB30" t="str">
        <f t="shared" si="12"/>
        <v>0</v>
      </c>
      <c r="AC30" t="str">
        <f t="shared" si="13"/>
        <v xml:space="preserve">["VXP"] =    0; </v>
      </c>
      <c r="AD30" t="str">
        <f t="shared" si="14"/>
        <v>0</v>
      </c>
      <c r="AE30" t="str">
        <f t="shared" si="15"/>
        <v xml:space="preserve">["LP"] = 0; </v>
      </c>
      <c r="AF30" t="str">
        <f t="shared" si="16"/>
        <v>0</v>
      </c>
      <c r="AG30" t="str">
        <f t="shared" si="17"/>
        <v xml:space="preserve">["REP"] =    0; </v>
      </c>
      <c r="AH30">
        <f>IF(LEN(J30)&gt;0,VLOOKUP(J30,Faction!A$2:B$80,2,FALSE),1)</f>
        <v>1</v>
      </c>
      <c r="AI30" t="str">
        <f t="shared" si="18"/>
        <v xml:space="preserve">["FACTION"] =  1; </v>
      </c>
      <c r="AJ30" t="str">
        <f t="shared" si="19"/>
        <v xml:space="preserve">["TIER"] = 0; </v>
      </c>
      <c r="AK30" t="str">
        <f t="shared" si="20"/>
        <v xml:space="preserve">["MIN_LVL"] = "125"; </v>
      </c>
      <c r="AL30" t="str">
        <f t="shared" si="21"/>
        <v/>
      </c>
      <c r="AM30" t="str">
        <f t="shared" si="22"/>
        <v xml:space="preserve">["NAME"] = { ["EN"] = "Askâd-mazal, the Chamber of Shadows -- Tier 3"; }; </v>
      </c>
      <c r="AN30" t="str">
        <f t="shared" si="23"/>
        <v xml:space="preserve">["LORE"] = { ["EN"] = "The Shadowed King awaits you in the heart of his twisted realm, a mockery of Durin's own throne-room."; }; </v>
      </c>
      <c r="AO30" t="str">
        <f t="shared" si="24"/>
        <v xml:space="preserve">["SUMMARY"] = { ["EN"] = "Complete 'Askâd-mazal, the Chamber of Shadows -- Tier 3'"; }; </v>
      </c>
      <c r="AP30" t="str">
        <f t="shared" si="25"/>
        <v xml:space="preserve">["TITLE"] = { ["EN"] = "Banisher of the Shadowed King"; }; </v>
      </c>
      <c r="AQ30" t="str">
        <f t="shared" si="26"/>
        <v>};</v>
      </c>
    </row>
    <row r="31" spans="1:43" x14ac:dyDescent="0.25">
      <c r="R31" t="str">
        <f t="shared" si="3"/>
        <v xml:space="preserve">[30] = {}; -- </v>
      </c>
      <c r="S31" s="1" t="e">
        <f t="shared" si="4"/>
        <v>#N/A</v>
      </c>
      <c r="T31">
        <f t="shared" si="5"/>
        <v>30</v>
      </c>
      <c r="U31" t="str">
        <f t="shared" si="6"/>
        <v>[30] = {</v>
      </c>
      <c r="V31" t="str">
        <f t="shared" si="7"/>
        <v xml:space="preserve">                     </v>
      </c>
      <c r="W31" t="str">
        <f t="shared" si="8"/>
        <v/>
      </c>
      <c r="X31" t="str">
        <f t="shared" si="9"/>
        <v/>
      </c>
      <c r="Y31" t="str">
        <f t="shared" si="10"/>
        <v/>
      </c>
      <c r="Z31" t="e">
        <f>VLOOKUP(E31,Type!A$2:B$14,2,FALSE)</f>
        <v>#N/A</v>
      </c>
      <c r="AA31" t="e">
        <f t="shared" si="11"/>
        <v>#N/A</v>
      </c>
      <c r="AB31" t="str">
        <f t="shared" si="12"/>
        <v>0</v>
      </c>
      <c r="AC31" t="str">
        <f t="shared" si="13"/>
        <v xml:space="preserve">["VXP"] =    0; </v>
      </c>
      <c r="AD31" t="str">
        <f t="shared" si="14"/>
        <v>0</v>
      </c>
      <c r="AE31" t="str">
        <f t="shared" si="15"/>
        <v xml:space="preserve">["LP"] = 0; </v>
      </c>
      <c r="AF31" t="str">
        <f t="shared" si="16"/>
        <v>0</v>
      </c>
      <c r="AG31" t="str">
        <f t="shared" si="17"/>
        <v xml:space="preserve">["REP"] =    0; </v>
      </c>
      <c r="AH31">
        <f>IF(LEN(J31)&gt;0,VLOOKUP(J31,Faction!A$2:B$80,2,FALSE),1)</f>
        <v>1</v>
      </c>
      <c r="AI31" t="str">
        <f t="shared" si="18"/>
        <v xml:space="preserve">["FACTION"] =  1; </v>
      </c>
      <c r="AJ31" t="str">
        <f t="shared" si="19"/>
        <v xml:space="preserve">["TIER"] = 0; </v>
      </c>
      <c r="AK31" t="str">
        <f t="shared" si="20"/>
        <v/>
      </c>
      <c r="AL31" t="str">
        <f t="shared" si="21"/>
        <v/>
      </c>
      <c r="AM31" t="str">
        <f t="shared" si="22"/>
        <v xml:space="preserve">["NAME"] = { ["EN"] = ""; }; </v>
      </c>
      <c r="AN31" t="str">
        <f t="shared" si="23"/>
        <v xml:space="preserve">["LORE"] = { ["EN"] = ""; }; </v>
      </c>
      <c r="AO31" t="str">
        <f t="shared" si="24"/>
        <v xml:space="preserve">["SUMMARY"] = { ["EN"] = ""; }; </v>
      </c>
      <c r="AP31" t="str">
        <f t="shared" si="25"/>
        <v/>
      </c>
      <c r="AQ31" t="str">
        <f t="shared" si="26"/>
        <v>};</v>
      </c>
    </row>
    <row r="32" spans="1:43" x14ac:dyDescent="0.25">
      <c r="Y32" t="str">
        <f t="shared" ref="Y32:Y62" si="27">IF(LEN(C32)&gt;0,CONCATENATE("[""SAVE_INDEX""] = ",REPT(" ",3-LEN(C32)),C32,"; "),"")</f>
        <v/>
      </c>
    </row>
    <row r="33" spans="25:25" x14ac:dyDescent="0.25">
      <c r="Y33" t="str">
        <f t="shared" si="27"/>
        <v/>
      </c>
    </row>
    <row r="34" spans="25:25" x14ac:dyDescent="0.25">
      <c r="Y34" t="str">
        <f t="shared" si="27"/>
        <v/>
      </c>
    </row>
    <row r="35" spans="25:25" x14ac:dyDescent="0.25">
      <c r="Y35" t="str">
        <f t="shared" si="27"/>
        <v/>
      </c>
    </row>
    <row r="36" spans="25:25" x14ac:dyDescent="0.25">
      <c r="Y36" t="str">
        <f t="shared" si="27"/>
        <v/>
      </c>
    </row>
    <row r="37" spans="25:25" x14ac:dyDescent="0.25">
      <c r="Y37" t="str">
        <f t="shared" si="27"/>
        <v/>
      </c>
    </row>
    <row r="38" spans="25:25" x14ac:dyDescent="0.25">
      <c r="Y38" t="str">
        <f t="shared" si="27"/>
        <v/>
      </c>
    </row>
    <row r="39" spans="25:25" x14ac:dyDescent="0.25">
      <c r="Y39" t="str">
        <f t="shared" si="27"/>
        <v/>
      </c>
    </row>
    <row r="40" spans="25:25" x14ac:dyDescent="0.25">
      <c r="Y40" t="str">
        <f t="shared" si="27"/>
        <v/>
      </c>
    </row>
    <row r="41" spans="25:25" x14ac:dyDescent="0.25">
      <c r="Y41" t="str">
        <f t="shared" si="27"/>
        <v/>
      </c>
    </row>
    <row r="42" spans="25:25" x14ac:dyDescent="0.25">
      <c r="Y42" t="str">
        <f t="shared" si="27"/>
        <v/>
      </c>
    </row>
    <row r="43" spans="25:25" x14ac:dyDescent="0.25">
      <c r="Y43" t="str">
        <f t="shared" si="27"/>
        <v/>
      </c>
    </row>
    <row r="44" spans="25:25" x14ac:dyDescent="0.25">
      <c r="Y44" t="str">
        <f t="shared" si="27"/>
        <v/>
      </c>
    </row>
    <row r="45" spans="25:25" x14ac:dyDescent="0.25">
      <c r="Y45" t="str">
        <f t="shared" si="27"/>
        <v/>
      </c>
    </row>
    <row r="46" spans="25:25" x14ac:dyDescent="0.25">
      <c r="Y46" t="str">
        <f t="shared" si="27"/>
        <v/>
      </c>
    </row>
    <row r="47" spans="25:25" x14ac:dyDescent="0.25">
      <c r="Y47" t="str">
        <f t="shared" si="27"/>
        <v/>
      </c>
    </row>
    <row r="48" spans="25:25" x14ac:dyDescent="0.25">
      <c r="Y48" t="str">
        <f t="shared" si="27"/>
        <v/>
      </c>
    </row>
    <row r="49" spans="25:25" x14ac:dyDescent="0.25">
      <c r="Y49" t="str">
        <f t="shared" si="27"/>
        <v/>
      </c>
    </row>
    <row r="50" spans="25:25" x14ac:dyDescent="0.25">
      <c r="Y50" t="str">
        <f t="shared" si="27"/>
        <v/>
      </c>
    </row>
    <row r="51" spans="25:25" x14ac:dyDescent="0.25">
      <c r="Y51" t="str">
        <f t="shared" si="27"/>
        <v/>
      </c>
    </row>
    <row r="52" spans="25:25" x14ac:dyDescent="0.25">
      <c r="Y52" t="str">
        <f t="shared" si="27"/>
        <v/>
      </c>
    </row>
    <row r="53" spans="25:25" x14ac:dyDescent="0.25">
      <c r="Y53" t="str">
        <f t="shared" si="27"/>
        <v/>
      </c>
    </row>
    <row r="54" spans="25:25" x14ac:dyDescent="0.25">
      <c r="Y54" t="str">
        <f t="shared" si="27"/>
        <v/>
      </c>
    </row>
    <row r="55" spans="25:25" x14ac:dyDescent="0.25">
      <c r="Y55" t="str">
        <f t="shared" si="27"/>
        <v/>
      </c>
    </row>
    <row r="56" spans="25:25" x14ac:dyDescent="0.25">
      <c r="Y56" t="str">
        <f t="shared" si="27"/>
        <v/>
      </c>
    </row>
    <row r="57" spans="25:25" x14ac:dyDescent="0.25">
      <c r="Y57" t="str">
        <f t="shared" si="27"/>
        <v/>
      </c>
    </row>
    <row r="58" spans="25:25" x14ac:dyDescent="0.25">
      <c r="Y58" t="str">
        <f t="shared" si="27"/>
        <v/>
      </c>
    </row>
    <row r="59" spans="25:25" x14ac:dyDescent="0.25">
      <c r="Y59" t="str">
        <f t="shared" si="27"/>
        <v/>
      </c>
    </row>
    <row r="60" spans="25:25" x14ac:dyDescent="0.25">
      <c r="Y60" t="str">
        <f t="shared" si="27"/>
        <v/>
      </c>
    </row>
    <row r="61" spans="25:25" x14ac:dyDescent="0.25">
      <c r="Y61" t="str">
        <f t="shared" si="27"/>
        <v/>
      </c>
    </row>
    <row r="62" spans="25:25" x14ac:dyDescent="0.25">
      <c r="Y62" t="str">
        <f t="shared" si="27"/>
        <v/>
      </c>
    </row>
    <row r="63" spans="25:25" x14ac:dyDescent="0.25">
      <c r="Y63" t="str">
        <f t="shared" ref="Y63:Y83" si="28">IF(LEN(C63)&gt;0,CONCATENATE("[""SAVE_INDEX""] = ",REPT(" ",3-LEN(C63)),C63,"; "),"")</f>
        <v/>
      </c>
    </row>
    <row r="64" spans="25:25" x14ac:dyDescent="0.25">
      <c r="Y64" t="str">
        <f t="shared" si="28"/>
        <v/>
      </c>
    </row>
    <row r="65" spans="25:25" x14ac:dyDescent="0.25">
      <c r="Y65" t="str">
        <f t="shared" si="28"/>
        <v/>
      </c>
    </row>
    <row r="66" spans="25:25" x14ac:dyDescent="0.25">
      <c r="Y66" t="str">
        <f t="shared" si="28"/>
        <v/>
      </c>
    </row>
    <row r="67" spans="25:25" x14ac:dyDescent="0.25">
      <c r="Y67" t="str">
        <f t="shared" si="28"/>
        <v/>
      </c>
    </row>
    <row r="68" spans="25:25" x14ac:dyDescent="0.25">
      <c r="Y68" t="str">
        <f t="shared" si="28"/>
        <v/>
      </c>
    </row>
    <row r="69" spans="25:25" x14ac:dyDescent="0.25">
      <c r="Y69" t="str">
        <f t="shared" si="28"/>
        <v/>
      </c>
    </row>
    <row r="70" spans="25:25" x14ac:dyDescent="0.25">
      <c r="Y70" t="str">
        <f t="shared" si="28"/>
        <v/>
      </c>
    </row>
    <row r="71" spans="25:25" x14ac:dyDescent="0.25">
      <c r="Y71" t="str">
        <f t="shared" si="28"/>
        <v/>
      </c>
    </row>
    <row r="72" spans="25:25" x14ac:dyDescent="0.25">
      <c r="Y72" t="str">
        <f t="shared" si="28"/>
        <v/>
      </c>
    </row>
    <row r="73" spans="25:25" x14ac:dyDescent="0.25">
      <c r="Y73" t="str">
        <f t="shared" si="28"/>
        <v/>
      </c>
    </row>
    <row r="74" spans="25:25" x14ac:dyDescent="0.25">
      <c r="Y74" t="str">
        <f t="shared" si="28"/>
        <v/>
      </c>
    </row>
    <row r="75" spans="25:25" x14ac:dyDescent="0.25">
      <c r="Y75" t="str">
        <f t="shared" si="28"/>
        <v/>
      </c>
    </row>
    <row r="76" spans="25:25" x14ac:dyDescent="0.25">
      <c r="Y76" t="str">
        <f t="shared" si="28"/>
        <v/>
      </c>
    </row>
    <row r="77" spans="25:25" x14ac:dyDescent="0.25">
      <c r="Y77" t="str">
        <f t="shared" si="28"/>
        <v/>
      </c>
    </row>
    <row r="78" spans="25:25" x14ac:dyDescent="0.25">
      <c r="Y78" t="str">
        <f t="shared" si="28"/>
        <v/>
      </c>
    </row>
    <row r="79" spans="25:25" x14ac:dyDescent="0.25">
      <c r="Y79" t="str">
        <f t="shared" si="28"/>
        <v/>
      </c>
    </row>
    <row r="80" spans="25:25" x14ac:dyDescent="0.25">
      <c r="Y80" t="str">
        <f t="shared" si="28"/>
        <v/>
      </c>
    </row>
    <row r="81" spans="25:25" x14ac:dyDescent="0.25">
      <c r="Y81" t="str">
        <f t="shared" si="28"/>
        <v/>
      </c>
    </row>
    <row r="82" spans="25:25" x14ac:dyDescent="0.25">
      <c r="Y82" t="str">
        <f t="shared" si="28"/>
        <v/>
      </c>
    </row>
    <row r="83" spans="25:25" x14ac:dyDescent="0.25">
      <c r="Y83" t="str">
        <f t="shared" si="28"/>
        <v/>
      </c>
    </row>
  </sheetData>
  <conditionalFormatting sqref="B28:B30">
    <cfRule type="duplicateValues" dxfId="20" priority="2"/>
    <cfRule type="duplicateValues" dxfId="19" priority="3"/>
  </conditionalFormatting>
  <conditionalFormatting sqref="C1:C1048576">
    <cfRule type="duplicateValues" dxfId="18" priority="4"/>
    <cfRule type="duplicateValues" dxfId="17" priority="5"/>
  </conditionalFormatting>
  <conditionalFormatting sqref="P2:P30">
    <cfRule type="duplicateValues" dxfId="16"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3659F-4B79-4CDA-A9AA-6E8E17788F38}">
  <dimension ref="A1:AQ82"/>
  <sheetViews>
    <sheetView workbookViewId="0">
      <pane xSplit="4" ySplit="1" topLeftCell="R2" activePane="bottomRight" state="frozen"/>
      <selection pane="topRight" activeCell="C1" sqref="C1"/>
      <selection pane="bottomLeft" activeCell="A2" sqref="A2"/>
      <selection pane="bottomRight" activeCell="R2" sqref="R2:R36"/>
    </sheetView>
  </sheetViews>
  <sheetFormatPr defaultRowHeight="15" x14ac:dyDescent="0.25"/>
  <cols>
    <col min="1" max="1" width="11" bestFit="1" customWidth="1"/>
    <col min="4" max="4" width="45.7109375" bestFit="1" customWidth="1"/>
    <col min="11" max="11" width="27.42578125" customWidth="1"/>
    <col min="17" max="17" width="12.140625" bestFit="1" customWidth="1"/>
    <col min="18" max="18" width="12.140625" customWidth="1"/>
    <col min="19" max="19" width="19.5703125" customWidth="1"/>
  </cols>
  <sheetData>
    <row r="1" spans="1:43" x14ac:dyDescent="0.25">
      <c r="A1" t="s">
        <v>1575</v>
      </c>
      <c r="B1" t="s">
        <v>1074</v>
      </c>
      <c r="C1" t="s">
        <v>799</v>
      </c>
      <c r="D1" t="s">
        <v>1011</v>
      </c>
      <c r="E1" t="s">
        <v>1</v>
      </c>
      <c r="F1" t="s">
        <v>2</v>
      </c>
      <c r="G1" t="s">
        <v>3</v>
      </c>
      <c r="H1" t="s">
        <v>4</v>
      </c>
      <c r="I1" t="s">
        <v>5</v>
      </c>
      <c r="J1" t="s">
        <v>6</v>
      </c>
      <c r="K1" t="s">
        <v>7</v>
      </c>
      <c r="L1" t="s">
        <v>1010</v>
      </c>
      <c r="M1" t="s">
        <v>9</v>
      </c>
      <c r="N1" t="s">
        <v>1012</v>
      </c>
      <c r="O1" t="s">
        <v>1013</v>
      </c>
      <c r="P1" t="s">
        <v>2083</v>
      </c>
      <c r="Q1" t="s">
        <v>10</v>
      </c>
      <c r="R1" t="s">
        <v>2085</v>
      </c>
      <c r="S1" t="s">
        <v>11</v>
      </c>
      <c r="T1" t="s">
        <v>12</v>
      </c>
      <c r="U1" t="s">
        <v>13</v>
      </c>
      <c r="V1" t="s">
        <v>1575</v>
      </c>
      <c r="W1" t="s">
        <v>2084</v>
      </c>
      <c r="X1" t="s">
        <v>2083</v>
      </c>
      <c r="Y1" t="s">
        <v>799</v>
      </c>
      <c r="Z1" t="s">
        <v>14</v>
      </c>
      <c r="AA1" t="s">
        <v>15</v>
      </c>
      <c r="AB1" t="s">
        <v>16</v>
      </c>
      <c r="AC1" t="s">
        <v>2</v>
      </c>
      <c r="AD1" t="s">
        <v>17</v>
      </c>
      <c r="AE1" t="s">
        <v>4</v>
      </c>
      <c r="AF1" t="s">
        <v>18</v>
      </c>
      <c r="AG1" t="s">
        <v>5</v>
      </c>
      <c r="AH1" t="s">
        <v>19</v>
      </c>
      <c r="AI1" t="s">
        <v>6</v>
      </c>
      <c r="AJ1" t="s">
        <v>9</v>
      </c>
      <c r="AK1" t="s">
        <v>1087</v>
      </c>
      <c r="AL1" t="s">
        <v>1088</v>
      </c>
      <c r="AM1" t="s">
        <v>1009</v>
      </c>
      <c r="AN1" t="s">
        <v>1010</v>
      </c>
      <c r="AO1" t="s">
        <v>7</v>
      </c>
      <c r="AP1" t="s">
        <v>0</v>
      </c>
      <c r="AQ1" t="s">
        <v>20</v>
      </c>
    </row>
    <row r="2" spans="1:43" x14ac:dyDescent="0.25">
      <c r="A2">
        <v>1879411302</v>
      </c>
      <c r="B2">
        <v>2</v>
      </c>
      <c r="C2">
        <v>1</v>
      </c>
      <c r="D2" s="2" t="s">
        <v>1268</v>
      </c>
      <c r="E2" t="s">
        <v>25</v>
      </c>
      <c r="F2">
        <v>4000</v>
      </c>
      <c r="G2" t="s">
        <v>1298</v>
      </c>
      <c r="I2">
        <v>1200</v>
      </c>
      <c r="J2" t="s">
        <v>1297</v>
      </c>
      <c r="K2" t="s">
        <v>1299</v>
      </c>
      <c r="L2" t="s">
        <v>1290</v>
      </c>
      <c r="M2">
        <v>0</v>
      </c>
      <c r="N2">
        <v>120</v>
      </c>
      <c r="R2" t="str">
        <f>CONCATENATE(U2,W2,X2,AQ2," -- ",D2)</f>
        <v xml:space="preserve"> [1] = {["ID"] = 1879411302; }; -- Deeds of Elderslade</v>
      </c>
      <c r="S2" s="1" t="str">
        <f>CONCATENATE(U2,V2,Y2,AA2,AC2,AE2,AG2,AI2,AJ2,AK2,AM2,AN2,AO2,AP2,AQ2)</f>
        <v xml:space="preserve"> [1] = {["ID"] = 1879411302; ["SAVE_INDEX"] =  1; ["TYPE"] = 3; ["VXP"] =  4000; ["LP"] = 0; ["REP"] = 1200; ["FACTION"] = 77; ["TIER"] = 0; ["MIN_LVL"] = "120"; ["NAME"] = { ["EN"] = "Deeds of Elderslade"; }; ["LORE"] = { ["EN"] = "Complete many deeds in Elderslade."; }; ["SUMMARY"] = { ["EN"] = "Complete 3 deeds"; }; ["TITLE"] = { ["EN"] = "Reclaimer of Elderslade"; }; };</v>
      </c>
      <c r="T2">
        <f>ROW()-1</f>
        <v>1</v>
      </c>
      <c r="U2" t="str">
        <f t="shared" ref="U2" si="0">CONCATENATE(REPT(" ",2-LEN(T2)),"[",T2,"] = {")</f>
        <v xml:space="preserve"> [1] = {</v>
      </c>
      <c r="V2" t="str">
        <f>IF(LEN(A2)&gt;0,CONCATENATE("[""ID""] = ",A2,"; "),"                     ")</f>
        <v xml:space="preserve">["ID"] = 1879411302; </v>
      </c>
      <c r="W2" t="str">
        <f>IF(LEN(A2)&gt;0,CONCATENATE("[""ID""] = ",A2,"; "),"")</f>
        <v xml:space="preserve">["ID"] = 1879411302; </v>
      </c>
      <c r="X2" t="str">
        <f>IF(LEN(P2)&gt;0,CONCATENATE("[""CAT_ID""] = ",P2,"; "),"")</f>
        <v/>
      </c>
      <c r="Y2" t="str">
        <f>IF(LEN(C2)&gt;0,CONCATENATE("[""SAVE_INDEX""] = ",REPT(" ",2-LEN(C2)),C2,"; "),"")</f>
        <v xml:space="preserve">["SAVE_INDEX"] =  1; </v>
      </c>
      <c r="Z2">
        <f>VLOOKUP(E2,Type!A$2:B$14,2,FALSE)</f>
        <v>3</v>
      </c>
      <c r="AA2" t="str">
        <f t="shared" ref="AA2" si="1">CONCATENATE("[""TYPE""] = ",Z2,"; ")</f>
        <v xml:space="preserve">["TYPE"] = 3; </v>
      </c>
      <c r="AB2" t="str">
        <f>TEXT(F2,0)</f>
        <v>4000</v>
      </c>
      <c r="AC2" t="str">
        <f>CONCATENATE("[""VXP""] = ",REPT(" ",5-LEN(AB2)),TEXT(AB2,"0"),"; ")</f>
        <v xml:space="preserve">["VXP"] =  4000; </v>
      </c>
      <c r="AD2" t="str">
        <f>TEXT(H2,0)</f>
        <v>0</v>
      </c>
      <c r="AE2" t="str">
        <f>CONCATENATE("[""LP""] = ",REPT(" ",1-LEN(AD2)),TEXT(AD2,"0"),"; ")</f>
        <v xml:space="preserve">["LP"] = 0; </v>
      </c>
      <c r="AF2" t="str">
        <f>TEXT(I2,0)</f>
        <v>1200</v>
      </c>
      <c r="AG2" t="str">
        <f>CONCATENATE("[""REP""] = ",REPT(" ",4-LEN(AF2)),TEXT(AF2,"0"),"; ")</f>
        <v xml:space="preserve">["REP"] = 1200; </v>
      </c>
      <c r="AH2">
        <f>IF(LEN(J2)&gt;0,VLOOKUP(J2,Faction!A$2:B$80,2,FALSE),1)</f>
        <v>77</v>
      </c>
      <c r="AI2" t="str">
        <f t="shared" ref="AI2" si="2">CONCATENATE("[""FACTION""] = ",TEXT(AH2,"0"),"; ")</f>
        <v xml:space="preserve">["FACTION"] = 77; </v>
      </c>
      <c r="AJ2" t="str">
        <f t="shared" ref="AJ2" si="3">CONCATENATE("[""TIER""] = ",TEXT(M2,"0"),"; ")</f>
        <v xml:space="preserve">["TIER"] = 0; </v>
      </c>
      <c r="AK2" t="str">
        <f>IF(LEN(N2)&gt;0,CONCATENATE("[""MIN_LVL""] = ",REPT(" ",3-LEN(N2)),"""",N2,"""; "),"")</f>
        <v xml:space="preserve">["MIN_LVL"] = "120"; </v>
      </c>
      <c r="AL2" t="str">
        <f>IF(LEN(O2)&gt;0,CONCATENATE("[""MIN_LVL""] = ",REPT(" ",3-LEN(O2)),O2,"; "),"")</f>
        <v/>
      </c>
      <c r="AM2" t="str">
        <f>CONCATENATE("[""NAME""] = { [""EN""] = """,D2,"""; }; ")</f>
        <v xml:space="preserve">["NAME"] = { ["EN"] = "Deeds of Elderslade"; }; </v>
      </c>
      <c r="AN2" t="str">
        <f>CONCATENATE("[""LORE""] = { [""EN""] = """,L2,"""; }; ")</f>
        <v xml:space="preserve">["LORE"] = { ["EN"] = "Complete many deeds in Elderslade."; }; </v>
      </c>
      <c r="AO2" t="str">
        <f>CONCATENATE("[""SUMMARY""] = { [""EN""] = """,K2,"""; }; ")</f>
        <v xml:space="preserve">["SUMMARY"] = { ["EN"] = "Complete 3 deeds"; }; </v>
      </c>
      <c r="AP2" t="str">
        <f>IF(LEN(G2)&gt;0,CONCATENATE("[""TITLE""] = { [""EN""] = """,G2,"""; }; "),"")</f>
        <v xml:space="preserve">["TITLE"] = { ["EN"] = "Reclaimer of Elderslade"; }; </v>
      </c>
      <c r="AQ2" t="str">
        <f>CONCATENATE("};")</f>
        <v>};</v>
      </c>
    </row>
    <row r="3" spans="1:43" x14ac:dyDescent="0.25">
      <c r="A3">
        <v>1879411292</v>
      </c>
      <c r="B3">
        <v>17</v>
      </c>
      <c r="C3">
        <v>2</v>
      </c>
      <c r="D3" t="s">
        <v>1269</v>
      </c>
      <c r="E3" t="s">
        <v>25</v>
      </c>
      <c r="F3">
        <v>2000</v>
      </c>
      <c r="I3">
        <v>900</v>
      </c>
      <c r="J3" t="s">
        <v>1297</v>
      </c>
      <c r="K3" t="s">
        <v>1300</v>
      </c>
      <c r="L3" t="s">
        <v>1291</v>
      </c>
      <c r="M3">
        <v>1</v>
      </c>
      <c r="N3">
        <v>120</v>
      </c>
      <c r="R3" t="str">
        <f t="shared" ref="R3:R36" si="4">CONCATENATE(U3,W3,X3,AQ3," -- ",D3)</f>
        <v xml:space="preserve"> [2] = {["ID"] = 1879411292; }; -- Explorer of Elderslade</v>
      </c>
      <c r="S3" s="1" t="str">
        <f t="shared" ref="S3:S36" si="5">CONCATENATE(U3,V3,Y3,AA3,AC3,AE3,AG3,AI3,AJ3,AK3,AM3,AN3,AO3,AP3,AQ3)</f>
        <v xml:space="preserve"> [2] = {["ID"] = 1879411292; ["SAVE_INDEX"] =  2; ["TYPE"] = 3; ["VXP"] =  2000; ["LP"] = 0; ["REP"] =  900; ["FACTION"] = 77; ["TIER"] = 1; ["MIN_LVL"] = "120"; ["NAME"] = { ["EN"] = "Explorer of Elderslade"; }; ["LORE"] = { ["EN"] = "Explore much of Elderslade."; }; ["SUMMARY"] = { ["EN"] = "Complete 4 deeds"; }; };</v>
      </c>
      <c r="T3">
        <f t="shared" ref="T3:T37" si="6">ROW()-1</f>
        <v>2</v>
      </c>
      <c r="U3" t="str">
        <f t="shared" ref="U3:U37" si="7">CONCATENATE(REPT(" ",2-LEN(T3)),"[",T3,"] = {")</f>
        <v xml:space="preserve"> [2] = {</v>
      </c>
      <c r="V3" t="str">
        <f t="shared" ref="V3:V37" si="8">IF(LEN(A3)&gt;0,CONCATENATE("[""ID""] = ",A3,"; "),"                     ")</f>
        <v xml:space="preserve">["ID"] = 1879411292; </v>
      </c>
      <c r="W3" t="str">
        <f t="shared" ref="W3:W37" si="9">IF(LEN(A3)&gt;0,CONCATENATE("[""ID""] = ",A3,"; "),"")</f>
        <v xml:space="preserve">["ID"] = 1879411292; </v>
      </c>
      <c r="X3" t="str">
        <f t="shared" ref="X3:X37" si="10">IF(LEN(P3)&gt;0,CONCATENATE("[""CAT_ID""] = ",P3,"; "),"")</f>
        <v/>
      </c>
      <c r="Y3" t="str">
        <f t="shared" ref="Y3:Y37" si="11">IF(LEN(C3)&gt;0,CONCATENATE("[""SAVE_INDEX""] = ",REPT(" ",2-LEN(C3)),C3,"; "),"")</f>
        <v xml:space="preserve">["SAVE_INDEX"] =  2; </v>
      </c>
      <c r="Z3">
        <f>VLOOKUP(E3,Type!A$2:B$14,2,FALSE)</f>
        <v>3</v>
      </c>
      <c r="AA3" t="str">
        <f t="shared" ref="AA3:AA37" si="12">CONCATENATE("[""TYPE""] = ",Z3,"; ")</f>
        <v xml:space="preserve">["TYPE"] = 3; </v>
      </c>
      <c r="AB3" t="str">
        <f t="shared" ref="AB3:AB37" si="13">TEXT(F3,0)</f>
        <v>2000</v>
      </c>
      <c r="AC3" t="str">
        <f t="shared" ref="AC3:AC37" si="14">CONCATENATE("[""VXP""] = ",REPT(" ",5-LEN(AB3)),TEXT(AB3,"0"),"; ")</f>
        <v xml:space="preserve">["VXP"] =  2000; </v>
      </c>
      <c r="AD3" t="str">
        <f t="shared" ref="AD3:AD37" si="15">TEXT(H3,0)</f>
        <v>0</v>
      </c>
      <c r="AE3" t="str">
        <f t="shared" ref="AE3:AE37" si="16">CONCATENATE("[""LP""] = ",REPT(" ",1-LEN(AD3)),TEXT(AD3,"0"),"; ")</f>
        <v xml:space="preserve">["LP"] = 0; </v>
      </c>
      <c r="AF3" t="str">
        <f t="shared" ref="AF3:AF37" si="17">TEXT(I3,0)</f>
        <v>900</v>
      </c>
      <c r="AG3" t="str">
        <f t="shared" ref="AG3:AG37" si="18">CONCATENATE("[""REP""] = ",REPT(" ",4-LEN(AF3)),TEXT(AF3,"0"),"; ")</f>
        <v xml:space="preserve">["REP"] =  900; </v>
      </c>
      <c r="AH3">
        <f>IF(LEN(J3)&gt;0,VLOOKUP(J3,Faction!A$2:B$80,2,FALSE),1)</f>
        <v>77</v>
      </c>
      <c r="AI3" t="str">
        <f t="shared" ref="AI3:AI7" si="19">CONCATENATE("[""FACTION""] = ",TEXT(AH3,"0"),"; ")</f>
        <v xml:space="preserve">["FACTION"] = 77; </v>
      </c>
      <c r="AJ3" t="str">
        <f t="shared" ref="AJ3:AJ37" si="20">CONCATENATE("[""TIER""] = ",TEXT(M3,"0"),"; ")</f>
        <v xml:space="preserve">["TIER"] = 1; </v>
      </c>
      <c r="AK3" t="str">
        <f t="shared" ref="AK3:AK37" si="21">IF(LEN(N3)&gt;0,CONCATENATE("[""MIN_LVL""] = ",REPT(" ",3-LEN(N3)),"""",N3,"""; "),"")</f>
        <v xml:space="preserve">["MIN_LVL"] = "120"; </v>
      </c>
      <c r="AL3" t="str">
        <f t="shared" ref="AL3:AL37" si="22">IF(LEN(O3)&gt;0,CONCATENATE("[""MIN_LVL""] = ",REPT(" ",3-LEN(O3)),O3,"; "),"")</f>
        <v/>
      </c>
      <c r="AM3" t="str">
        <f t="shared" ref="AM3:AM37" si="23">CONCATENATE("[""NAME""] = { [""EN""] = """,D3,"""; }; ")</f>
        <v xml:space="preserve">["NAME"] = { ["EN"] = "Explorer of Elderslade"; }; </v>
      </c>
      <c r="AN3" t="str">
        <f t="shared" ref="AN3:AN37" si="24">CONCATENATE("[""LORE""] = { [""EN""] = """,L3,"""; }; ")</f>
        <v xml:space="preserve">["LORE"] = { ["EN"] = "Explore much of Elderslade."; }; </v>
      </c>
      <c r="AO3" t="str">
        <f t="shared" ref="AO3:AO37" si="25">CONCATENATE("[""SUMMARY""] = { [""EN""] = """,K3,"""; }; ")</f>
        <v xml:space="preserve">["SUMMARY"] = { ["EN"] = "Complete 4 deeds"; }; </v>
      </c>
      <c r="AP3" t="str">
        <f t="shared" ref="AP3:AP37" si="26">IF(LEN(G3)&gt;0,CONCATENATE("[""TITLE""] = { [""EN""] = """,G3,"""; }; "),"")</f>
        <v/>
      </c>
      <c r="AQ3" t="str">
        <f t="shared" ref="AQ3:AQ37" si="27">CONCATENATE("};")</f>
        <v>};</v>
      </c>
    </row>
    <row r="4" spans="1:43" x14ac:dyDescent="0.25">
      <c r="A4">
        <v>1879411174</v>
      </c>
      <c r="B4">
        <v>16</v>
      </c>
      <c r="C4">
        <v>3</v>
      </c>
      <c r="D4" t="s">
        <v>1270</v>
      </c>
      <c r="E4" t="s">
        <v>25</v>
      </c>
      <c r="F4">
        <v>1000</v>
      </c>
      <c r="G4" t="s">
        <v>1301</v>
      </c>
      <c r="H4">
        <v>5</v>
      </c>
      <c r="I4">
        <v>700</v>
      </c>
      <c r="J4" t="s">
        <v>1297</v>
      </c>
      <c r="K4" t="s">
        <v>1302</v>
      </c>
      <c r="L4" t="s">
        <v>1292</v>
      </c>
      <c r="M4">
        <v>2</v>
      </c>
      <c r="N4">
        <v>120</v>
      </c>
      <c r="R4" t="str">
        <f t="shared" si="4"/>
        <v xml:space="preserve"> [3] = {["ID"] = 1879411174; }; -- Enemy Encampments of Elderslade</v>
      </c>
      <c r="S4" s="1" t="str">
        <f t="shared" si="5"/>
        <v xml:space="preserve"> [3] = {["ID"] = 1879411174; ["SAVE_INDEX"] =  3; ["TYPE"] = 3; ["VXP"] =  1000; ["LP"] = 5; ["REP"] =  700; ["FACTION"] = 77; ["TIER"] = 2; ["MIN_LVL"] = "120"; ["NAME"] = { ["EN"] = "Enemy Encampments of Elderslade"; }; ["LORE"] = { ["EN"] = "Explore the enemy encampments found across Elderslade."; }; ["SUMMARY"] = { ["EN"] = "Discover 7 enemy encampments"; }; ["TITLE"] = { ["EN"] = "Warrior of the Windswept Heights"; }; };</v>
      </c>
      <c r="T4">
        <f t="shared" si="6"/>
        <v>3</v>
      </c>
      <c r="U4" t="str">
        <f t="shared" si="7"/>
        <v xml:space="preserve"> [3] = {</v>
      </c>
      <c r="V4" t="str">
        <f t="shared" si="8"/>
        <v xml:space="preserve">["ID"] = 1879411174; </v>
      </c>
      <c r="W4" t="str">
        <f t="shared" si="9"/>
        <v xml:space="preserve">["ID"] = 1879411174; </v>
      </c>
      <c r="X4" t="str">
        <f t="shared" si="10"/>
        <v/>
      </c>
      <c r="Y4" t="str">
        <f t="shared" si="11"/>
        <v xml:space="preserve">["SAVE_INDEX"] =  3; </v>
      </c>
      <c r="Z4">
        <f>VLOOKUP(E4,Type!A$2:B$14,2,FALSE)</f>
        <v>3</v>
      </c>
      <c r="AA4" t="str">
        <f t="shared" si="12"/>
        <v xml:space="preserve">["TYPE"] = 3; </v>
      </c>
      <c r="AB4" t="str">
        <f t="shared" si="13"/>
        <v>1000</v>
      </c>
      <c r="AC4" t="str">
        <f t="shared" si="14"/>
        <v xml:space="preserve">["VXP"] =  1000; </v>
      </c>
      <c r="AD4" t="str">
        <f t="shared" si="15"/>
        <v>5</v>
      </c>
      <c r="AE4" t="str">
        <f t="shared" si="16"/>
        <v xml:space="preserve">["LP"] = 5; </v>
      </c>
      <c r="AF4" t="str">
        <f t="shared" si="17"/>
        <v>700</v>
      </c>
      <c r="AG4" t="str">
        <f t="shared" si="18"/>
        <v xml:space="preserve">["REP"] =  700; </v>
      </c>
      <c r="AH4">
        <f>IF(LEN(J4)&gt;0,VLOOKUP(J4,Faction!A$2:B$80,2,FALSE),1)</f>
        <v>77</v>
      </c>
      <c r="AI4" t="str">
        <f t="shared" si="19"/>
        <v xml:space="preserve">["FACTION"] = 77; </v>
      </c>
      <c r="AJ4" t="str">
        <f t="shared" si="20"/>
        <v xml:space="preserve">["TIER"] = 2; </v>
      </c>
      <c r="AK4" t="str">
        <f t="shared" si="21"/>
        <v xml:space="preserve">["MIN_LVL"] = "120"; </v>
      </c>
      <c r="AL4" t="str">
        <f t="shared" si="22"/>
        <v/>
      </c>
      <c r="AM4" t="str">
        <f t="shared" si="23"/>
        <v xml:space="preserve">["NAME"] = { ["EN"] = "Enemy Encampments of Elderslade"; }; </v>
      </c>
      <c r="AN4" t="str">
        <f t="shared" si="24"/>
        <v xml:space="preserve">["LORE"] = { ["EN"] = "Explore the enemy encampments found across Elderslade."; }; </v>
      </c>
      <c r="AO4" t="str">
        <f t="shared" si="25"/>
        <v xml:space="preserve">["SUMMARY"] = { ["EN"] = "Discover 7 enemy encampments"; }; </v>
      </c>
      <c r="AP4" t="str">
        <f t="shared" si="26"/>
        <v xml:space="preserve">["TITLE"] = { ["EN"] = "Warrior of the Windswept Heights"; }; </v>
      </c>
      <c r="AQ4" t="str">
        <f t="shared" si="27"/>
        <v>};</v>
      </c>
    </row>
    <row r="5" spans="1:43" x14ac:dyDescent="0.25">
      <c r="A5">
        <v>1879408705</v>
      </c>
      <c r="B5">
        <v>5</v>
      </c>
      <c r="C5">
        <v>4</v>
      </c>
      <c r="D5" t="s">
        <v>1271</v>
      </c>
      <c r="E5" t="s">
        <v>25</v>
      </c>
      <c r="F5">
        <v>2000</v>
      </c>
      <c r="G5" t="s">
        <v>1303</v>
      </c>
      <c r="H5">
        <v>5</v>
      </c>
      <c r="I5">
        <v>700</v>
      </c>
      <c r="J5" t="s">
        <v>1297</v>
      </c>
      <c r="K5" t="s">
        <v>1304</v>
      </c>
      <c r="L5" t="s">
        <v>1530</v>
      </c>
      <c r="M5">
        <v>2</v>
      </c>
      <c r="N5">
        <v>120</v>
      </c>
      <c r="R5" t="str">
        <f t="shared" si="4"/>
        <v xml:space="preserve"> [4] = {["ID"] = 1879408705; }; -- Dwarf-surveys in Elderslade</v>
      </c>
      <c r="S5" s="1" t="str">
        <f t="shared" si="5"/>
        <v xml:space="preserve"> [4] = {["ID"] = 1879408705; ["SAVE_INDEX"] =  4; ["TYPE"] = 3; ["VXP"] =  2000; ["LP"] = 5; ["REP"] =  700; ["FACTION"] = 77; ["TIER"] = 2; ["MIN_LVL"] = "120"; ["NAME"] = { ["EN"] = "Dwarf-surveys in Elderslade"; }; ["LORE"] = { ["EN"] = "Discover the dwarf-markers spread throughout Elderslade."; }; ["SUMMARY"] = { ["EN"] = "Find 12 dwarf-markers"; }; ["TITLE"] = { ["EN"] = "Surveyor of Elderslade"; }; };</v>
      </c>
      <c r="T5">
        <f t="shared" si="6"/>
        <v>4</v>
      </c>
      <c r="U5" t="str">
        <f t="shared" si="7"/>
        <v xml:space="preserve"> [4] = {</v>
      </c>
      <c r="V5" t="str">
        <f t="shared" si="8"/>
        <v xml:space="preserve">["ID"] = 1879408705; </v>
      </c>
      <c r="W5" t="str">
        <f t="shared" si="9"/>
        <v xml:space="preserve">["ID"] = 1879408705; </v>
      </c>
      <c r="X5" t="str">
        <f t="shared" si="10"/>
        <v/>
      </c>
      <c r="Y5" t="str">
        <f t="shared" si="11"/>
        <v xml:space="preserve">["SAVE_INDEX"] =  4; </v>
      </c>
      <c r="Z5">
        <f>VLOOKUP(E5,Type!A$2:B$14,2,FALSE)</f>
        <v>3</v>
      </c>
      <c r="AA5" t="str">
        <f t="shared" si="12"/>
        <v xml:space="preserve">["TYPE"] = 3; </v>
      </c>
      <c r="AB5" t="str">
        <f t="shared" si="13"/>
        <v>2000</v>
      </c>
      <c r="AC5" t="str">
        <f t="shared" si="14"/>
        <v xml:space="preserve">["VXP"] =  2000; </v>
      </c>
      <c r="AD5" t="str">
        <f t="shared" si="15"/>
        <v>5</v>
      </c>
      <c r="AE5" t="str">
        <f t="shared" si="16"/>
        <v xml:space="preserve">["LP"] = 5; </v>
      </c>
      <c r="AF5" t="str">
        <f t="shared" si="17"/>
        <v>700</v>
      </c>
      <c r="AG5" t="str">
        <f t="shared" si="18"/>
        <v xml:space="preserve">["REP"] =  700; </v>
      </c>
      <c r="AH5">
        <f>IF(LEN(J5)&gt;0,VLOOKUP(J5,Faction!A$2:B$80,2,FALSE),1)</f>
        <v>77</v>
      </c>
      <c r="AI5" t="str">
        <f t="shared" si="19"/>
        <v xml:space="preserve">["FACTION"] = 77; </v>
      </c>
      <c r="AJ5" t="str">
        <f t="shared" si="20"/>
        <v xml:space="preserve">["TIER"] = 2; </v>
      </c>
      <c r="AK5" t="str">
        <f t="shared" si="21"/>
        <v xml:space="preserve">["MIN_LVL"] = "120"; </v>
      </c>
      <c r="AL5" t="str">
        <f t="shared" si="22"/>
        <v/>
      </c>
      <c r="AM5" t="str">
        <f t="shared" si="23"/>
        <v xml:space="preserve">["NAME"] = { ["EN"] = "Dwarf-surveys in Elderslade"; }; </v>
      </c>
      <c r="AN5" t="str">
        <f t="shared" si="24"/>
        <v xml:space="preserve">["LORE"] = { ["EN"] = "Discover the dwarf-markers spread throughout Elderslade."; }; </v>
      </c>
      <c r="AO5" t="str">
        <f t="shared" si="25"/>
        <v xml:space="preserve">["SUMMARY"] = { ["EN"] = "Find 12 dwarf-markers"; }; </v>
      </c>
      <c r="AP5" t="str">
        <f t="shared" si="26"/>
        <v xml:space="preserve">["TITLE"] = { ["EN"] = "Surveyor of Elderslade"; }; </v>
      </c>
      <c r="AQ5" t="str">
        <f t="shared" si="27"/>
        <v>};</v>
      </c>
    </row>
    <row r="6" spans="1:43" x14ac:dyDescent="0.25">
      <c r="A6">
        <v>1879408704</v>
      </c>
      <c r="B6">
        <v>19</v>
      </c>
      <c r="C6">
        <v>5</v>
      </c>
      <c r="D6" t="s">
        <v>1272</v>
      </c>
      <c r="E6" t="s">
        <v>25</v>
      </c>
      <c r="F6">
        <v>2000</v>
      </c>
      <c r="G6" t="s">
        <v>1305</v>
      </c>
      <c r="H6">
        <v>5</v>
      </c>
      <c r="I6">
        <v>700</v>
      </c>
      <c r="J6" t="s">
        <v>1297</v>
      </c>
      <c r="K6" t="s">
        <v>1306</v>
      </c>
      <c r="L6" t="s">
        <v>1531</v>
      </c>
      <c r="M6">
        <v>2</v>
      </c>
      <c r="N6">
        <v>120</v>
      </c>
      <c r="R6" t="str">
        <f t="shared" si="4"/>
        <v xml:space="preserve"> [5] = {["ID"] = 1879408704; }; -- Treasure-seeker of Elderslade</v>
      </c>
      <c r="S6" s="1" t="str">
        <f t="shared" si="5"/>
        <v xml:space="preserve"> [5] = {["ID"] = 1879408704; ["SAVE_INDEX"] =  5; ["TYPE"] = 3; ["VXP"] =  2000; ["LP"] = 5; ["REP"] =  700; ["FACTION"] = 77; ["TIER"] = 2; ["MIN_LVL"] = "120"; ["NAME"] = { ["EN"] = "Treasure-seeker of Elderslade"; }; ["LORE"] = { ["EN"] = "Discover the many hidden caches buried in Elderslade."; }; ["SUMMARY"] = { ["EN"] = "Discover 14 hidden caches"; }; ["TITLE"] = { ["EN"] = "Treasure Seeker of Elderslade"; }; };</v>
      </c>
      <c r="T6">
        <f t="shared" si="6"/>
        <v>5</v>
      </c>
      <c r="U6" t="str">
        <f t="shared" si="7"/>
        <v xml:space="preserve"> [5] = {</v>
      </c>
      <c r="V6" t="str">
        <f t="shared" si="8"/>
        <v xml:space="preserve">["ID"] = 1879408704; </v>
      </c>
      <c r="W6" t="str">
        <f t="shared" si="9"/>
        <v xml:space="preserve">["ID"] = 1879408704; </v>
      </c>
      <c r="X6" t="str">
        <f t="shared" si="10"/>
        <v/>
      </c>
      <c r="Y6" t="str">
        <f t="shared" si="11"/>
        <v xml:space="preserve">["SAVE_INDEX"] =  5; </v>
      </c>
      <c r="Z6">
        <f>VLOOKUP(E6,Type!A$2:B$14,2,FALSE)</f>
        <v>3</v>
      </c>
      <c r="AA6" t="str">
        <f t="shared" si="12"/>
        <v xml:space="preserve">["TYPE"] = 3; </v>
      </c>
      <c r="AB6" t="str">
        <f t="shared" si="13"/>
        <v>2000</v>
      </c>
      <c r="AC6" t="str">
        <f t="shared" si="14"/>
        <v xml:space="preserve">["VXP"] =  2000; </v>
      </c>
      <c r="AD6" t="str">
        <f t="shared" si="15"/>
        <v>5</v>
      </c>
      <c r="AE6" t="str">
        <f t="shared" si="16"/>
        <v xml:space="preserve">["LP"] = 5; </v>
      </c>
      <c r="AF6" t="str">
        <f t="shared" si="17"/>
        <v>700</v>
      </c>
      <c r="AG6" t="str">
        <f t="shared" si="18"/>
        <v xml:space="preserve">["REP"] =  700; </v>
      </c>
      <c r="AH6">
        <f>IF(LEN(J6)&gt;0,VLOOKUP(J6,Faction!A$2:B$80,2,FALSE),1)</f>
        <v>77</v>
      </c>
      <c r="AI6" t="str">
        <f t="shared" si="19"/>
        <v xml:space="preserve">["FACTION"] = 77; </v>
      </c>
      <c r="AJ6" t="str">
        <f t="shared" si="20"/>
        <v xml:space="preserve">["TIER"] = 2; </v>
      </c>
      <c r="AK6" t="str">
        <f t="shared" si="21"/>
        <v xml:space="preserve">["MIN_LVL"] = "120"; </v>
      </c>
      <c r="AL6" t="str">
        <f t="shared" si="22"/>
        <v/>
      </c>
      <c r="AM6" t="str">
        <f t="shared" si="23"/>
        <v xml:space="preserve">["NAME"] = { ["EN"] = "Treasure-seeker of Elderslade"; }; </v>
      </c>
      <c r="AN6" t="str">
        <f t="shared" si="24"/>
        <v xml:space="preserve">["LORE"] = { ["EN"] = "Discover the many hidden caches buried in Elderslade."; }; </v>
      </c>
      <c r="AO6" t="str">
        <f t="shared" si="25"/>
        <v xml:space="preserve">["SUMMARY"] = { ["EN"] = "Discover 14 hidden caches"; }; </v>
      </c>
      <c r="AP6" t="str">
        <f t="shared" si="26"/>
        <v xml:space="preserve">["TITLE"] = { ["EN"] = "Treasure Seeker of Elderslade"; }; </v>
      </c>
      <c r="AQ6" t="str">
        <f t="shared" si="27"/>
        <v>};</v>
      </c>
    </row>
    <row r="7" spans="1:43" x14ac:dyDescent="0.25">
      <c r="A7">
        <v>1879411148</v>
      </c>
      <c r="B7">
        <v>4</v>
      </c>
      <c r="C7">
        <v>6</v>
      </c>
      <c r="D7" t="s">
        <v>1273</v>
      </c>
      <c r="E7" t="s">
        <v>25</v>
      </c>
      <c r="F7">
        <v>1000</v>
      </c>
      <c r="G7" t="s">
        <v>1307</v>
      </c>
      <c r="H7">
        <v>5</v>
      </c>
      <c r="I7">
        <v>700</v>
      </c>
      <c r="J7" t="s">
        <v>1297</v>
      </c>
      <c r="K7" t="s">
        <v>1308</v>
      </c>
      <c r="L7" t="s">
        <v>1532</v>
      </c>
      <c r="M7">
        <v>2</v>
      </c>
      <c r="N7">
        <v>120</v>
      </c>
      <c r="R7" t="str">
        <f t="shared" si="4"/>
        <v xml:space="preserve"> [6] = {["ID"] = 1879411148; }; -- Dwarf-ruins of Elderslade</v>
      </c>
      <c r="S7" s="1" t="str">
        <f t="shared" si="5"/>
        <v xml:space="preserve"> [6] = {["ID"] = 1879411148; ["SAVE_INDEX"] =  6; ["TYPE"] = 3; ["VXP"] =  1000; ["LP"] = 5; ["REP"] =  700; ["FACTION"] = 77; ["TIER"] = 2; ["MIN_LVL"] = "120"; ["NAME"] = { ["EN"] = "Dwarf-ruins of Elderslade"; }; ["LORE"] = { ["EN"] = "Explore the dwarf-ruins scattered across Elderslade."; }; ["SUMMARY"] = { ["EN"] = "Discover 7 dwarf-ruins"; }; ["TITLE"] = { ["EN"] = "Seer of the Slade"; }; };</v>
      </c>
      <c r="T7">
        <f t="shared" si="6"/>
        <v>6</v>
      </c>
      <c r="U7" t="str">
        <f t="shared" si="7"/>
        <v xml:space="preserve"> [6] = {</v>
      </c>
      <c r="V7" t="str">
        <f t="shared" si="8"/>
        <v xml:space="preserve">["ID"] = 1879411148; </v>
      </c>
      <c r="W7" t="str">
        <f t="shared" si="9"/>
        <v xml:space="preserve">["ID"] = 1879411148; </v>
      </c>
      <c r="X7" t="str">
        <f t="shared" si="10"/>
        <v/>
      </c>
      <c r="Y7" t="str">
        <f t="shared" si="11"/>
        <v xml:space="preserve">["SAVE_INDEX"] =  6; </v>
      </c>
      <c r="Z7">
        <f>VLOOKUP(E7,Type!A$2:B$14,2,FALSE)</f>
        <v>3</v>
      </c>
      <c r="AA7" t="str">
        <f t="shared" si="12"/>
        <v xml:space="preserve">["TYPE"] = 3; </v>
      </c>
      <c r="AB7" t="str">
        <f t="shared" si="13"/>
        <v>1000</v>
      </c>
      <c r="AC7" t="str">
        <f t="shared" si="14"/>
        <v xml:space="preserve">["VXP"] =  1000; </v>
      </c>
      <c r="AD7" t="str">
        <f t="shared" si="15"/>
        <v>5</v>
      </c>
      <c r="AE7" t="str">
        <f t="shared" si="16"/>
        <v xml:space="preserve">["LP"] = 5; </v>
      </c>
      <c r="AF7" t="str">
        <f t="shared" si="17"/>
        <v>700</v>
      </c>
      <c r="AG7" t="str">
        <f t="shared" si="18"/>
        <v xml:space="preserve">["REP"] =  700; </v>
      </c>
      <c r="AH7">
        <f>IF(LEN(J7)&gt;0,VLOOKUP(J7,Faction!A$2:B$80,2,FALSE),1)</f>
        <v>77</v>
      </c>
      <c r="AI7" t="str">
        <f t="shared" si="19"/>
        <v xml:space="preserve">["FACTION"] = 77; </v>
      </c>
      <c r="AJ7" t="str">
        <f t="shared" si="20"/>
        <v xml:space="preserve">["TIER"] = 2; </v>
      </c>
      <c r="AK7" t="str">
        <f t="shared" si="21"/>
        <v xml:space="preserve">["MIN_LVL"] = "120"; </v>
      </c>
      <c r="AL7" t="str">
        <f t="shared" si="22"/>
        <v/>
      </c>
      <c r="AM7" t="str">
        <f t="shared" si="23"/>
        <v xml:space="preserve">["NAME"] = { ["EN"] = "Dwarf-ruins of Elderslade"; }; </v>
      </c>
      <c r="AN7" t="str">
        <f t="shared" si="24"/>
        <v xml:space="preserve">["LORE"] = { ["EN"] = "Explore the dwarf-ruins scattered across Elderslade."; }; </v>
      </c>
      <c r="AO7" t="str">
        <f t="shared" si="25"/>
        <v xml:space="preserve">["SUMMARY"] = { ["EN"] = "Discover 7 dwarf-ruins"; }; </v>
      </c>
      <c r="AP7" t="str">
        <f t="shared" si="26"/>
        <v xml:space="preserve">["TITLE"] = { ["EN"] = "Seer of the Slade"; }; </v>
      </c>
      <c r="AQ7" t="str">
        <f t="shared" si="27"/>
        <v>};</v>
      </c>
    </row>
    <row r="8" spans="1:43" x14ac:dyDescent="0.25">
      <c r="A8">
        <v>1879411293</v>
      </c>
      <c r="B8">
        <v>21</v>
      </c>
      <c r="C8">
        <v>7</v>
      </c>
      <c r="D8" t="s">
        <v>1274</v>
      </c>
      <c r="E8" t="s">
        <v>26</v>
      </c>
      <c r="F8">
        <v>2000</v>
      </c>
      <c r="I8">
        <v>900</v>
      </c>
      <c r="J8" t="s">
        <v>1297</v>
      </c>
      <c r="K8" t="s">
        <v>1309</v>
      </c>
      <c r="L8" t="s">
        <v>1293</v>
      </c>
      <c r="M8">
        <v>1</v>
      </c>
      <c r="N8">
        <v>120</v>
      </c>
      <c r="R8" t="str">
        <f t="shared" si="4"/>
        <v xml:space="preserve"> [7] = {["ID"] = 1879411293; }; -- Quests of Elderslade and War of Three Peaks</v>
      </c>
      <c r="S8" s="1" t="str">
        <f t="shared" si="5"/>
        <v xml:space="preserve"> [7] = {["ID"] = 1879411293; ["SAVE_INDEX"] =  7; ["TYPE"] = 6; ["VXP"] =  2000; ["LP"] = 0; ["REP"] =  900; ["FACTION"] = 77; ["TIER"] = 1; ["MIN_LVL"] = "120"; ["NAME"] = { ["EN"] = "Quests of Elderslade and War of Three Peaks"; }; ["LORE"] = { ["EN"] = "Complete many quests in Elderslade and the War of Three Peaks."; }; ["SUMMARY"] = { ["EN"] = "Complete 2 deeds"; }; };</v>
      </c>
      <c r="T8">
        <f t="shared" si="6"/>
        <v>7</v>
      </c>
      <c r="U8" t="str">
        <f t="shared" si="7"/>
        <v xml:space="preserve"> [7] = {</v>
      </c>
      <c r="V8" t="str">
        <f t="shared" si="8"/>
        <v xml:space="preserve">["ID"] = 1879411293; </v>
      </c>
      <c r="W8" t="str">
        <f t="shared" si="9"/>
        <v xml:space="preserve">["ID"] = 1879411293; </v>
      </c>
      <c r="X8" t="str">
        <f t="shared" si="10"/>
        <v/>
      </c>
      <c r="Y8" t="str">
        <f t="shared" si="11"/>
        <v xml:space="preserve">["SAVE_INDEX"] =  7; </v>
      </c>
      <c r="Z8">
        <f>VLOOKUP(E8,Type!A$2:B$14,2,FALSE)</f>
        <v>6</v>
      </c>
      <c r="AA8" t="str">
        <f t="shared" si="12"/>
        <v xml:space="preserve">["TYPE"] = 6; </v>
      </c>
      <c r="AB8" t="str">
        <f t="shared" si="13"/>
        <v>2000</v>
      </c>
      <c r="AC8" t="str">
        <f t="shared" si="14"/>
        <v xml:space="preserve">["VXP"] =  2000; </v>
      </c>
      <c r="AD8" t="str">
        <f t="shared" si="15"/>
        <v>0</v>
      </c>
      <c r="AE8" t="str">
        <f t="shared" si="16"/>
        <v xml:space="preserve">["LP"] = 0; </v>
      </c>
      <c r="AF8" t="str">
        <f t="shared" si="17"/>
        <v>900</v>
      </c>
      <c r="AG8" t="str">
        <f t="shared" si="18"/>
        <v xml:space="preserve">["REP"] =  900; </v>
      </c>
      <c r="AH8">
        <f>IF(LEN(J8)&gt;0,VLOOKUP(J8,Faction!A$2:B$80,2,FALSE),1)</f>
        <v>77</v>
      </c>
      <c r="AI8" t="str">
        <f>CONCATENATE("[""FACTION""] = ",REPT(" ",2-LEN(AH8)),TEXT(AH8,"0"),"; ")</f>
        <v xml:space="preserve">["FACTION"] = 77; </v>
      </c>
      <c r="AJ8" t="str">
        <f t="shared" si="20"/>
        <v xml:space="preserve">["TIER"] = 1; </v>
      </c>
      <c r="AK8" t="str">
        <f t="shared" si="21"/>
        <v xml:space="preserve">["MIN_LVL"] = "120"; </v>
      </c>
      <c r="AL8" t="str">
        <f t="shared" si="22"/>
        <v/>
      </c>
      <c r="AM8" t="str">
        <f t="shared" si="23"/>
        <v xml:space="preserve">["NAME"] = { ["EN"] = "Quests of Elderslade and War of Three Peaks"; }; </v>
      </c>
      <c r="AN8" t="str">
        <f t="shared" si="24"/>
        <v xml:space="preserve">["LORE"] = { ["EN"] = "Complete many quests in Elderslade and the War of Three Peaks."; }; </v>
      </c>
      <c r="AO8" t="str">
        <f t="shared" si="25"/>
        <v xml:space="preserve">["SUMMARY"] = { ["EN"] = "Complete 2 deeds"; }; </v>
      </c>
      <c r="AP8" t="str">
        <f t="shared" si="26"/>
        <v/>
      </c>
      <c r="AQ8" t="str">
        <f t="shared" si="27"/>
        <v>};</v>
      </c>
    </row>
    <row r="9" spans="1:43" x14ac:dyDescent="0.25">
      <c r="A9">
        <v>1879411291</v>
      </c>
      <c r="B9">
        <v>20</v>
      </c>
      <c r="C9">
        <v>8</v>
      </c>
      <c r="D9" t="s">
        <v>1275</v>
      </c>
      <c r="E9" t="s">
        <v>26</v>
      </c>
      <c r="F9">
        <v>2000</v>
      </c>
      <c r="G9" t="s">
        <v>1310</v>
      </c>
      <c r="K9" t="s">
        <v>1311</v>
      </c>
      <c r="L9" t="s">
        <v>1294</v>
      </c>
      <c r="M9">
        <v>2</v>
      </c>
      <c r="N9">
        <v>120</v>
      </c>
      <c r="R9" t="str">
        <f t="shared" si="4"/>
        <v xml:space="preserve"> [8] = {["ID"] = 1879411291; }; -- Quests of Elderslade</v>
      </c>
      <c r="S9" s="1" t="str">
        <f t="shared" si="5"/>
        <v xml:space="preserve"> [8] = {["ID"] = 1879411291; ["SAVE_INDEX"] =  8; ["TYPE"] = 6; ["VXP"] =  2000; ["LP"] = 0; ["REP"] =    0; ["FACTION"] =  1; ["TIER"] = 2; ["MIN_LVL"] = "120"; ["NAME"] = { ["EN"] = "Quests of Elderslade"; }; ["LORE"] = { ["EN"] = "Complete many quests in Elderslade."; }; ["SUMMARY"] = { ["EN"] = "Complete 60 quests in Elderslade"; }; ["TITLE"] = { ["EN"] = "Defender of Elderslade"; }; };</v>
      </c>
      <c r="T9">
        <f t="shared" si="6"/>
        <v>8</v>
      </c>
      <c r="U9" t="str">
        <f t="shared" si="7"/>
        <v xml:space="preserve"> [8] = {</v>
      </c>
      <c r="V9" t="str">
        <f t="shared" si="8"/>
        <v xml:space="preserve">["ID"] = 1879411291; </v>
      </c>
      <c r="W9" t="str">
        <f t="shared" si="9"/>
        <v xml:space="preserve">["ID"] = 1879411291; </v>
      </c>
      <c r="X9" t="str">
        <f t="shared" si="10"/>
        <v/>
      </c>
      <c r="Y9" t="str">
        <f t="shared" si="11"/>
        <v xml:space="preserve">["SAVE_INDEX"] =  8; </v>
      </c>
      <c r="Z9">
        <f>VLOOKUP(E9,Type!A$2:B$14,2,FALSE)</f>
        <v>6</v>
      </c>
      <c r="AA9" t="str">
        <f t="shared" si="12"/>
        <v xml:space="preserve">["TYPE"] = 6; </v>
      </c>
      <c r="AB9" t="str">
        <f t="shared" si="13"/>
        <v>2000</v>
      </c>
      <c r="AC9" t="str">
        <f t="shared" si="14"/>
        <v xml:space="preserve">["VXP"] =  2000; </v>
      </c>
      <c r="AD9" t="str">
        <f t="shared" si="15"/>
        <v>0</v>
      </c>
      <c r="AE9" t="str">
        <f t="shared" si="16"/>
        <v xml:space="preserve">["LP"] = 0; </v>
      </c>
      <c r="AF9" t="str">
        <f t="shared" si="17"/>
        <v>0</v>
      </c>
      <c r="AG9" t="str">
        <f t="shared" si="18"/>
        <v xml:space="preserve">["REP"] =    0; </v>
      </c>
      <c r="AH9">
        <f>IF(LEN(J9)&gt;0,VLOOKUP(J9,Faction!A$2:B$80,2,FALSE),1)</f>
        <v>1</v>
      </c>
      <c r="AI9" t="str">
        <f t="shared" ref="AI9:AI37" si="28">CONCATENATE("[""FACTION""] = ",REPT(" ",2-LEN(AH9)),TEXT(AH9,"0"),"; ")</f>
        <v xml:space="preserve">["FACTION"] =  1; </v>
      </c>
      <c r="AJ9" t="str">
        <f t="shared" si="20"/>
        <v xml:space="preserve">["TIER"] = 2; </v>
      </c>
      <c r="AK9" t="str">
        <f t="shared" si="21"/>
        <v xml:space="preserve">["MIN_LVL"] = "120"; </v>
      </c>
      <c r="AL9" t="str">
        <f t="shared" si="22"/>
        <v/>
      </c>
      <c r="AM9" t="str">
        <f t="shared" si="23"/>
        <v xml:space="preserve">["NAME"] = { ["EN"] = "Quests of Elderslade"; }; </v>
      </c>
      <c r="AN9" t="str">
        <f t="shared" si="24"/>
        <v xml:space="preserve">["LORE"] = { ["EN"] = "Complete many quests in Elderslade."; }; </v>
      </c>
      <c r="AO9" t="str">
        <f t="shared" si="25"/>
        <v xml:space="preserve">["SUMMARY"] = { ["EN"] = "Complete 60 quests in Elderslade"; }; </v>
      </c>
      <c r="AP9" t="str">
        <f t="shared" si="26"/>
        <v xml:space="preserve">["TITLE"] = { ["EN"] = "Defender of Elderslade"; }; </v>
      </c>
      <c r="AQ9" t="str">
        <f t="shared" si="27"/>
        <v>};</v>
      </c>
    </row>
    <row r="10" spans="1:43" x14ac:dyDescent="0.25">
      <c r="A10">
        <v>1879411146</v>
      </c>
      <c r="B10">
        <v>22</v>
      </c>
      <c r="C10">
        <v>9</v>
      </c>
      <c r="D10" t="s">
        <v>1276</v>
      </c>
      <c r="E10" t="s">
        <v>26</v>
      </c>
      <c r="F10">
        <v>2000</v>
      </c>
      <c r="G10" t="s">
        <v>1313</v>
      </c>
      <c r="K10" t="s">
        <v>1312</v>
      </c>
      <c r="L10" t="s">
        <v>1295</v>
      </c>
      <c r="M10">
        <v>2</v>
      </c>
      <c r="N10">
        <v>120</v>
      </c>
      <c r="R10" t="str">
        <f t="shared" si="4"/>
        <v xml:space="preserve"> [9] = {["ID"] = 1879411146; }; -- Quests of the War of Three Peaks</v>
      </c>
      <c r="S10" s="1" t="str">
        <f t="shared" si="5"/>
        <v xml:space="preserve"> [9] = {["ID"] = 1879411146; ["SAVE_INDEX"] =  9; ["TYPE"] = 6; ["VXP"] =  2000; ["LP"] = 0; ["REP"] =    0; ["FACTION"] =  1; ["TIER"] = 2; ["MIN_LVL"] = "120"; ["NAME"] = { ["EN"] = "Quests of the War of Three Peaks"; }; ["LORE"] = { ["EN"] = "Complete many quests in the War of Three Peaks."; }; ["SUMMARY"] = { ["EN"] = "Complete 30 quests in Elderslade"; }; ["TITLE"] = { ["EN"] = "Veteran of the War of Three Peaks"; }; };</v>
      </c>
      <c r="T10">
        <f t="shared" si="6"/>
        <v>9</v>
      </c>
      <c r="U10" t="str">
        <f t="shared" si="7"/>
        <v xml:space="preserve"> [9] = {</v>
      </c>
      <c r="V10" t="str">
        <f t="shared" si="8"/>
        <v xml:space="preserve">["ID"] = 1879411146; </v>
      </c>
      <c r="W10" t="str">
        <f t="shared" si="9"/>
        <v xml:space="preserve">["ID"] = 1879411146; </v>
      </c>
      <c r="X10" t="str">
        <f t="shared" si="10"/>
        <v/>
      </c>
      <c r="Y10" t="str">
        <f t="shared" si="11"/>
        <v xml:space="preserve">["SAVE_INDEX"] =  9; </v>
      </c>
      <c r="Z10">
        <f>VLOOKUP(E10,Type!A$2:B$14,2,FALSE)</f>
        <v>6</v>
      </c>
      <c r="AA10" t="str">
        <f t="shared" si="12"/>
        <v xml:space="preserve">["TYPE"] = 6; </v>
      </c>
      <c r="AB10" t="str">
        <f t="shared" si="13"/>
        <v>2000</v>
      </c>
      <c r="AC10" t="str">
        <f t="shared" si="14"/>
        <v xml:space="preserve">["VXP"] =  2000; </v>
      </c>
      <c r="AD10" t="str">
        <f t="shared" si="15"/>
        <v>0</v>
      </c>
      <c r="AE10" t="str">
        <f t="shared" si="16"/>
        <v xml:space="preserve">["LP"] = 0; </v>
      </c>
      <c r="AF10" t="str">
        <f t="shared" si="17"/>
        <v>0</v>
      </c>
      <c r="AG10" t="str">
        <f t="shared" si="18"/>
        <v xml:space="preserve">["REP"] =    0; </v>
      </c>
      <c r="AH10">
        <f>IF(LEN(J10)&gt;0,VLOOKUP(J10,Faction!A$2:B$80,2,FALSE),1)</f>
        <v>1</v>
      </c>
      <c r="AI10" t="str">
        <f t="shared" si="28"/>
        <v xml:space="preserve">["FACTION"] =  1; </v>
      </c>
      <c r="AJ10" t="str">
        <f t="shared" si="20"/>
        <v xml:space="preserve">["TIER"] = 2; </v>
      </c>
      <c r="AK10" t="str">
        <f t="shared" si="21"/>
        <v xml:space="preserve">["MIN_LVL"] = "120"; </v>
      </c>
      <c r="AL10" t="str">
        <f t="shared" si="22"/>
        <v/>
      </c>
      <c r="AM10" t="str">
        <f t="shared" si="23"/>
        <v xml:space="preserve">["NAME"] = { ["EN"] = "Quests of the War of Three Peaks"; }; </v>
      </c>
      <c r="AN10" t="str">
        <f t="shared" si="24"/>
        <v xml:space="preserve">["LORE"] = { ["EN"] = "Complete many quests in the War of Three Peaks."; }; </v>
      </c>
      <c r="AO10" t="str">
        <f t="shared" si="25"/>
        <v xml:space="preserve">["SUMMARY"] = { ["EN"] = "Complete 30 quests in Elderslade"; }; </v>
      </c>
      <c r="AP10" t="str">
        <f t="shared" si="26"/>
        <v xml:space="preserve">["TITLE"] = { ["EN"] = "Veteran of the War of Three Peaks"; }; </v>
      </c>
      <c r="AQ10" t="str">
        <f t="shared" si="27"/>
        <v>};</v>
      </c>
    </row>
    <row r="11" spans="1:43" x14ac:dyDescent="0.25">
      <c r="A11">
        <v>1879411303</v>
      </c>
      <c r="B11">
        <v>31</v>
      </c>
      <c r="C11">
        <v>10</v>
      </c>
      <c r="D11" t="s">
        <v>1277</v>
      </c>
      <c r="E11" t="s">
        <v>31</v>
      </c>
      <c r="F11">
        <v>2000</v>
      </c>
      <c r="G11" t="s">
        <v>1314</v>
      </c>
      <c r="I11">
        <v>900</v>
      </c>
      <c r="J11" t="s">
        <v>1297</v>
      </c>
      <c r="K11" t="s">
        <v>1315</v>
      </c>
      <c r="L11" t="s">
        <v>1296</v>
      </c>
      <c r="M11">
        <v>1</v>
      </c>
      <c r="N11">
        <v>120</v>
      </c>
      <c r="R11" t="str">
        <f t="shared" si="4"/>
        <v>[10] = {["ID"] = 1879411303; }; -- Slayer of Elderslade</v>
      </c>
      <c r="S11" s="1" t="str">
        <f t="shared" si="5"/>
        <v>[10] = {["ID"] = 1879411303; ["SAVE_INDEX"] = 10; ["TYPE"] = 4; ["VXP"] =  2000; ["LP"] = 0; ["REP"] =  900; ["FACTION"] = 77; ["TIER"] = 1; ["MIN_LVL"] = "120"; ["NAME"] = { ["EN"] = "Slayer of Elderslade"; }; ["LORE"] = { ["EN"] = "Defeat many enemies hostile to the March on Gundabad."; }; ["SUMMARY"] = { ["EN"] = "Complete 6 deeds"; }; ["TITLE"] = { ["EN"] = "Vanquisher of Elderslade"; }; };</v>
      </c>
      <c r="T11">
        <f t="shared" si="6"/>
        <v>10</v>
      </c>
      <c r="U11" t="str">
        <f t="shared" si="7"/>
        <v>[10] = {</v>
      </c>
      <c r="V11" t="str">
        <f t="shared" si="8"/>
        <v xml:space="preserve">["ID"] = 1879411303; </v>
      </c>
      <c r="W11" t="str">
        <f t="shared" si="9"/>
        <v xml:space="preserve">["ID"] = 1879411303; </v>
      </c>
      <c r="X11" t="str">
        <f t="shared" si="10"/>
        <v/>
      </c>
      <c r="Y11" t="str">
        <f t="shared" si="11"/>
        <v xml:space="preserve">["SAVE_INDEX"] = 10; </v>
      </c>
      <c r="Z11">
        <f>VLOOKUP(E11,Type!A$2:B$14,2,FALSE)</f>
        <v>4</v>
      </c>
      <c r="AA11" t="str">
        <f t="shared" si="12"/>
        <v xml:space="preserve">["TYPE"] = 4; </v>
      </c>
      <c r="AB11" t="str">
        <f t="shared" si="13"/>
        <v>2000</v>
      </c>
      <c r="AC11" t="str">
        <f t="shared" si="14"/>
        <v xml:space="preserve">["VXP"] =  2000; </v>
      </c>
      <c r="AD11" t="str">
        <f t="shared" si="15"/>
        <v>0</v>
      </c>
      <c r="AE11" t="str">
        <f t="shared" si="16"/>
        <v xml:space="preserve">["LP"] = 0; </v>
      </c>
      <c r="AF11" t="str">
        <f t="shared" si="17"/>
        <v>900</v>
      </c>
      <c r="AG11" t="str">
        <f t="shared" si="18"/>
        <v xml:space="preserve">["REP"] =  900; </v>
      </c>
      <c r="AH11">
        <f>IF(LEN(J11)&gt;0,VLOOKUP(J11,Faction!A$2:B$80,2,FALSE),1)</f>
        <v>77</v>
      </c>
      <c r="AI11" t="str">
        <f t="shared" si="28"/>
        <v xml:space="preserve">["FACTION"] = 77; </v>
      </c>
      <c r="AJ11" t="str">
        <f t="shared" si="20"/>
        <v xml:space="preserve">["TIER"] = 1; </v>
      </c>
      <c r="AK11" t="str">
        <f t="shared" si="21"/>
        <v xml:space="preserve">["MIN_LVL"] = "120"; </v>
      </c>
      <c r="AL11" t="str">
        <f t="shared" si="22"/>
        <v/>
      </c>
      <c r="AM11" t="str">
        <f t="shared" si="23"/>
        <v xml:space="preserve">["NAME"] = { ["EN"] = "Slayer of Elderslade"; }; </v>
      </c>
      <c r="AN11" t="str">
        <f t="shared" si="24"/>
        <v xml:space="preserve">["LORE"] = { ["EN"] = "Defeat many enemies hostile to the March on Gundabad."; }; </v>
      </c>
      <c r="AO11" t="str">
        <f t="shared" si="25"/>
        <v xml:space="preserve">["SUMMARY"] = { ["EN"] = "Complete 6 deeds"; }; </v>
      </c>
      <c r="AP11" t="str">
        <f t="shared" si="26"/>
        <v xml:space="preserve">["TITLE"] = { ["EN"] = "Vanquisher of Elderslade"; }; </v>
      </c>
      <c r="AQ11" t="str">
        <f t="shared" si="27"/>
        <v>};</v>
      </c>
    </row>
    <row r="12" spans="1:43" x14ac:dyDescent="0.25">
      <c r="A12">
        <v>1879411173</v>
      </c>
      <c r="B12">
        <v>24</v>
      </c>
      <c r="C12">
        <v>11</v>
      </c>
      <c r="D12" t="s">
        <v>1278</v>
      </c>
      <c r="E12" t="s">
        <v>31</v>
      </c>
      <c r="F12">
        <v>2000</v>
      </c>
      <c r="H12">
        <v>5</v>
      </c>
      <c r="I12">
        <v>900</v>
      </c>
      <c r="J12" t="s">
        <v>1297</v>
      </c>
      <c r="K12" t="s">
        <v>1316</v>
      </c>
      <c r="L12" t="s">
        <v>1533</v>
      </c>
      <c r="M12">
        <v>2</v>
      </c>
      <c r="N12">
        <v>120</v>
      </c>
      <c r="R12" t="str">
        <f t="shared" si="4"/>
        <v>[11] = {["ID"] = 1879411173; }; -- Angmarim-slayer of Elderslade (Advanced)</v>
      </c>
      <c r="S12" s="1" t="str">
        <f t="shared" si="5"/>
        <v>[11] = {["ID"] = 1879411173; ["SAVE_INDEX"] = 11; ["TYPE"] = 4; ["VXP"] =  2000; ["LP"] = 5; ["REP"] =  900; ["FACTION"] = 77; ["TIER"] = 2; ["MIN_LVL"] = "120"; ["NAME"] = { ["EN"] = "Angmarim-slayer of Elderslade (Advanced)"; }; ["LORE"] = { ["EN"] = "Defeat many Angmarim in Elderslade."; }; ["SUMMARY"] = { ["EN"] = "Defeat 160 Angmarim in Elderslade"; }; };</v>
      </c>
      <c r="T12">
        <f t="shared" si="6"/>
        <v>11</v>
      </c>
      <c r="U12" t="str">
        <f t="shared" si="7"/>
        <v>[11] = {</v>
      </c>
      <c r="V12" t="str">
        <f t="shared" si="8"/>
        <v xml:space="preserve">["ID"] = 1879411173; </v>
      </c>
      <c r="W12" t="str">
        <f t="shared" si="9"/>
        <v xml:space="preserve">["ID"] = 1879411173; </v>
      </c>
      <c r="X12" t="str">
        <f t="shared" si="10"/>
        <v/>
      </c>
      <c r="Y12" t="str">
        <f t="shared" si="11"/>
        <v xml:space="preserve">["SAVE_INDEX"] = 11; </v>
      </c>
      <c r="Z12">
        <f>VLOOKUP(E12,Type!A$2:B$14,2,FALSE)</f>
        <v>4</v>
      </c>
      <c r="AA12" t="str">
        <f t="shared" si="12"/>
        <v xml:space="preserve">["TYPE"] = 4; </v>
      </c>
      <c r="AB12" t="str">
        <f t="shared" si="13"/>
        <v>2000</v>
      </c>
      <c r="AC12" t="str">
        <f t="shared" si="14"/>
        <v xml:space="preserve">["VXP"] =  2000; </v>
      </c>
      <c r="AD12" t="str">
        <f t="shared" si="15"/>
        <v>5</v>
      </c>
      <c r="AE12" t="str">
        <f t="shared" si="16"/>
        <v xml:space="preserve">["LP"] = 5; </v>
      </c>
      <c r="AF12" t="str">
        <f t="shared" si="17"/>
        <v>900</v>
      </c>
      <c r="AG12" t="str">
        <f t="shared" si="18"/>
        <v xml:space="preserve">["REP"] =  900; </v>
      </c>
      <c r="AH12">
        <f>IF(LEN(J12)&gt;0,VLOOKUP(J12,Faction!A$2:B$80,2,FALSE),1)</f>
        <v>77</v>
      </c>
      <c r="AI12" t="str">
        <f t="shared" si="28"/>
        <v xml:space="preserve">["FACTION"] = 77; </v>
      </c>
      <c r="AJ12" t="str">
        <f t="shared" si="20"/>
        <v xml:space="preserve">["TIER"] = 2; </v>
      </c>
      <c r="AK12" t="str">
        <f t="shared" si="21"/>
        <v xml:space="preserve">["MIN_LVL"] = "120"; </v>
      </c>
      <c r="AL12" t="str">
        <f t="shared" si="22"/>
        <v/>
      </c>
      <c r="AM12" t="str">
        <f t="shared" si="23"/>
        <v xml:space="preserve">["NAME"] = { ["EN"] = "Angmarim-slayer of Elderslade (Advanced)"; }; </v>
      </c>
      <c r="AN12" t="str">
        <f t="shared" si="24"/>
        <v xml:space="preserve">["LORE"] = { ["EN"] = "Defeat many Angmarim in Elderslade."; }; </v>
      </c>
      <c r="AO12" t="str">
        <f t="shared" si="25"/>
        <v xml:space="preserve">["SUMMARY"] = { ["EN"] = "Defeat 160 Angmarim in Elderslade"; }; </v>
      </c>
      <c r="AP12" t="str">
        <f t="shared" si="26"/>
        <v/>
      </c>
      <c r="AQ12" t="str">
        <f t="shared" si="27"/>
        <v>};</v>
      </c>
    </row>
    <row r="13" spans="1:43" x14ac:dyDescent="0.25">
      <c r="A13">
        <v>1879411177</v>
      </c>
      <c r="B13">
        <v>23</v>
      </c>
      <c r="C13">
        <v>12</v>
      </c>
      <c r="D13" t="s">
        <v>1279</v>
      </c>
      <c r="E13" t="s">
        <v>31</v>
      </c>
      <c r="I13">
        <v>700</v>
      </c>
      <c r="J13" t="s">
        <v>1297</v>
      </c>
      <c r="K13" t="s">
        <v>1317</v>
      </c>
      <c r="L13" t="s">
        <v>1533</v>
      </c>
      <c r="M13">
        <v>3</v>
      </c>
      <c r="N13">
        <v>120</v>
      </c>
      <c r="R13" t="str">
        <f t="shared" si="4"/>
        <v>[12] = {["ID"] = 1879411177; }; -- Angmarim-slayer of Elderslade</v>
      </c>
      <c r="S13" s="1" t="str">
        <f t="shared" si="5"/>
        <v>[12] = {["ID"] = 1879411177; ["SAVE_INDEX"] = 12; ["TYPE"] = 4; ["VXP"] =     0; ["LP"] = 0; ["REP"] =  700; ["FACTION"] = 77; ["TIER"] = 3; ["MIN_LVL"] = "120"; ["NAME"] = { ["EN"] = "Angmarim-slayer of Elderslade"; }; ["LORE"] = { ["EN"] = "Defeat many Angmarim in Elderslade."; }; ["SUMMARY"] = { ["EN"] = "Defeat 80 Angmarim in Elderslade"; }; };</v>
      </c>
      <c r="T13">
        <f t="shared" si="6"/>
        <v>12</v>
      </c>
      <c r="U13" t="str">
        <f t="shared" si="7"/>
        <v>[12] = {</v>
      </c>
      <c r="V13" t="str">
        <f t="shared" si="8"/>
        <v xml:space="preserve">["ID"] = 1879411177; </v>
      </c>
      <c r="W13" t="str">
        <f t="shared" si="9"/>
        <v xml:space="preserve">["ID"] = 1879411177; </v>
      </c>
      <c r="X13" t="str">
        <f t="shared" si="10"/>
        <v/>
      </c>
      <c r="Y13" t="str">
        <f t="shared" si="11"/>
        <v xml:space="preserve">["SAVE_INDEX"] = 12; </v>
      </c>
      <c r="Z13">
        <f>VLOOKUP(E13,Type!A$2:B$14,2,FALSE)</f>
        <v>4</v>
      </c>
      <c r="AA13" t="str">
        <f t="shared" si="12"/>
        <v xml:space="preserve">["TYPE"] = 4; </v>
      </c>
      <c r="AB13" t="str">
        <f t="shared" si="13"/>
        <v>0</v>
      </c>
      <c r="AC13" t="str">
        <f t="shared" si="14"/>
        <v xml:space="preserve">["VXP"] =     0; </v>
      </c>
      <c r="AD13" t="str">
        <f t="shared" si="15"/>
        <v>0</v>
      </c>
      <c r="AE13" t="str">
        <f t="shared" si="16"/>
        <v xml:space="preserve">["LP"] = 0; </v>
      </c>
      <c r="AF13" t="str">
        <f t="shared" si="17"/>
        <v>700</v>
      </c>
      <c r="AG13" t="str">
        <f t="shared" si="18"/>
        <v xml:space="preserve">["REP"] =  700; </v>
      </c>
      <c r="AH13">
        <f>IF(LEN(J13)&gt;0,VLOOKUP(J13,Faction!A$2:B$80,2,FALSE),1)</f>
        <v>77</v>
      </c>
      <c r="AI13" t="str">
        <f t="shared" si="28"/>
        <v xml:space="preserve">["FACTION"] = 77; </v>
      </c>
      <c r="AJ13" t="str">
        <f t="shared" si="20"/>
        <v xml:space="preserve">["TIER"] = 3; </v>
      </c>
      <c r="AK13" t="str">
        <f t="shared" si="21"/>
        <v xml:space="preserve">["MIN_LVL"] = "120"; </v>
      </c>
      <c r="AL13" t="str">
        <f t="shared" si="22"/>
        <v/>
      </c>
      <c r="AM13" t="str">
        <f t="shared" si="23"/>
        <v xml:space="preserve">["NAME"] = { ["EN"] = "Angmarim-slayer of Elderslade"; }; </v>
      </c>
      <c r="AN13" t="str">
        <f t="shared" si="24"/>
        <v xml:space="preserve">["LORE"] = { ["EN"] = "Defeat many Angmarim in Elderslade."; }; </v>
      </c>
      <c r="AO13" t="str">
        <f t="shared" si="25"/>
        <v xml:space="preserve">["SUMMARY"] = { ["EN"] = "Defeat 80 Angmarim in Elderslade"; }; </v>
      </c>
      <c r="AP13" t="str">
        <f t="shared" si="26"/>
        <v/>
      </c>
      <c r="AQ13" t="str">
        <f t="shared" si="27"/>
        <v>};</v>
      </c>
    </row>
    <row r="14" spans="1:43" x14ac:dyDescent="0.25">
      <c r="A14">
        <v>1879411115</v>
      </c>
      <c r="B14">
        <v>26</v>
      </c>
      <c r="C14">
        <v>13</v>
      </c>
      <c r="D14" t="s">
        <v>1280</v>
      </c>
      <c r="E14" t="s">
        <v>31</v>
      </c>
      <c r="F14">
        <v>2000</v>
      </c>
      <c r="H14">
        <v>5</v>
      </c>
      <c r="I14">
        <v>900</v>
      </c>
      <c r="J14" t="s">
        <v>1297</v>
      </c>
      <c r="K14" t="s">
        <v>1318</v>
      </c>
      <c r="L14" t="s">
        <v>1534</v>
      </c>
      <c r="M14">
        <v>2</v>
      </c>
      <c r="N14">
        <v>120</v>
      </c>
      <c r="R14" t="str">
        <f t="shared" si="4"/>
        <v>[13] = {["ID"] = 1879411115; }; -- Dragon-kind Slayer of Elderslade (Advanced)</v>
      </c>
      <c r="S14" s="1" t="str">
        <f t="shared" si="5"/>
        <v>[13] = {["ID"] = 1879411115; ["SAVE_INDEX"] = 13; ["TYPE"] = 4; ["VXP"] =  2000; ["LP"] = 5; ["REP"] =  900; ["FACTION"] = 77; ["TIER"] = 2; ["MIN_LVL"] = "120"; ["NAME"] = { ["EN"] = "Dragon-kind Slayer of Elderslade (Advanced)"; }; ["LORE"] = { ["EN"] = "Defeat many dragon-kind in Elderslade."; }; ["SUMMARY"] = { ["EN"] = "Defeat 200 dragon-kind in Elderslade"; }; };</v>
      </c>
      <c r="T14">
        <f t="shared" si="6"/>
        <v>13</v>
      </c>
      <c r="U14" t="str">
        <f t="shared" si="7"/>
        <v>[13] = {</v>
      </c>
      <c r="V14" t="str">
        <f t="shared" si="8"/>
        <v xml:space="preserve">["ID"] = 1879411115; </v>
      </c>
      <c r="W14" t="str">
        <f t="shared" si="9"/>
        <v xml:space="preserve">["ID"] = 1879411115; </v>
      </c>
      <c r="X14" t="str">
        <f t="shared" si="10"/>
        <v/>
      </c>
      <c r="Y14" t="str">
        <f t="shared" si="11"/>
        <v xml:space="preserve">["SAVE_INDEX"] = 13; </v>
      </c>
      <c r="Z14">
        <f>VLOOKUP(E14,Type!A$2:B$14,2,FALSE)</f>
        <v>4</v>
      </c>
      <c r="AA14" t="str">
        <f t="shared" si="12"/>
        <v xml:space="preserve">["TYPE"] = 4; </v>
      </c>
      <c r="AB14" t="str">
        <f t="shared" si="13"/>
        <v>2000</v>
      </c>
      <c r="AC14" t="str">
        <f t="shared" si="14"/>
        <v xml:space="preserve">["VXP"] =  2000; </v>
      </c>
      <c r="AD14" t="str">
        <f t="shared" si="15"/>
        <v>5</v>
      </c>
      <c r="AE14" t="str">
        <f t="shared" si="16"/>
        <v xml:space="preserve">["LP"] = 5; </v>
      </c>
      <c r="AF14" t="str">
        <f t="shared" si="17"/>
        <v>900</v>
      </c>
      <c r="AG14" t="str">
        <f t="shared" si="18"/>
        <v xml:space="preserve">["REP"] =  900; </v>
      </c>
      <c r="AH14">
        <f>IF(LEN(J14)&gt;0,VLOOKUP(J14,Faction!A$2:B$80,2,FALSE),1)</f>
        <v>77</v>
      </c>
      <c r="AI14" t="str">
        <f t="shared" si="28"/>
        <v xml:space="preserve">["FACTION"] = 77; </v>
      </c>
      <c r="AJ14" t="str">
        <f t="shared" si="20"/>
        <v xml:space="preserve">["TIER"] = 2; </v>
      </c>
      <c r="AK14" t="str">
        <f t="shared" si="21"/>
        <v xml:space="preserve">["MIN_LVL"] = "120"; </v>
      </c>
      <c r="AL14" t="str">
        <f t="shared" si="22"/>
        <v/>
      </c>
      <c r="AM14" t="str">
        <f t="shared" si="23"/>
        <v xml:space="preserve">["NAME"] = { ["EN"] = "Dragon-kind Slayer of Elderslade (Advanced)"; }; </v>
      </c>
      <c r="AN14" t="str">
        <f t="shared" si="24"/>
        <v xml:space="preserve">["LORE"] = { ["EN"] = "Defeat many dragon-kind in Elderslade."; }; </v>
      </c>
      <c r="AO14" t="str">
        <f t="shared" si="25"/>
        <v xml:space="preserve">["SUMMARY"] = { ["EN"] = "Defeat 200 dragon-kind in Elderslade"; }; </v>
      </c>
      <c r="AP14" t="str">
        <f t="shared" si="26"/>
        <v/>
      </c>
      <c r="AQ14" t="str">
        <f t="shared" si="27"/>
        <v>};</v>
      </c>
    </row>
    <row r="15" spans="1:43" x14ac:dyDescent="0.25">
      <c r="A15">
        <v>1879411114</v>
      </c>
      <c r="B15">
        <v>25</v>
      </c>
      <c r="C15">
        <v>14</v>
      </c>
      <c r="D15" t="s">
        <v>1281</v>
      </c>
      <c r="E15" t="s">
        <v>31</v>
      </c>
      <c r="I15">
        <v>700</v>
      </c>
      <c r="J15" t="s">
        <v>1297</v>
      </c>
      <c r="K15" t="s">
        <v>1319</v>
      </c>
      <c r="L15" t="s">
        <v>1534</v>
      </c>
      <c r="M15">
        <v>3</v>
      </c>
      <c r="N15">
        <v>120</v>
      </c>
      <c r="R15" t="str">
        <f t="shared" si="4"/>
        <v>[14] = {["ID"] = 1879411114; }; -- Dragon-kind Slayer of Elderslade</v>
      </c>
      <c r="S15" s="1" t="str">
        <f t="shared" si="5"/>
        <v>[14] = {["ID"] = 1879411114; ["SAVE_INDEX"] = 14; ["TYPE"] = 4; ["VXP"] =     0; ["LP"] = 0; ["REP"] =  700; ["FACTION"] = 77; ["TIER"] = 3; ["MIN_LVL"] = "120"; ["NAME"] = { ["EN"] = "Dragon-kind Slayer of Elderslade"; }; ["LORE"] = { ["EN"] = "Defeat many dragon-kind in Elderslade."; }; ["SUMMARY"] = { ["EN"] = "Defeat 100 dragon-kind in Elderslade"; }; };</v>
      </c>
      <c r="T15">
        <f t="shared" si="6"/>
        <v>14</v>
      </c>
      <c r="U15" t="str">
        <f t="shared" si="7"/>
        <v>[14] = {</v>
      </c>
      <c r="V15" t="str">
        <f t="shared" si="8"/>
        <v xml:space="preserve">["ID"] = 1879411114; </v>
      </c>
      <c r="W15" t="str">
        <f t="shared" si="9"/>
        <v xml:space="preserve">["ID"] = 1879411114; </v>
      </c>
      <c r="X15" t="str">
        <f t="shared" si="10"/>
        <v/>
      </c>
      <c r="Y15" t="str">
        <f t="shared" si="11"/>
        <v xml:space="preserve">["SAVE_INDEX"] = 14; </v>
      </c>
      <c r="Z15">
        <f>VLOOKUP(E15,Type!A$2:B$14,2,FALSE)</f>
        <v>4</v>
      </c>
      <c r="AA15" t="str">
        <f t="shared" si="12"/>
        <v xml:space="preserve">["TYPE"] = 4; </v>
      </c>
      <c r="AB15" t="str">
        <f t="shared" si="13"/>
        <v>0</v>
      </c>
      <c r="AC15" t="str">
        <f t="shared" si="14"/>
        <v xml:space="preserve">["VXP"] =     0; </v>
      </c>
      <c r="AD15" t="str">
        <f t="shared" si="15"/>
        <v>0</v>
      </c>
      <c r="AE15" t="str">
        <f t="shared" si="16"/>
        <v xml:space="preserve">["LP"] = 0; </v>
      </c>
      <c r="AF15" t="str">
        <f t="shared" si="17"/>
        <v>700</v>
      </c>
      <c r="AG15" t="str">
        <f t="shared" si="18"/>
        <v xml:space="preserve">["REP"] =  700; </v>
      </c>
      <c r="AH15">
        <f>IF(LEN(J15)&gt;0,VLOOKUP(J15,Faction!A$2:B$80,2,FALSE),1)</f>
        <v>77</v>
      </c>
      <c r="AI15" t="str">
        <f t="shared" si="28"/>
        <v xml:space="preserve">["FACTION"] = 77; </v>
      </c>
      <c r="AJ15" t="str">
        <f t="shared" si="20"/>
        <v xml:space="preserve">["TIER"] = 3; </v>
      </c>
      <c r="AK15" t="str">
        <f t="shared" si="21"/>
        <v xml:space="preserve">["MIN_LVL"] = "120"; </v>
      </c>
      <c r="AL15" t="str">
        <f t="shared" si="22"/>
        <v/>
      </c>
      <c r="AM15" t="str">
        <f t="shared" si="23"/>
        <v xml:space="preserve">["NAME"] = { ["EN"] = "Dragon-kind Slayer of Elderslade"; }; </v>
      </c>
      <c r="AN15" t="str">
        <f t="shared" si="24"/>
        <v xml:space="preserve">["LORE"] = { ["EN"] = "Defeat many dragon-kind in Elderslade."; }; </v>
      </c>
      <c r="AO15" t="str">
        <f t="shared" si="25"/>
        <v xml:space="preserve">["SUMMARY"] = { ["EN"] = "Defeat 100 dragon-kind in Elderslade"; }; </v>
      </c>
      <c r="AP15" t="str">
        <f t="shared" si="26"/>
        <v/>
      </c>
      <c r="AQ15" t="str">
        <f t="shared" si="27"/>
        <v>};</v>
      </c>
    </row>
    <row r="16" spans="1:43" x14ac:dyDescent="0.25">
      <c r="A16">
        <v>1879411172</v>
      </c>
      <c r="B16">
        <v>28</v>
      </c>
      <c r="C16">
        <v>15</v>
      </c>
      <c r="D16" t="s">
        <v>1282</v>
      </c>
      <c r="E16" t="s">
        <v>31</v>
      </c>
      <c r="F16">
        <v>2000</v>
      </c>
      <c r="I16">
        <v>700</v>
      </c>
      <c r="J16" t="s">
        <v>1297</v>
      </c>
      <c r="K16" t="s">
        <v>1320</v>
      </c>
      <c r="L16" t="s">
        <v>1535</v>
      </c>
      <c r="M16">
        <v>2</v>
      </c>
      <c r="N16">
        <v>120</v>
      </c>
      <c r="R16" t="str">
        <f t="shared" si="4"/>
        <v>[15] = {["ID"] = 1879411172; }; -- Hobgoblin-slayer of Elderslade (Advanced)</v>
      </c>
      <c r="S16" s="1" t="str">
        <f t="shared" si="5"/>
        <v>[15] = {["ID"] = 1879411172; ["SAVE_INDEX"] = 15; ["TYPE"] = 4; ["VXP"] =  2000; ["LP"] = 0; ["REP"] =  700; ["FACTION"] = 77; ["TIER"] = 2; ["MIN_LVL"] = "120"; ["NAME"] = { ["EN"] = "Hobgoblin-slayer of Elderslade (Advanced)"; }; ["LORE"] = { ["EN"] = "Defeat many hobgoblins in Elderslade."; }; ["SUMMARY"] = { ["EN"] = "Defeat 160 hobgoblins in Elderslade"; }; };</v>
      </c>
      <c r="T16">
        <f t="shared" si="6"/>
        <v>15</v>
      </c>
      <c r="U16" t="str">
        <f t="shared" si="7"/>
        <v>[15] = {</v>
      </c>
      <c r="V16" t="str">
        <f t="shared" si="8"/>
        <v xml:space="preserve">["ID"] = 1879411172; </v>
      </c>
      <c r="W16" t="str">
        <f t="shared" si="9"/>
        <v xml:space="preserve">["ID"] = 1879411172; </v>
      </c>
      <c r="X16" t="str">
        <f t="shared" si="10"/>
        <v/>
      </c>
      <c r="Y16" t="str">
        <f t="shared" si="11"/>
        <v xml:space="preserve">["SAVE_INDEX"] = 15; </v>
      </c>
      <c r="Z16">
        <f>VLOOKUP(E16,Type!A$2:B$14,2,FALSE)</f>
        <v>4</v>
      </c>
      <c r="AA16" t="str">
        <f t="shared" si="12"/>
        <v xml:space="preserve">["TYPE"] = 4; </v>
      </c>
      <c r="AB16" t="str">
        <f t="shared" si="13"/>
        <v>2000</v>
      </c>
      <c r="AC16" t="str">
        <f t="shared" si="14"/>
        <v xml:space="preserve">["VXP"] =  2000; </v>
      </c>
      <c r="AD16" t="str">
        <f t="shared" si="15"/>
        <v>0</v>
      </c>
      <c r="AE16" t="str">
        <f t="shared" si="16"/>
        <v xml:space="preserve">["LP"] = 0; </v>
      </c>
      <c r="AF16" t="str">
        <f t="shared" si="17"/>
        <v>700</v>
      </c>
      <c r="AG16" t="str">
        <f t="shared" si="18"/>
        <v xml:space="preserve">["REP"] =  700; </v>
      </c>
      <c r="AH16">
        <f>IF(LEN(J16)&gt;0,VLOOKUP(J16,Faction!A$2:B$80,2,FALSE),1)</f>
        <v>77</v>
      </c>
      <c r="AI16" t="str">
        <f t="shared" si="28"/>
        <v xml:space="preserve">["FACTION"] = 77; </v>
      </c>
      <c r="AJ16" t="str">
        <f t="shared" si="20"/>
        <v xml:space="preserve">["TIER"] = 2; </v>
      </c>
      <c r="AK16" t="str">
        <f t="shared" si="21"/>
        <v xml:space="preserve">["MIN_LVL"] = "120"; </v>
      </c>
      <c r="AL16" t="str">
        <f t="shared" si="22"/>
        <v/>
      </c>
      <c r="AM16" t="str">
        <f t="shared" si="23"/>
        <v xml:space="preserve">["NAME"] = { ["EN"] = "Hobgoblin-slayer of Elderslade (Advanced)"; }; </v>
      </c>
      <c r="AN16" t="str">
        <f t="shared" si="24"/>
        <v xml:space="preserve">["LORE"] = { ["EN"] = "Defeat many hobgoblins in Elderslade."; }; </v>
      </c>
      <c r="AO16" t="str">
        <f t="shared" si="25"/>
        <v xml:space="preserve">["SUMMARY"] = { ["EN"] = "Defeat 160 hobgoblins in Elderslade"; }; </v>
      </c>
      <c r="AP16" t="str">
        <f t="shared" si="26"/>
        <v/>
      </c>
      <c r="AQ16" t="str">
        <f t="shared" si="27"/>
        <v>};</v>
      </c>
    </row>
    <row r="17" spans="1:43" x14ac:dyDescent="0.25">
      <c r="A17">
        <v>1879411175</v>
      </c>
      <c r="B17">
        <v>27</v>
      </c>
      <c r="C17">
        <v>16</v>
      </c>
      <c r="D17" t="s">
        <v>1283</v>
      </c>
      <c r="E17" t="s">
        <v>31</v>
      </c>
      <c r="I17">
        <v>700</v>
      </c>
      <c r="J17" t="s">
        <v>1297</v>
      </c>
      <c r="K17" t="s">
        <v>1321</v>
      </c>
      <c r="L17" t="s">
        <v>1535</v>
      </c>
      <c r="M17">
        <v>3</v>
      </c>
      <c r="N17">
        <v>120</v>
      </c>
      <c r="R17" t="str">
        <f t="shared" si="4"/>
        <v>[16] = {["ID"] = 1879411175; }; -- Hobgoblin-slayer of Elderslade</v>
      </c>
      <c r="S17" s="1" t="str">
        <f t="shared" si="5"/>
        <v>[16] = {["ID"] = 1879411175; ["SAVE_INDEX"] = 16; ["TYPE"] = 4; ["VXP"] =     0; ["LP"] = 0; ["REP"] =  700; ["FACTION"] = 77; ["TIER"] = 3; ["MIN_LVL"] = "120"; ["NAME"] = { ["EN"] = "Hobgoblin-slayer of Elderslade"; }; ["LORE"] = { ["EN"] = "Defeat many hobgoblins in Elderslade."; }; ["SUMMARY"] = { ["EN"] = "Defeat 80 hobgoblins in Elderslade"; }; };</v>
      </c>
      <c r="T17">
        <f t="shared" si="6"/>
        <v>16</v>
      </c>
      <c r="U17" t="str">
        <f t="shared" si="7"/>
        <v>[16] = {</v>
      </c>
      <c r="V17" t="str">
        <f t="shared" si="8"/>
        <v xml:space="preserve">["ID"] = 1879411175; </v>
      </c>
      <c r="W17" t="str">
        <f t="shared" si="9"/>
        <v xml:space="preserve">["ID"] = 1879411175; </v>
      </c>
      <c r="X17" t="str">
        <f t="shared" si="10"/>
        <v/>
      </c>
      <c r="Y17" t="str">
        <f t="shared" si="11"/>
        <v xml:space="preserve">["SAVE_INDEX"] = 16; </v>
      </c>
      <c r="Z17">
        <f>VLOOKUP(E17,Type!A$2:B$14,2,FALSE)</f>
        <v>4</v>
      </c>
      <c r="AA17" t="str">
        <f t="shared" si="12"/>
        <v xml:space="preserve">["TYPE"] = 4; </v>
      </c>
      <c r="AB17" t="str">
        <f t="shared" si="13"/>
        <v>0</v>
      </c>
      <c r="AC17" t="str">
        <f t="shared" si="14"/>
        <v xml:space="preserve">["VXP"] =     0; </v>
      </c>
      <c r="AD17" t="str">
        <f t="shared" si="15"/>
        <v>0</v>
      </c>
      <c r="AE17" t="str">
        <f t="shared" si="16"/>
        <v xml:space="preserve">["LP"] = 0; </v>
      </c>
      <c r="AF17" t="str">
        <f t="shared" si="17"/>
        <v>700</v>
      </c>
      <c r="AG17" t="str">
        <f t="shared" si="18"/>
        <v xml:space="preserve">["REP"] =  700; </v>
      </c>
      <c r="AH17">
        <f>IF(LEN(J17)&gt;0,VLOOKUP(J17,Faction!A$2:B$80,2,FALSE),1)</f>
        <v>77</v>
      </c>
      <c r="AI17" t="str">
        <f t="shared" si="28"/>
        <v xml:space="preserve">["FACTION"] = 77; </v>
      </c>
      <c r="AJ17" t="str">
        <f t="shared" si="20"/>
        <v xml:space="preserve">["TIER"] = 3; </v>
      </c>
      <c r="AK17" t="str">
        <f t="shared" si="21"/>
        <v xml:space="preserve">["MIN_LVL"] = "120"; </v>
      </c>
      <c r="AL17" t="str">
        <f t="shared" si="22"/>
        <v/>
      </c>
      <c r="AM17" t="str">
        <f t="shared" si="23"/>
        <v xml:space="preserve">["NAME"] = { ["EN"] = "Hobgoblin-slayer of Elderslade"; }; </v>
      </c>
      <c r="AN17" t="str">
        <f t="shared" si="24"/>
        <v xml:space="preserve">["LORE"] = { ["EN"] = "Defeat many hobgoblins in Elderslade."; }; </v>
      </c>
      <c r="AO17" t="str">
        <f t="shared" si="25"/>
        <v xml:space="preserve">["SUMMARY"] = { ["EN"] = "Defeat 80 hobgoblins in Elderslade"; }; </v>
      </c>
      <c r="AP17" t="str">
        <f t="shared" si="26"/>
        <v/>
      </c>
      <c r="AQ17" t="str">
        <f t="shared" si="27"/>
        <v>};</v>
      </c>
    </row>
    <row r="18" spans="1:43" x14ac:dyDescent="0.25">
      <c r="A18">
        <v>1879411147</v>
      </c>
      <c r="B18">
        <v>30</v>
      </c>
      <c r="C18">
        <v>17</v>
      </c>
      <c r="D18" t="s">
        <v>1284</v>
      </c>
      <c r="E18" t="s">
        <v>31</v>
      </c>
      <c r="F18">
        <v>2000</v>
      </c>
      <c r="H18">
        <v>5</v>
      </c>
      <c r="I18">
        <v>900</v>
      </c>
      <c r="J18" t="s">
        <v>1297</v>
      </c>
      <c r="K18" t="s">
        <v>1322</v>
      </c>
      <c r="L18" t="s">
        <v>1536</v>
      </c>
      <c r="M18">
        <v>2</v>
      </c>
      <c r="N18">
        <v>120</v>
      </c>
      <c r="R18" t="str">
        <f t="shared" si="4"/>
        <v>[17] = {["ID"] = 1879411147; }; -- Orc-slayer of Elderslade (Advanced)</v>
      </c>
      <c r="S18" s="1" t="str">
        <f t="shared" si="5"/>
        <v>[17] = {["ID"] = 1879411147; ["SAVE_INDEX"] = 17; ["TYPE"] = 4; ["VXP"] =  2000; ["LP"] = 5; ["REP"] =  900; ["FACTION"] = 77; ["TIER"] = 2; ["MIN_LVL"] = "120"; ["NAME"] = { ["EN"] = "Orc-slayer of Elderslade (Advanced)"; }; ["LORE"] = { ["EN"] = "Defeat many Orcs in Elderslade."; }; ["SUMMARY"] = { ["EN"] = "Defeat 200 Orcs in Elderslade"; }; };</v>
      </c>
      <c r="T18">
        <f t="shared" si="6"/>
        <v>17</v>
      </c>
      <c r="U18" t="str">
        <f t="shared" si="7"/>
        <v>[17] = {</v>
      </c>
      <c r="V18" t="str">
        <f t="shared" si="8"/>
        <v xml:space="preserve">["ID"] = 1879411147; </v>
      </c>
      <c r="W18" t="str">
        <f t="shared" si="9"/>
        <v xml:space="preserve">["ID"] = 1879411147; </v>
      </c>
      <c r="X18" t="str">
        <f t="shared" si="10"/>
        <v/>
      </c>
      <c r="Y18" t="str">
        <f t="shared" si="11"/>
        <v xml:space="preserve">["SAVE_INDEX"] = 17; </v>
      </c>
      <c r="Z18">
        <f>VLOOKUP(E18,Type!A$2:B$14,2,FALSE)</f>
        <v>4</v>
      </c>
      <c r="AA18" t="str">
        <f t="shared" si="12"/>
        <v xml:space="preserve">["TYPE"] = 4; </v>
      </c>
      <c r="AB18" t="str">
        <f t="shared" si="13"/>
        <v>2000</v>
      </c>
      <c r="AC18" t="str">
        <f t="shared" si="14"/>
        <v xml:space="preserve">["VXP"] =  2000; </v>
      </c>
      <c r="AD18" t="str">
        <f t="shared" si="15"/>
        <v>5</v>
      </c>
      <c r="AE18" t="str">
        <f t="shared" si="16"/>
        <v xml:space="preserve">["LP"] = 5; </v>
      </c>
      <c r="AF18" t="str">
        <f t="shared" si="17"/>
        <v>900</v>
      </c>
      <c r="AG18" t="str">
        <f t="shared" si="18"/>
        <v xml:space="preserve">["REP"] =  900; </v>
      </c>
      <c r="AH18">
        <f>IF(LEN(J18)&gt;0,VLOOKUP(J18,Faction!A$2:B$80,2,FALSE),1)</f>
        <v>77</v>
      </c>
      <c r="AI18" t="str">
        <f t="shared" si="28"/>
        <v xml:space="preserve">["FACTION"] = 77; </v>
      </c>
      <c r="AJ18" t="str">
        <f t="shared" si="20"/>
        <v xml:space="preserve">["TIER"] = 2; </v>
      </c>
      <c r="AK18" t="str">
        <f t="shared" si="21"/>
        <v xml:space="preserve">["MIN_LVL"] = "120"; </v>
      </c>
      <c r="AL18" t="str">
        <f t="shared" si="22"/>
        <v/>
      </c>
      <c r="AM18" t="str">
        <f t="shared" si="23"/>
        <v xml:space="preserve">["NAME"] = { ["EN"] = "Orc-slayer of Elderslade (Advanced)"; }; </v>
      </c>
      <c r="AN18" t="str">
        <f t="shared" si="24"/>
        <v xml:space="preserve">["LORE"] = { ["EN"] = "Defeat many Orcs in Elderslade."; }; </v>
      </c>
      <c r="AO18" t="str">
        <f t="shared" si="25"/>
        <v xml:space="preserve">["SUMMARY"] = { ["EN"] = "Defeat 200 Orcs in Elderslade"; }; </v>
      </c>
      <c r="AP18" t="str">
        <f t="shared" si="26"/>
        <v/>
      </c>
      <c r="AQ18" t="str">
        <f t="shared" si="27"/>
        <v>};</v>
      </c>
    </row>
    <row r="19" spans="1:43" x14ac:dyDescent="0.25">
      <c r="A19">
        <v>1879411143</v>
      </c>
      <c r="B19">
        <v>29</v>
      </c>
      <c r="C19">
        <v>18</v>
      </c>
      <c r="D19" t="s">
        <v>1285</v>
      </c>
      <c r="E19" t="s">
        <v>31</v>
      </c>
      <c r="I19">
        <v>700</v>
      </c>
      <c r="J19" t="s">
        <v>1297</v>
      </c>
      <c r="K19" t="s">
        <v>1323</v>
      </c>
      <c r="L19" t="s">
        <v>1536</v>
      </c>
      <c r="M19">
        <v>3</v>
      </c>
      <c r="N19">
        <v>120</v>
      </c>
      <c r="R19" t="str">
        <f t="shared" si="4"/>
        <v>[18] = {["ID"] = 1879411143; }; -- Orc-slayer of Elderslade</v>
      </c>
      <c r="S19" s="1" t="str">
        <f t="shared" si="5"/>
        <v>[18] = {["ID"] = 1879411143; ["SAVE_INDEX"] = 18; ["TYPE"] = 4; ["VXP"] =     0; ["LP"] = 0; ["REP"] =  700; ["FACTION"] = 77; ["TIER"] = 3; ["MIN_LVL"] = "120"; ["NAME"] = { ["EN"] = "Orc-slayer of Elderslade"; }; ["LORE"] = { ["EN"] = "Defeat many Orcs in Elderslade."; }; ["SUMMARY"] = { ["EN"] = "Defeat 100 Orcs in Elderslade"; }; };</v>
      </c>
      <c r="T19">
        <f t="shared" si="6"/>
        <v>18</v>
      </c>
      <c r="U19" t="str">
        <f t="shared" si="7"/>
        <v>[18] = {</v>
      </c>
      <c r="V19" t="str">
        <f t="shared" si="8"/>
        <v xml:space="preserve">["ID"] = 1879411143; </v>
      </c>
      <c r="W19" t="str">
        <f t="shared" si="9"/>
        <v xml:space="preserve">["ID"] = 1879411143; </v>
      </c>
      <c r="X19" t="str">
        <f t="shared" si="10"/>
        <v/>
      </c>
      <c r="Y19" t="str">
        <f t="shared" si="11"/>
        <v xml:space="preserve">["SAVE_INDEX"] = 18; </v>
      </c>
      <c r="Z19">
        <f>VLOOKUP(E19,Type!A$2:B$14,2,FALSE)</f>
        <v>4</v>
      </c>
      <c r="AA19" t="str">
        <f t="shared" si="12"/>
        <v xml:space="preserve">["TYPE"] = 4; </v>
      </c>
      <c r="AB19" t="str">
        <f t="shared" si="13"/>
        <v>0</v>
      </c>
      <c r="AC19" t="str">
        <f t="shared" si="14"/>
        <v xml:space="preserve">["VXP"] =     0; </v>
      </c>
      <c r="AD19" t="str">
        <f t="shared" si="15"/>
        <v>0</v>
      </c>
      <c r="AE19" t="str">
        <f t="shared" si="16"/>
        <v xml:space="preserve">["LP"] = 0; </v>
      </c>
      <c r="AF19" t="str">
        <f t="shared" si="17"/>
        <v>700</v>
      </c>
      <c r="AG19" t="str">
        <f t="shared" si="18"/>
        <v xml:space="preserve">["REP"] =  700; </v>
      </c>
      <c r="AH19">
        <f>IF(LEN(J19)&gt;0,VLOOKUP(J19,Faction!A$2:B$80,2,FALSE),1)</f>
        <v>77</v>
      </c>
      <c r="AI19" t="str">
        <f t="shared" si="28"/>
        <v xml:space="preserve">["FACTION"] = 77; </v>
      </c>
      <c r="AJ19" t="str">
        <f t="shared" si="20"/>
        <v xml:space="preserve">["TIER"] = 3; </v>
      </c>
      <c r="AK19" t="str">
        <f t="shared" si="21"/>
        <v xml:space="preserve">["MIN_LVL"] = "120"; </v>
      </c>
      <c r="AL19" t="str">
        <f t="shared" si="22"/>
        <v/>
      </c>
      <c r="AM19" t="str">
        <f t="shared" si="23"/>
        <v xml:space="preserve">["NAME"] = { ["EN"] = "Orc-slayer of Elderslade"; }; </v>
      </c>
      <c r="AN19" t="str">
        <f t="shared" si="24"/>
        <v xml:space="preserve">["LORE"] = { ["EN"] = "Defeat many Orcs in Elderslade."; }; </v>
      </c>
      <c r="AO19" t="str">
        <f t="shared" si="25"/>
        <v xml:space="preserve">["SUMMARY"] = { ["EN"] = "Defeat 100 Orcs in Elderslade"; }; </v>
      </c>
      <c r="AP19" t="str">
        <f t="shared" si="26"/>
        <v/>
      </c>
      <c r="AQ19" t="str">
        <f t="shared" si="27"/>
        <v>};</v>
      </c>
    </row>
    <row r="20" spans="1:43" x14ac:dyDescent="0.25">
      <c r="A20">
        <v>1879411145</v>
      </c>
      <c r="B20">
        <v>33</v>
      </c>
      <c r="C20">
        <v>19</v>
      </c>
      <c r="D20" t="s">
        <v>1286</v>
      </c>
      <c r="E20" t="s">
        <v>31</v>
      </c>
      <c r="F20">
        <v>2000</v>
      </c>
      <c r="H20">
        <v>5</v>
      </c>
      <c r="I20">
        <v>900</v>
      </c>
      <c r="J20" t="s">
        <v>1297</v>
      </c>
      <c r="K20" t="s">
        <v>1324</v>
      </c>
      <c r="L20" t="s">
        <v>1537</v>
      </c>
      <c r="M20">
        <v>2</v>
      </c>
      <c r="N20">
        <v>120</v>
      </c>
      <c r="R20" t="str">
        <f t="shared" si="4"/>
        <v>[19] = {["ID"] = 1879411145; }; -- Troll-slayer of Elderslade (Advanced)</v>
      </c>
      <c r="S20" s="1" t="str">
        <f t="shared" si="5"/>
        <v>[19] = {["ID"] = 1879411145; ["SAVE_INDEX"] = 19; ["TYPE"] = 4; ["VXP"] =  2000; ["LP"] = 5; ["REP"] =  900; ["FACTION"] = 77; ["TIER"] = 2; ["MIN_LVL"] = "120"; ["NAME"] = { ["EN"] = "Troll-slayer of Elderslade (Advanced)"; }; ["LORE"] = { ["EN"] = "Defeat many trolls in Elderslade."; }; ["SUMMARY"] = { ["EN"] = "Defeat 120 trolls in Elderslade"; }; };</v>
      </c>
      <c r="T20">
        <f t="shared" si="6"/>
        <v>19</v>
      </c>
      <c r="U20" t="str">
        <f t="shared" si="7"/>
        <v>[19] = {</v>
      </c>
      <c r="V20" t="str">
        <f t="shared" si="8"/>
        <v xml:space="preserve">["ID"] = 1879411145; </v>
      </c>
      <c r="W20" t="str">
        <f t="shared" si="9"/>
        <v xml:space="preserve">["ID"] = 1879411145; </v>
      </c>
      <c r="X20" t="str">
        <f t="shared" si="10"/>
        <v/>
      </c>
      <c r="Y20" t="str">
        <f t="shared" si="11"/>
        <v xml:space="preserve">["SAVE_INDEX"] = 19; </v>
      </c>
      <c r="Z20">
        <f>VLOOKUP(E20,Type!A$2:B$14,2,FALSE)</f>
        <v>4</v>
      </c>
      <c r="AA20" t="str">
        <f t="shared" si="12"/>
        <v xml:space="preserve">["TYPE"] = 4; </v>
      </c>
      <c r="AB20" t="str">
        <f t="shared" si="13"/>
        <v>2000</v>
      </c>
      <c r="AC20" t="str">
        <f t="shared" si="14"/>
        <v xml:space="preserve">["VXP"] =  2000; </v>
      </c>
      <c r="AD20" t="str">
        <f t="shared" si="15"/>
        <v>5</v>
      </c>
      <c r="AE20" t="str">
        <f t="shared" si="16"/>
        <v xml:space="preserve">["LP"] = 5; </v>
      </c>
      <c r="AF20" t="str">
        <f t="shared" si="17"/>
        <v>900</v>
      </c>
      <c r="AG20" t="str">
        <f t="shared" si="18"/>
        <v xml:space="preserve">["REP"] =  900; </v>
      </c>
      <c r="AH20">
        <f>IF(LEN(J20)&gt;0,VLOOKUP(J20,Faction!A$2:B$80,2,FALSE),1)</f>
        <v>77</v>
      </c>
      <c r="AI20" t="str">
        <f t="shared" si="28"/>
        <v xml:space="preserve">["FACTION"] = 77; </v>
      </c>
      <c r="AJ20" t="str">
        <f t="shared" si="20"/>
        <v xml:space="preserve">["TIER"] = 2; </v>
      </c>
      <c r="AK20" t="str">
        <f t="shared" si="21"/>
        <v xml:space="preserve">["MIN_LVL"] = "120"; </v>
      </c>
      <c r="AL20" t="str">
        <f t="shared" si="22"/>
        <v/>
      </c>
      <c r="AM20" t="str">
        <f t="shared" si="23"/>
        <v xml:space="preserve">["NAME"] = { ["EN"] = "Troll-slayer of Elderslade (Advanced)"; }; </v>
      </c>
      <c r="AN20" t="str">
        <f t="shared" si="24"/>
        <v xml:space="preserve">["LORE"] = { ["EN"] = "Defeat many trolls in Elderslade."; }; </v>
      </c>
      <c r="AO20" t="str">
        <f t="shared" si="25"/>
        <v xml:space="preserve">["SUMMARY"] = { ["EN"] = "Defeat 120 trolls in Elderslade"; }; </v>
      </c>
      <c r="AP20" t="str">
        <f t="shared" si="26"/>
        <v/>
      </c>
      <c r="AQ20" t="str">
        <f t="shared" si="27"/>
        <v>};</v>
      </c>
    </row>
    <row r="21" spans="1:43" x14ac:dyDescent="0.25">
      <c r="A21">
        <v>1879411144</v>
      </c>
      <c r="B21">
        <v>32</v>
      </c>
      <c r="C21">
        <v>20</v>
      </c>
      <c r="D21" t="s">
        <v>1287</v>
      </c>
      <c r="E21" t="s">
        <v>31</v>
      </c>
      <c r="I21">
        <v>700</v>
      </c>
      <c r="J21" t="s">
        <v>1297</v>
      </c>
      <c r="K21" t="s">
        <v>1325</v>
      </c>
      <c r="L21" t="s">
        <v>1537</v>
      </c>
      <c r="M21">
        <v>3</v>
      </c>
      <c r="N21">
        <v>120</v>
      </c>
      <c r="R21" t="str">
        <f t="shared" si="4"/>
        <v>[20] = {["ID"] = 1879411144; }; -- Troll-slayer of Elderslade</v>
      </c>
      <c r="S21" s="1" t="str">
        <f t="shared" si="5"/>
        <v>[20] = {["ID"] = 1879411144; ["SAVE_INDEX"] = 20; ["TYPE"] = 4; ["VXP"] =     0; ["LP"] = 0; ["REP"] =  700; ["FACTION"] = 77; ["TIER"] = 3; ["MIN_LVL"] = "120"; ["NAME"] = { ["EN"] = "Troll-slayer of Elderslade"; }; ["LORE"] = { ["EN"] = "Defeat many trolls in Elderslade."; }; ["SUMMARY"] = { ["EN"] = "Defeat 60 trolls in Elderslade"; }; };</v>
      </c>
      <c r="T21">
        <f t="shared" si="6"/>
        <v>20</v>
      </c>
      <c r="U21" t="str">
        <f t="shared" si="7"/>
        <v>[20] = {</v>
      </c>
      <c r="V21" t="str">
        <f t="shared" si="8"/>
        <v xml:space="preserve">["ID"] = 1879411144; </v>
      </c>
      <c r="W21" t="str">
        <f t="shared" si="9"/>
        <v xml:space="preserve">["ID"] = 1879411144; </v>
      </c>
      <c r="X21" t="str">
        <f t="shared" si="10"/>
        <v/>
      </c>
      <c r="Y21" t="str">
        <f t="shared" si="11"/>
        <v xml:space="preserve">["SAVE_INDEX"] = 20; </v>
      </c>
      <c r="Z21">
        <f>VLOOKUP(E21,Type!A$2:B$14,2,FALSE)</f>
        <v>4</v>
      </c>
      <c r="AA21" t="str">
        <f t="shared" si="12"/>
        <v xml:space="preserve">["TYPE"] = 4; </v>
      </c>
      <c r="AB21" t="str">
        <f t="shared" si="13"/>
        <v>0</v>
      </c>
      <c r="AC21" t="str">
        <f t="shared" si="14"/>
        <v xml:space="preserve">["VXP"] =     0; </v>
      </c>
      <c r="AD21" t="str">
        <f t="shared" si="15"/>
        <v>0</v>
      </c>
      <c r="AE21" t="str">
        <f t="shared" si="16"/>
        <v xml:space="preserve">["LP"] = 0; </v>
      </c>
      <c r="AF21" t="str">
        <f t="shared" si="17"/>
        <v>700</v>
      </c>
      <c r="AG21" t="str">
        <f t="shared" si="18"/>
        <v xml:space="preserve">["REP"] =  700; </v>
      </c>
      <c r="AH21">
        <f>IF(LEN(J21)&gt;0,VLOOKUP(J21,Faction!A$2:B$80,2,FALSE),1)</f>
        <v>77</v>
      </c>
      <c r="AI21" t="str">
        <f t="shared" si="28"/>
        <v xml:space="preserve">["FACTION"] = 77; </v>
      </c>
      <c r="AJ21" t="str">
        <f t="shared" si="20"/>
        <v xml:space="preserve">["TIER"] = 3; </v>
      </c>
      <c r="AK21" t="str">
        <f t="shared" si="21"/>
        <v xml:space="preserve">["MIN_LVL"] = "120"; </v>
      </c>
      <c r="AL21" t="str">
        <f t="shared" si="22"/>
        <v/>
      </c>
      <c r="AM21" t="str">
        <f t="shared" si="23"/>
        <v xml:space="preserve">["NAME"] = { ["EN"] = "Troll-slayer of Elderslade"; }; </v>
      </c>
      <c r="AN21" t="str">
        <f t="shared" si="24"/>
        <v xml:space="preserve">["LORE"] = { ["EN"] = "Defeat many trolls in Elderslade."; }; </v>
      </c>
      <c r="AO21" t="str">
        <f t="shared" si="25"/>
        <v xml:space="preserve">["SUMMARY"] = { ["EN"] = "Defeat 60 trolls in Elderslade"; }; </v>
      </c>
      <c r="AP21" t="str">
        <f t="shared" si="26"/>
        <v/>
      </c>
      <c r="AQ21" t="str">
        <f t="shared" si="27"/>
        <v>};</v>
      </c>
    </row>
    <row r="22" spans="1:43" x14ac:dyDescent="0.25">
      <c r="A22">
        <v>1879411171</v>
      </c>
      <c r="B22">
        <v>35</v>
      </c>
      <c r="C22">
        <v>21</v>
      </c>
      <c r="D22" t="s">
        <v>1288</v>
      </c>
      <c r="E22" t="s">
        <v>31</v>
      </c>
      <c r="F22">
        <v>2000</v>
      </c>
      <c r="H22">
        <v>5</v>
      </c>
      <c r="I22">
        <v>900</v>
      </c>
      <c r="J22" t="s">
        <v>1297</v>
      </c>
      <c r="K22" t="s">
        <v>1326</v>
      </c>
      <c r="L22" t="s">
        <v>1538</v>
      </c>
      <c r="M22">
        <v>2</v>
      </c>
      <c r="N22">
        <v>120</v>
      </c>
      <c r="R22" t="str">
        <f t="shared" si="4"/>
        <v>[21] = {["ID"] = 1879411171; }; -- Warg-slayer of Elderslade (Advanced)</v>
      </c>
      <c r="S22" s="1" t="str">
        <f t="shared" si="5"/>
        <v>[21] = {["ID"] = 1879411171; ["SAVE_INDEX"] = 21; ["TYPE"] = 4; ["VXP"] =  2000; ["LP"] = 5; ["REP"] =  900; ["FACTION"] = 77; ["TIER"] = 2; ["MIN_LVL"] = "120"; ["NAME"] = { ["EN"] = "Warg-slayer of Elderslade (Advanced)"; }; ["LORE"] = { ["EN"] = "Defeat many Wargs in Elderslade."; }; ["SUMMARY"] = { ["EN"] = "Defeat 200 wargs in Elderslade"; }; };</v>
      </c>
      <c r="T22">
        <f t="shared" si="6"/>
        <v>21</v>
      </c>
      <c r="U22" t="str">
        <f t="shared" si="7"/>
        <v>[21] = {</v>
      </c>
      <c r="V22" t="str">
        <f t="shared" si="8"/>
        <v xml:space="preserve">["ID"] = 1879411171; </v>
      </c>
      <c r="W22" t="str">
        <f t="shared" si="9"/>
        <v xml:space="preserve">["ID"] = 1879411171; </v>
      </c>
      <c r="X22" t="str">
        <f t="shared" si="10"/>
        <v/>
      </c>
      <c r="Y22" t="str">
        <f t="shared" si="11"/>
        <v xml:space="preserve">["SAVE_INDEX"] = 21; </v>
      </c>
      <c r="Z22">
        <f>VLOOKUP(E22,Type!A$2:B$14,2,FALSE)</f>
        <v>4</v>
      </c>
      <c r="AA22" t="str">
        <f t="shared" si="12"/>
        <v xml:space="preserve">["TYPE"] = 4; </v>
      </c>
      <c r="AB22" t="str">
        <f t="shared" si="13"/>
        <v>2000</v>
      </c>
      <c r="AC22" t="str">
        <f t="shared" si="14"/>
        <v xml:space="preserve">["VXP"] =  2000; </v>
      </c>
      <c r="AD22" t="str">
        <f t="shared" si="15"/>
        <v>5</v>
      </c>
      <c r="AE22" t="str">
        <f t="shared" si="16"/>
        <v xml:space="preserve">["LP"] = 5; </v>
      </c>
      <c r="AF22" t="str">
        <f t="shared" si="17"/>
        <v>900</v>
      </c>
      <c r="AG22" t="str">
        <f t="shared" si="18"/>
        <v xml:space="preserve">["REP"] =  900; </v>
      </c>
      <c r="AH22">
        <f>IF(LEN(J22)&gt;0,VLOOKUP(J22,Faction!A$2:B$80,2,FALSE),1)</f>
        <v>77</v>
      </c>
      <c r="AI22" t="str">
        <f t="shared" si="28"/>
        <v xml:space="preserve">["FACTION"] = 77; </v>
      </c>
      <c r="AJ22" t="str">
        <f t="shared" si="20"/>
        <v xml:space="preserve">["TIER"] = 2; </v>
      </c>
      <c r="AK22" t="str">
        <f t="shared" si="21"/>
        <v xml:space="preserve">["MIN_LVL"] = "120"; </v>
      </c>
      <c r="AL22" t="str">
        <f t="shared" si="22"/>
        <v/>
      </c>
      <c r="AM22" t="str">
        <f t="shared" si="23"/>
        <v xml:space="preserve">["NAME"] = { ["EN"] = "Warg-slayer of Elderslade (Advanced)"; }; </v>
      </c>
      <c r="AN22" t="str">
        <f t="shared" si="24"/>
        <v xml:space="preserve">["LORE"] = { ["EN"] = "Defeat many Wargs in Elderslade."; }; </v>
      </c>
      <c r="AO22" t="str">
        <f t="shared" si="25"/>
        <v xml:space="preserve">["SUMMARY"] = { ["EN"] = "Defeat 200 wargs in Elderslade"; }; </v>
      </c>
      <c r="AP22" t="str">
        <f t="shared" si="26"/>
        <v/>
      </c>
      <c r="AQ22" t="str">
        <f t="shared" si="27"/>
        <v>};</v>
      </c>
    </row>
    <row r="23" spans="1:43" x14ac:dyDescent="0.25">
      <c r="A23">
        <v>1879411176</v>
      </c>
      <c r="B23">
        <v>34</v>
      </c>
      <c r="C23">
        <v>22</v>
      </c>
      <c r="D23" t="s">
        <v>1289</v>
      </c>
      <c r="E23" t="s">
        <v>31</v>
      </c>
      <c r="I23">
        <v>700</v>
      </c>
      <c r="J23" t="s">
        <v>1297</v>
      </c>
      <c r="K23" t="s">
        <v>1327</v>
      </c>
      <c r="L23" t="s">
        <v>1538</v>
      </c>
      <c r="M23">
        <v>3</v>
      </c>
      <c r="N23">
        <v>120</v>
      </c>
      <c r="R23" t="str">
        <f t="shared" si="4"/>
        <v>[22] = {["ID"] = 1879411176; }; -- Warg-slayer of Elderslade</v>
      </c>
      <c r="S23" s="1" t="str">
        <f t="shared" si="5"/>
        <v>[22] = {["ID"] = 1879411176; ["SAVE_INDEX"] = 22; ["TYPE"] = 4; ["VXP"] =     0; ["LP"] = 0; ["REP"] =  700; ["FACTION"] = 77; ["TIER"] = 3; ["MIN_LVL"] = "120"; ["NAME"] = { ["EN"] = "Warg-slayer of Elderslade"; }; ["LORE"] = { ["EN"] = "Defeat many Wargs in Elderslade."; }; ["SUMMARY"] = { ["EN"] = "Defeat 100 wargs in Elderslade"; }; };</v>
      </c>
      <c r="T23">
        <f t="shared" si="6"/>
        <v>22</v>
      </c>
      <c r="U23" t="str">
        <f t="shared" si="7"/>
        <v>[22] = {</v>
      </c>
      <c r="V23" t="str">
        <f t="shared" si="8"/>
        <v xml:space="preserve">["ID"] = 1879411176; </v>
      </c>
      <c r="W23" t="str">
        <f t="shared" si="9"/>
        <v xml:space="preserve">["ID"] = 1879411176; </v>
      </c>
      <c r="X23" t="str">
        <f t="shared" si="10"/>
        <v/>
      </c>
      <c r="Y23" t="str">
        <f t="shared" si="11"/>
        <v xml:space="preserve">["SAVE_INDEX"] = 22; </v>
      </c>
      <c r="Z23">
        <f>VLOOKUP(E23,Type!A$2:B$14,2,FALSE)</f>
        <v>4</v>
      </c>
      <c r="AA23" t="str">
        <f t="shared" si="12"/>
        <v xml:space="preserve">["TYPE"] = 4; </v>
      </c>
      <c r="AB23" t="str">
        <f t="shared" si="13"/>
        <v>0</v>
      </c>
      <c r="AC23" t="str">
        <f t="shared" si="14"/>
        <v xml:space="preserve">["VXP"] =     0; </v>
      </c>
      <c r="AD23" t="str">
        <f t="shared" si="15"/>
        <v>0</v>
      </c>
      <c r="AE23" t="str">
        <f t="shared" si="16"/>
        <v xml:space="preserve">["LP"] = 0; </v>
      </c>
      <c r="AF23" t="str">
        <f t="shared" si="17"/>
        <v>700</v>
      </c>
      <c r="AG23" t="str">
        <f t="shared" si="18"/>
        <v xml:space="preserve">["REP"] =  700; </v>
      </c>
      <c r="AH23">
        <f>IF(LEN(J23)&gt;0,VLOOKUP(J23,Faction!A$2:B$80,2,FALSE),1)</f>
        <v>77</v>
      </c>
      <c r="AI23" t="str">
        <f t="shared" si="28"/>
        <v xml:space="preserve">["FACTION"] = 77; </v>
      </c>
      <c r="AJ23" t="str">
        <f t="shared" si="20"/>
        <v xml:space="preserve">["TIER"] = 3; </v>
      </c>
      <c r="AK23" t="str">
        <f t="shared" si="21"/>
        <v xml:space="preserve">["MIN_LVL"] = "120"; </v>
      </c>
      <c r="AL23" t="str">
        <f t="shared" si="22"/>
        <v/>
      </c>
      <c r="AM23" t="str">
        <f t="shared" si="23"/>
        <v xml:space="preserve">["NAME"] = { ["EN"] = "Warg-slayer of Elderslade"; }; </v>
      </c>
      <c r="AN23" t="str">
        <f t="shared" si="24"/>
        <v xml:space="preserve">["LORE"] = { ["EN"] = "Defeat many Wargs in Elderslade."; }; </v>
      </c>
      <c r="AO23" t="str">
        <f t="shared" si="25"/>
        <v xml:space="preserve">["SUMMARY"] = { ["EN"] = "Defeat 100 wargs in Elderslade"; }; </v>
      </c>
      <c r="AP23" t="str">
        <f t="shared" si="26"/>
        <v/>
      </c>
      <c r="AQ23" t="str">
        <f t="shared" si="27"/>
        <v>};</v>
      </c>
    </row>
    <row r="24" spans="1:43" x14ac:dyDescent="0.25">
      <c r="A24">
        <v>1879411335</v>
      </c>
      <c r="B24">
        <v>18</v>
      </c>
      <c r="C24">
        <v>23</v>
      </c>
      <c r="D24" t="s">
        <v>1328</v>
      </c>
      <c r="E24" t="s">
        <v>25</v>
      </c>
      <c r="F24">
        <v>10000</v>
      </c>
      <c r="G24" t="s">
        <v>1332</v>
      </c>
      <c r="I24">
        <v>900</v>
      </c>
      <c r="J24" t="s">
        <v>1297</v>
      </c>
      <c r="K24" t="s">
        <v>1331</v>
      </c>
      <c r="L24" t="s">
        <v>1330</v>
      </c>
      <c r="M24">
        <v>0</v>
      </c>
      <c r="N24">
        <v>10</v>
      </c>
      <c r="R24" t="str">
        <f t="shared" si="4"/>
        <v>[23] = {["ID"] = 1879411335; }; -- Missions: The War of Three Peaks</v>
      </c>
      <c r="S24" s="1" t="str">
        <f t="shared" si="5"/>
        <v>[23] = {["ID"] = 1879411335; ["SAVE_INDEX"] = 23; ["TYPE"] = 3; ["VXP"] = 10000; ["LP"] = 0; ["REP"] =  900; ["FACTION"] = 77; ["TIER"] = 0; ["MIN_LVL"] =  "10"; ["NAME"] = { ["EN"] = "Missions: The War of Three Peaks"; }; ["LORE"] = { ["EN"] = "Aid the Gabil'akkâ and complete every mission in the War of Three Peaks."; }; ["SUMMARY"] = { ["EN"] = "Complete 80 different missions"; }; ["TITLE"] = { ["EN"] = "Axe of the Gabil'akkâ"; }; };</v>
      </c>
      <c r="T24">
        <f t="shared" si="6"/>
        <v>23</v>
      </c>
      <c r="U24" t="str">
        <f t="shared" si="7"/>
        <v>[23] = {</v>
      </c>
      <c r="V24" t="str">
        <f t="shared" si="8"/>
        <v xml:space="preserve">["ID"] = 1879411335; </v>
      </c>
      <c r="W24" t="str">
        <f t="shared" si="9"/>
        <v xml:space="preserve">["ID"] = 1879411335; </v>
      </c>
      <c r="X24" t="str">
        <f t="shared" si="10"/>
        <v/>
      </c>
      <c r="Y24" t="str">
        <f t="shared" si="11"/>
        <v xml:space="preserve">["SAVE_INDEX"] = 23; </v>
      </c>
      <c r="Z24">
        <f>VLOOKUP(E24,Type!A$2:B$14,2,FALSE)</f>
        <v>3</v>
      </c>
      <c r="AA24" t="str">
        <f t="shared" si="12"/>
        <v xml:space="preserve">["TYPE"] = 3; </v>
      </c>
      <c r="AB24" t="str">
        <f t="shared" si="13"/>
        <v>10000</v>
      </c>
      <c r="AC24" t="str">
        <f t="shared" si="14"/>
        <v xml:space="preserve">["VXP"] = 10000; </v>
      </c>
      <c r="AD24" t="str">
        <f t="shared" si="15"/>
        <v>0</v>
      </c>
      <c r="AE24" t="str">
        <f t="shared" si="16"/>
        <v xml:space="preserve">["LP"] = 0; </v>
      </c>
      <c r="AF24" t="str">
        <f t="shared" si="17"/>
        <v>900</v>
      </c>
      <c r="AG24" t="str">
        <f t="shared" si="18"/>
        <v xml:space="preserve">["REP"] =  900; </v>
      </c>
      <c r="AH24">
        <f>IF(LEN(J24)&gt;0,VLOOKUP(J24,Faction!A$2:B$80,2,FALSE),1)</f>
        <v>77</v>
      </c>
      <c r="AI24" t="str">
        <f t="shared" si="28"/>
        <v xml:space="preserve">["FACTION"] = 77; </v>
      </c>
      <c r="AJ24" t="str">
        <f t="shared" si="20"/>
        <v xml:space="preserve">["TIER"] = 0; </v>
      </c>
      <c r="AK24" t="str">
        <f t="shared" si="21"/>
        <v xml:space="preserve">["MIN_LVL"] =  "10"; </v>
      </c>
      <c r="AL24" t="str">
        <f t="shared" si="22"/>
        <v/>
      </c>
      <c r="AM24" t="str">
        <f t="shared" si="23"/>
        <v xml:space="preserve">["NAME"] = { ["EN"] = "Missions: The War of Three Peaks"; }; </v>
      </c>
      <c r="AN24" t="str">
        <f t="shared" si="24"/>
        <v xml:space="preserve">["LORE"] = { ["EN"] = "Aid the Gabil'akkâ and complete every mission in the War of Three Peaks."; }; </v>
      </c>
      <c r="AO24" t="str">
        <f t="shared" si="25"/>
        <v xml:space="preserve">["SUMMARY"] = { ["EN"] = "Complete 80 different missions"; }; </v>
      </c>
      <c r="AP24" t="str">
        <f t="shared" si="26"/>
        <v xml:space="preserve">["TITLE"] = { ["EN"] = "Axe of the Gabil'akkâ"; }; </v>
      </c>
      <c r="AQ24" t="str">
        <f t="shared" si="27"/>
        <v>};</v>
      </c>
    </row>
    <row r="25" spans="1:43" x14ac:dyDescent="0.25">
      <c r="A25">
        <v>1879411142</v>
      </c>
      <c r="B25">
        <v>1</v>
      </c>
      <c r="C25">
        <v>24</v>
      </c>
      <c r="D25" t="s">
        <v>1329</v>
      </c>
      <c r="E25" t="s">
        <v>25</v>
      </c>
      <c r="F25">
        <v>1000</v>
      </c>
      <c r="G25" t="s">
        <v>1335</v>
      </c>
      <c r="H25">
        <v>5</v>
      </c>
      <c r="I25">
        <v>700</v>
      </c>
      <c r="J25" t="s">
        <v>1297</v>
      </c>
      <c r="K25" t="s">
        <v>1334</v>
      </c>
      <c r="L25" t="s">
        <v>1333</v>
      </c>
      <c r="M25">
        <v>0</v>
      </c>
      <c r="N25">
        <v>120</v>
      </c>
      <c r="R25" t="str">
        <f t="shared" si="4"/>
        <v>[24] = {["ID"] = 1879411142; }; -- Battleground of the War of Three Peaks</v>
      </c>
      <c r="S25" s="1" t="str">
        <f t="shared" si="5"/>
        <v>[24] = {["ID"] = 1879411142; ["SAVE_INDEX"] = 24; ["TYPE"] = 3; ["VXP"] =  1000; ["LP"] = 5; ["REP"] =  700; ["FACTION"] = 77; ["TIER"] = 0; ["MIN_LVL"] = "120"; ["NAME"] = { ["EN"] = "Battleground of the War of Three Peaks"; }; ["LORE"] = { ["EN"] = "Explore important sites for the War of Three Peaks."; }; ["SUMMARY"] = { ["EN"] = "Discover 9 sites"; }; ["TITLE"] = { ["EN"] = "Eyes of the Gabil'akkâ"; }; };</v>
      </c>
      <c r="T25">
        <f t="shared" si="6"/>
        <v>24</v>
      </c>
      <c r="U25" t="str">
        <f t="shared" si="7"/>
        <v>[24] = {</v>
      </c>
      <c r="V25" t="str">
        <f t="shared" si="8"/>
        <v xml:space="preserve">["ID"] = 1879411142; </v>
      </c>
      <c r="W25" t="str">
        <f t="shared" si="9"/>
        <v xml:space="preserve">["ID"] = 1879411142; </v>
      </c>
      <c r="X25" t="str">
        <f t="shared" si="10"/>
        <v/>
      </c>
      <c r="Y25" t="str">
        <f t="shared" si="11"/>
        <v xml:space="preserve">["SAVE_INDEX"] = 24; </v>
      </c>
      <c r="Z25">
        <f>VLOOKUP(E25,Type!A$2:B$14,2,FALSE)</f>
        <v>3</v>
      </c>
      <c r="AA25" t="str">
        <f t="shared" si="12"/>
        <v xml:space="preserve">["TYPE"] = 3; </v>
      </c>
      <c r="AB25" t="str">
        <f t="shared" si="13"/>
        <v>1000</v>
      </c>
      <c r="AC25" t="str">
        <f t="shared" si="14"/>
        <v xml:space="preserve">["VXP"] =  1000; </v>
      </c>
      <c r="AD25" t="str">
        <f t="shared" si="15"/>
        <v>5</v>
      </c>
      <c r="AE25" t="str">
        <f t="shared" si="16"/>
        <v xml:space="preserve">["LP"] = 5; </v>
      </c>
      <c r="AF25" t="str">
        <f t="shared" si="17"/>
        <v>700</v>
      </c>
      <c r="AG25" t="str">
        <f t="shared" si="18"/>
        <v xml:space="preserve">["REP"] =  700; </v>
      </c>
      <c r="AH25">
        <f>IF(LEN(J25)&gt;0,VLOOKUP(J25,Faction!A$2:B$80,2,FALSE),1)</f>
        <v>77</v>
      </c>
      <c r="AI25" t="str">
        <f t="shared" si="28"/>
        <v xml:space="preserve">["FACTION"] = 77; </v>
      </c>
      <c r="AJ25" t="str">
        <f t="shared" si="20"/>
        <v xml:space="preserve">["TIER"] = 0; </v>
      </c>
      <c r="AK25" t="str">
        <f t="shared" si="21"/>
        <v xml:space="preserve">["MIN_LVL"] = "120"; </v>
      </c>
      <c r="AL25" t="str">
        <f t="shared" si="22"/>
        <v/>
      </c>
      <c r="AM25" t="str">
        <f t="shared" si="23"/>
        <v xml:space="preserve">["NAME"] = { ["EN"] = "Battleground of the War of Three Peaks"; }; </v>
      </c>
      <c r="AN25" t="str">
        <f t="shared" si="24"/>
        <v xml:space="preserve">["LORE"] = { ["EN"] = "Explore important sites for the War of Three Peaks."; }; </v>
      </c>
      <c r="AO25" t="str">
        <f t="shared" si="25"/>
        <v xml:space="preserve">["SUMMARY"] = { ["EN"] = "Discover 9 sites"; }; </v>
      </c>
      <c r="AP25" t="str">
        <f t="shared" si="26"/>
        <v xml:space="preserve">["TITLE"] = { ["EN"] = "Eyes of the Gabil'akkâ"; }; </v>
      </c>
      <c r="AQ25" t="str">
        <f t="shared" si="27"/>
        <v>};</v>
      </c>
    </row>
    <row r="26" spans="1:43" x14ac:dyDescent="0.25">
      <c r="A26">
        <v>1879409789</v>
      </c>
      <c r="B26">
        <v>3</v>
      </c>
      <c r="C26">
        <v>25</v>
      </c>
      <c r="D26" t="s">
        <v>1419</v>
      </c>
      <c r="E26" t="s">
        <v>25</v>
      </c>
      <c r="K26" t="s">
        <v>1420</v>
      </c>
      <c r="L26" t="s">
        <v>1539</v>
      </c>
      <c r="M26">
        <v>0</v>
      </c>
      <c r="N26">
        <v>125</v>
      </c>
      <c r="R26" t="str">
        <f t="shared" si="4"/>
        <v>[25] = {["ID"] = 1879409789; }; -- Discovery: Amdân Dammul, the Bloody Threshold</v>
      </c>
      <c r="S26" s="1" t="str">
        <f t="shared" si="5"/>
        <v>[25] = {["ID"] = 1879409789; ["SAVE_INDEX"] = 25; ["TYPE"] = 3; ["VXP"] =     0; ["LP"] = 0; ["REP"] =    0; ["FACTION"] =  1; ["TIER"] = 0; ["MIN_LVL"] = "125"; ["NAME"] = { ["EN"] = "Discovery: Amdân Dammul, the Bloody Threshold"; }; ["LORE"] = { ["EN"] = "You have discovered the entrance to Amdân Dammul, the Bloody Threshold."; }; ["SUMMARY"] = { ["EN"] = "Discover the entrance to Amdân Dammul, the Bloody Threshold"; }; };</v>
      </c>
      <c r="T26">
        <f t="shared" si="6"/>
        <v>25</v>
      </c>
      <c r="U26" t="str">
        <f t="shared" si="7"/>
        <v>[25] = {</v>
      </c>
      <c r="V26" t="str">
        <f t="shared" si="8"/>
        <v xml:space="preserve">["ID"] = 1879409789; </v>
      </c>
      <c r="W26" t="str">
        <f t="shared" si="9"/>
        <v xml:space="preserve">["ID"] = 1879409789; </v>
      </c>
      <c r="X26" t="str">
        <f t="shared" si="10"/>
        <v/>
      </c>
      <c r="Y26" t="str">
        <f t="shared" si="11"/>
        <v xml:space="preserve">["SAVE_INDEX"] = 25; </v>
      </c>
      <c r="Z26">
        <f>VLOOKUP(E26,Type!A$2:B$14,2,FALSE)</f>
        <v>3</v>
      </c>
      <c r="AA26" t="str">
        <f t="shared" si="12"/>
        <v xml:space="preserve">["TYPE"] = 3; </v>
      </c>
      <c r="AB26" t="str">
        <f t="shared" si="13"/>
        <v>0</v>
      </c>
      <c r="AC26" t="str">
        <f t="shared" si="14"/>
        <v xml:space="preserve">["VXP"] =     0; </v>
      </c>
      <c r="AD26" t="str">
        <f t="shared" si="15"/>
        <v>0</v>
      </c>
      <c r="AE26" t="str">
        <f t="shared" si="16"/>
        <v xml:space="preserve">["LP"] = 0; </v>
      </c>
      <c r="AF26" t="str">
        <f t="shared" si="17"/>
        <v>0</v>
      </c>
      <c r="AG26" t="str">
        <f t="shared" si="18"/>
        <v xml:space="preserve">["REP"] =    0; </v>
      </c>
      <c r="AH26">
        <f>IF(LEN(J26)&gt;0,VLOOKUP(J26,Faction!A$2:B$80,2,FALSE),1)</f>
        <v>1</v>
      </c>
      <c r="AI26" t="str">
        <f t="shared" si="28"/>
        <v xml:space="preserve">["FACTION"] =  1; </v>
      </c>
      <c r="AJ26" t="str">
        <f t="shared" si="20"/>
        <v xml:space="preserve">["TIER"] = 0; </v>
      </c>
      <c r="AK26" t="str">
        <f t="shared" si="21"/>
        <v xml:space="preserve">["MIN_LVL"] = "125"; </v>
      </c>
      <c r="AL26" t="str">
        <f t="shared" si="22"/>
        <v/>
      </c>
      <c r="AM26" t="str">
        <f t="shared" si="23"/>
        <v xml:space="preserve">["NAME"] = { ["EN"] = "Discovery: Amdân Dammul, the Bloody Threshold"; }; </v>
      </c>
      <c r="AN26" t="str">
        <f t="shared" si="24"/>
        <v xml:space="preserve">["LORE"] = { ["EN"] = "You have discovered the entrance to Amdân Dammul, the Bloody Threshold."; }; </v>
      </c>
      <c r="AO26" t="str">
        <f t="shared" si="25"/>
        <v xml:space="preserve">["SUMMARY"] = { ["EN"] = "Discover the entrance to Amdân Dammul, the Bloody Threshold"; }; </v>
      </c>
      <c r="AP26" t="str">
        <f t="shared" si="26"/>
        <v/>
      </c>
      <c r="AQ26" t="str">
        <f t="shared" si="27"/>
        <v>};</v>
      </c>
    </row>
    <row r="27" spans="1:43" x14ac:dyDescent="0.25">
      <c r="A27">
        <v>1879413329</v>
      </c>
      <c r="B27">
        <v>15</v>
      </c>
      <c r="C27">
        <v>36</v>
      </c>
      <c r="D27" t="s">
        <v>1431</v>
      </c>
      <c r="E27" t="s">
        <v>25</v>
      </c>
      <c r="F27">
        <v>2000</v>
      </c>
      <c r="G27" t="s">
        <v>1432</v>
      </c>
      <c r="K27" t="s">
        <v>1422</v>
      </c>
      <c r="L27" t="s">
        <v>1433</v>
      </c>
      <c r="M27">
        <v>0</v>
      </c>
      <c r="N27">
        <v>20</v>
      </c>
      <c r="R27" t="str">
        <f t="shared" si="4"/>
        <v>[26] = {["ID"] = 1879413329; }; -- Elderslade: A Mountain of Missions (Tier 10)</v>
      </c>
      <c r="S27" s="1" t="str">
        <f t="shared" si="5"/>
        <v>[26] = {["ID"] = 1879413329; ["SAVE_INDEX"] = 36; ["TYPE"] = 3; ["VXP"] =  2000; ["LP"] = 0; ["REP"] =    0; ["FACTION"] =  1; ["TIER"] = 0; ["MIN_LVL"] =  "20"; ["NAME"] = { ["EN"] = "Elderslade: A Mountain of Missions (Tier 10)"; }; ["LORE"] = { ["EN"] = "Complete many missions in Elderslade and the War of Three Peaks."; }; ["SUMMARY"] = { ["EN"] = "Complete 20 Mission quests."; }; ["TITLE"] = { ["EN"] = "Slade-runner"; }; };</v>
      </c>
      <c r="T27">
        <f t="shared" si="6"/>
        <v>26</v>
      </c>
      <c r="U27" t="str">
        <f t="shared" ref="U27:U35" si="29">CONCATENATE(REPT(" ",2-LEN(T27)),"[",T27,"] = {")</f>
        <v>[26] = {</v>
      </c>
      <c r="V27" t="str">
        <f t="shared" si="8"/>
        <v xml:space="preserve">["ID"] = 1879413329; </v>
      </c>
      <c r="W27" t="str">
        <f t="shared" si="9"/>
        <v xml:space="preserve">["ID"] = 1879413329; </v>
      </c>
      <c r="X27" t="str">
        <f t="shared" si="10"/>
        <v/>
      </c>
      <c r="Y27" t="str">
        <f t="shared" si="11"/>
        <v xml:space="preserve">["SAVE_INDEX"] = 36; </v>
      </c>
      <c r="Z27">
        <f>VLOOKUP(E27,Type!A$2:B$14,2,FALSE)</f>
        <v>3</v>
      </c>
      <c r="AA27" t="str">
        <f t="shared" ref="AA27:AA35" si="30">CONCATENATE("[""TYPE""] = ",Z27,"; ")</f>
        <v xml:space="preserve">["TYPE"] = 3; </v>
      </c>
      <c r="AB27" t="str">
        <f t="shared" ref="AB27:AB35" si="31">TEXT(F27,0)</f>
        <v>2000</v>
      </c>
      <c r="AC27" t="str">
        <f t="shared" ref="AC27:AC35" si="32">CONCATENATE("[""VXP""] = ",REPT(" ",5-LEN(AB27)),TEXT(AB27,"0"),"; ")</f>
        <v xml:space="preserve">["VXP"] =  2000; </v>
      </c>
      <c r="AD27" t="str">
        <f t="shared" ref="AD27:AD35" si="33">TEXT(H27,0)</f>
        <v>0</v>
      </c>
      <c r="AE27" t="str">
        <f t="shared" si="16"/>
        <v xml:space="preserve">["LP"] = 0; </v>
      </c>
      <c r="AF27" t="str">
        <f t="shared" ref="AF27:AF35" si="34">TEXT(I27,0)</f>
        <v>0</v>
      </c>
      <c r="AG27" t="str">
        <f t="shared" ref="AG27:AG35" si="35">CONCATENATE("[""REP""] = ",REPT(" ",4-LEN(AF27)),TEXT(AF27,"0"),"; ")</f>
        <v xml:space="preserve">["REP"] =    0; </v>
      </c>
      <c r="AH27">
        <f>IF(LEN(J27)&gt;0,VLOOKUP(J27,Faction!A$2:B$80,2,FALSE),1)</f>
        <v>1</v>
      </c>
      <c r="AI27" t="str">
        <f t="shared" si="28"/>
        <v xml:space="preserve">["FACTION"] =  1; </v>
      </c>
      <c r="AJ27" t="str">
        <f t="shared" ref="AJ27:AJ35" si="36">CONCATENATE("[""TIER""] = ",TEXT(M27,"0"),"; ")</f>
        <v xml:space="preserve">["TIER"] = 0; </v>
      </c>
      <c r="AK27" t="str">
        <f t="shared" si="21"/>
        <v xml:space="preserve">["MIN_LVL"] =  "20"; </v>
      </c>
      <c r="AL27" t="str">
        <f t="shared" si="22"/>
        <v/>
      </c>
      <c r="AM27" t="str">
        <f t="shared" ref="AM27:AM35" si="37">CONCATENATE("[""NAME""] = { [""EN""] = """,D27,"""; }; ")</f>
        <v xml:space="preserve">["NAME"] = { ["EN"] = "Elderslade: A Mountain of Missions (Tier 10)"; }; </v>
      </c>
      <c r="AN27" t="str">
        <f t="shared" ref="AN27:AN35" si="38">CONCATENATE("[""LORE""] = { [""EN""] = """,L27,"""; }; ")</f>
        <v xml:space="preserve">["LORE"] = { ["EN"] = "Complete many missions in Elderslade and the War of Three Peaks."; }; </v>
      </c>
      <c r="AO27" t="str">
        <f t="shared" ref="AO27:AO35" si="39">CONCATENATE("[""SUMMARY""] = { [""EN""] = """,K27,"""; }; ")</f>
        <v xml:space="preserve">["SUMMARY"] = { ["EN"] = "Complete 20 Mission quests."; }; </v>
      </c>
      <c r="AP27" t="str">
        <f t="shared" ref="AP27:AP35" si="40">IF(LEN(G27)&gt;0,CONCATENATE("[""TITLE""] = { [""EN""] = """,G27,"""; }; "),"")</f>
        <v xml:space="preserve">["TITLE"] = { ["EN"] = "Slade-runner"; }; </v>
      </c>
      <c r="AQ27" t="str">
        <f t="shared" si="27"/>
        <v>};</v>
      </c>
    </row>
    <row r="28" spans="1:43" x14ac:dyDescent="0.25">
      <c r="A28">
        <v>1879413326</v>
      </c>
      <c r="B28">
        <v>14</v>
      </c>
      <c r="C28">
        <v>35</v>
      </c>
      <c r="D28" t="s">
        <v>1430</v>
      </c>
      <c r="E28" t="s">
        <v>25</v>
      </c>
      <c r="F28">
        <v>2000</v>
      </c>
      <c r="K28" t="s">
        <v>1422</v>
      </c>
      <c r="L28" t="s">
        <v>1433</v>
      </c>
      <c r="M28">
        <v>1</v>
      </c>
      <c r="N28">
        <v>20</v>
      </c>
      <c r="R28" t="str">
        <f t="shared" si="4"/>
        <v>[27] = {["ID"] = 1879413326; }; -- Elderslade: A Mountain of Missions (Tier 9)</v>
      </c>
      <c r="S28" s="1" t="str">
        <f t="shared" si="5"/>
        <v>[27] = {["ID"] = 1879413326; ["SAVE_INDEX"] = 35; ["TYPE"] = 3; ["VXP"] =  2000; ["LP"] = 0; ["REP"] =    0; ["FACTION"] =  1; ["TIER"] = 1; ["MIN_LVL"] =  "20"; ["NAME"] = { ["EN"] = "Elderslade: A Mountain of Missions (Tier 9)"; }; ["LORE"] = { ["EN"] = "Complete many missions in Elderslade and the War of Three Peaks."; }; ["SUMMARY"] = { ["EN"] = "Complete 20 Mission quests."; }; };</v>
      </c>
      <c r="T28">
        <f t="shared" si="6"/>
        <v>27</v>
      </c>
      <c r="U28" t="str">
        <f t="shared" si="29"/>
        <v>[27] = {</v>
      </c>
      <c r="V28" t="str">
        <f t="shared" si="8"/>
        <v xml:space="preserve">["ID"] = 1879413326; </v>
      </c>
      <c r="W28" t="str">
        <f t="shared" si="9"/>
        <v xml:space="preserve">["ID"] = 1879413326; </v>
      </c>
      <c r="X28" t="str">
        <f t="shared" si="10"/>
        <v/>
      </c>
      <c r="Y28" t="str">
        <f t="shared" si="11"/>
        <v xml:space="preserve">["SAVE_INDEX"] = 35; </v>
      </c>
      <c r="Z28">
        <f>VLOOKUP(E28,Type!A$2:B$14,2,FALSE)</f>
        <v>3</v>
      </c>
      <c r="AA28" t="str">
        <f t="shared" si="30"/>
        <v xml:space="preserve">["TYPE"] = 3; </v>
      </c>
      <c r="AB28" t="str">
        <f t="shared" si="31"/>
        <v>2000</v>
      </c>
      <c r="AC28" t="str">
        <f t="shared" si="32"/>
        <v xml:space="preserve">["VXP"] =  2000; </v>
      </c>
      <c r="AD28" t="str">
        <f t="shared" si="33"/>
        <v>0</v>
      </c>
      <c r="AE28" t="str">
        <f t="shared" si="16"/>
        <v xml:space="preserve">["LP"] = 0; </v>
      </c>
      <c r="AF28" t="str">
        <f t="shared" si="34"/>
        <v>0</v>
      </c>
      <c r="AG28" t="str">
        <f t="shared" si="35"/>
        <v xml:space="preserve">["REP"] =    0; </v>
      </c>
      <c r="AH28">
        <f>IF(LEN(J28)&gt;0,VLOOKUP(J28,Faction!A$2:B$80,2,FALSE),1)</f>
        <v>1</v>
      </c>
      <c r="AI28" t="str">
        <f t="shared" si="28"/>
        <v xml:space="preserve">["FACTION"] =  1; </v>
      </c>
      <c r="AJ28" t="str">
        <f t="shared" si="36"/>
        <v xml:space="preserve">["TIER"] = 1; </v>
      </c>
      <c r="AK28" t="str">
        <f t="shared" si="21"/>
        <v xml:space="preserve">["MIN_LVL"] =  "20"; </v>
      </c>
      <c r="AL28" t="str">
        <f t="shared" si="22"/>
        <v/>
      </c>
      <c r="AM28" t="str">
        <f t="shared" si="37"/>
        <v xml:space="preserve">["NAME"] = { ["EN"] = "Elderslade: A Mountain of Missions (Tier 9)"; }; </v>
      </c>
      <c r="AN28" t="str">
        <f t="shared" si="38"/>
        <v xml:space="preserve">["LORE"] = { ["EN"] = "Complete many missions in Elderslade and the War of Three Peaks."; }; </v>
      </c>
      <c r="AO28" t="str">
        <f t="shared" si="39"/>
        <v xml:space="preserve">["SUMMARY"] = { ["EN"] = "Complete 20 Mission quests."; }; </v>
      </c>
      <c r="AP28" t="str">
        <f t="shared" si="40"/>
        <v/>
      </c>
      <c r="AQ28" t="str">
        <f t="shared" si="27"/>
        <v>};</v>
      </c>
    </row>
    <row r="29" spans="1:43" x14ac:dyDescent="0.25">
      <c r="A29">
        <v>1879413325</v>
      </c>
      <c r="B29">
        <v>13</v>
      </c>
      <c r="C29">
        <v>34</v>
      </c>
      <c r="D29" t="s">
        <v>1429</v>
      </c>
      <c r="E29" t="s">
        <v>25</v>
      </c>
      <c r="F29">
        <v>2000</v>
      </c>
      <c r="K29" t="s">
        <v>1422</v>
      </c>
      <c r="L29" t="s">
        <v>1433</v>
      </c>
      <c r="M29">
        <v>2</v>
      </c>
      <c r="N29">
        <v>20</v>
      </c>
      <c r="R29" t="str">
        <f t="shared" si="4"/>
        <v>[28] = {["ID"] = 1879413325; }; -- Elderslade: A Mountain of Missions (Tier 8)</v>
      </c>
      <c r="S29" s="1" t="str">
        <f t="shared" si="5"/>
        <v>[28] = {["ID"] = 1879413325; ["SAVE_INDEX"] = 34; ["TYPE"] = 3; ["VXP"] =  2000; ["LP"] = 0; ["REP"] =    0; ["FACTION"] =  1; ["TIER"] = 2; ["MIN_LVL"] =  "20"; ["NAME"] = { ["EN"] = "Elderslade: A Mountain of Missions (Tier 8)"; }; ["LORE"] = { ["EN"] = "Complete many missions in Elderslade and the War of Three Peaks."; }; ["SUMMARY"] = { ["EN"] = "Complete 20 Mission quests."; }; };</v>
      </c>
      <c r="T29">
        <f t="shared" si="6"/>
        <v>28</v>
      </c>
      <c r="U29" t="str">
        <f t="shared" si="29"/>
        <v>[28] = {</v>
      </c>
      <c r="V29" t="str">
        <f t="shared" si="8"/>
        <v xml:space="preserve">["ID"] = 1879413325; </v>
      </c>
      <c r="W29" t="str">
        <f t="shared" si="9"/>
        <v xml:space="preserve">["ID"] = 1879413325; </v>
      </c>
      <c r="X29" t="str">
        <f t="shared" si="10"/>
        <v/>
      </c>
      <c r="Y29" t="str">
        <f t="shared" si="11"/>
        <v xml:space="preserve">["SAVE_INDEX"] = 34; </v>
      </c>
      <c r="Z29">
        <f>VLOOKUP(E29,Type!A$2:B$14,2,FALSE)</f>
        <v>3</v>
      </c>
      <c r="AA29" t="str">
        <f t="shared" si="30"/>
        <v xml:space="preserve">["TYPE"] = 3; </v>
      </c>
      <c r="AB29" t="str">
        <f t="shared" si="31"/>
        <v>2000</v>
      </c>
      <c r="AC29" t="str">
        <f t="shared" si="32"/>
        <v xml:space="preserve">["VXP"] =  2000; </v>
      </c>
      <c r="AD29" t="str">
        <f t="shared" si="33"/>
        <v>0</v>
      </c>
      <c r="AE29" t="str">
        <f t="shared" si="16"/>
        <v xml:space="preserve">["LP"] = 0; </v>
      </c>
      <c r="AF29" t="str">
        <f t="shared" si="34"/>
        <v>0</v>
      </c>
      <c r="AG29" t="str">
        <f t="shared" si="35"/>
        <v xml:space="preserve">["REP"] =    0; </v>
      </c>
      <c r="AH29">
        <f>IF(LEN(J29)&gt;0,VLOOKUP(J29,Faction!A$2:B$80,2,FALSE),1)</f>
        <v>1</v>
      </c>
      <c r="AI29" t="str">
        <f t="shared" si="28"/>
        <v xml:space="preserve">["FACTION"] =  1; </v>
      </c>
      <c r="AJ29" t="str">
        <f t="shared" si="36"/>
        <v xml:space="preserve">["TIER"] = 2; </v>
      </c>
      <c r="AK29" t="str">
        <f t="shared" si="21"/>
        <v xml:space="preserve">["MIN_LVL"] =  "20"; </v>
      </c>
      <c r="AL29" t="str">
        <f t="shared" si="22"/>
        <v/>
      </c>
      <c r="AM29" t="str">
        <f t="shared" si="37"/>
        <v xml:space="preserve">["NAME"] = { ["EN"] = "Elderslade: A Mountain of Missions (Tier 8)"; }; </v>
      </c>
      <c r="AN29" t="str">
        <f t="shared" si="38"/>
        <v xml:space="preserve">["LORE"] = { ["EN"] = "Complete many missions in Elderslade and the War of Three Peaks."; }; </v>
      </c>
      <c r="AO29" t="str">
        <f t="shared" si="39"/>
        <v xml:space="preserve">["SUMMARY"] = { ["EN"] = "Complete 20 Mission quests."; }; </v>
      </c>
      <c r="AP29" t="str">
        <f t="shared" si="40"/>
        <v/>
      </c>
      <c r="AQ29" t="str">
        <f t="shared" si="27"/>
        <v>};</v>
      </c>
    </row>
    <row r="30" spans="1:43" x14ac:dyDescent="0.25">
      <c r="A30">
        <v>1879413328</v>
      </c>
      <c r="B30">
        <v>12</v>
      </c>
      <c r="C30">
        <v>33</v>
      </c>
      <c r="D30" t="s">
        <v>1428</v>
      </c>
      <c r="E30" t="s">
        <v>25</v>
      </c>
      <c r="F30">
        <v>2000</v>
      </c>
      <c r="K30" t="s">
        <v>1422</v>
      </c>
      <c r="L30" t="s">
        <v>1433</v>
      </c>
      <c r="M30">
        <v>3</v>
      </c>
      <c r="N30">
        <v>20</v>
      </c>
      <c r="R30" t="str">
        <f t="shared" si="4"/>
        <v>[29] = {["ID"] = 1879413328; }; -- Elderslade: A Mountain of Missions (Tier 7)</v>
      </c>
      <c r="S30" s="1" t="str">
        <f t="shared" si="5"/>
        <v>[29] = {["ID"] = 1879413328; ["SAVE_INDEX"] = 33; ["TYPE"] = 3; ["VXP"] =  2000; ["LP"] = 0; ["REP"] =    0; ["FACTION"] =  1; ["TIER"] = 3; ["MIN_LVL"] =  "20"; ["NAME"] = { ["EN"] = "Elderslade: A Mountain of Missions (Tier 7)"; }; ["LORE"] = { ["EN"] = "Complete many missions in Elderslade and the War of Three Peaks."; }; ["SUMMARY"] = { ["EN"] = "Complete 20 Mission quests."; }; };</v>
      </c>
      <c r="T30">
        <f t="shared" si="6"/>
        <v>29</v>
      </c>
      <c r="U30" t="str">
        <f t="shared" si="29"/>
        <v>[29] = {</v>
      </c>
      <c r="V30" t="str">
        <f t="shared" si="8"/>
        <v xml:space="preserve">["ID"] = 1879413328; </v>
      </c>
      <c r="W30" t="str">
        <f t="shared" si="9"/>
        <v xml:space="preserve">["ID"] = 1879413328; </v>
      </c>
      <c r="X30" t="str">
        <f t="shared" si="10"/>
        <v/>
      </c>
      <c r="Y30" t="str">
        <f t="shared" si="11"/>
        <v xml:space="preserve">["SAVE_INDEX"] = 33; </v>
      </c>
      <c r="Z30">
        <f>VLOOKUP(E30,Type!A$2:B$14,2,FALSE)</f>
        <v>3</v>
      </c>
      <c r="AA30" t="str">
        <f t="shared" si="30"/>
        <v xml:space="preserve">["TYPE"] = 3; </v>
      </c>
      <c r="AB30" t="str">
        <f t="shared" si="31"/>
        <v>2000</v>
      </c>
      <c r="AC30" t="str">
        <f t="shared" si="32"/>
        <v xml:space="preserve">["VXP"] =  2000; </v>
      </c>
      <c r="AD30" t="str">
        <f t="shared" si="33"/>
        <v>0</v>
      </c>
      <c r="AE30" t="str">
        <f t="shared" si="16"/>
        <v xml:space="preserve">["LP"] = 0; </v>
      </c>
      <c r="AF30" t="str">
        <f t="shared" si="34"/>
        <v>0</v>
      </c>
      <c r="AG30" t="str">
        <f t="shared" si="35"/>
        <v xml:space="preserve">["REP"] =    0; </v>
      </c>
      <c r="AH30">
        <f>IF(LEN(J30)&gt;0,VLOOKUP(J30,Faction!A$2:B$80,2,FALSE),1)</f>
        <v>1</v>
      </c>
      <c r="AI30" t="str">
        <f t="shared" si="28"/>
        <v xml:space="preserve">["FACTION"] =  1; </v>
      </c>
      <c r="AJ30" t="str">
        <f t="shared" si="36"/>
        <v xml:space="preserve">["TIER"] = 3; </v>
      </c>
      <c r="AK30" t="str">
        <f t="shared" si="21"/>
        <v xml:space="preserve">["MIN_LVL"] =  "20"; </v>
      </c>
      <c r="AL30" t="str">
        <f t="shared" si="22"/>
        <v/>
      </c>
      <c r="AM30" t="str">
        <f t="shared" si="37"/>
        <v xml:space="preserve">["NAME"] = { ["EN"] = "Elderslade: A Mountain of Missions (Tier 7)"; }; </v>
      </c>
      <c r="AN30" t="str">
        <f t="shared" si="38"/>
        <v xml:space="preserve">["LORE"] = { ["EN"] = "Complete many missions in Elderslade and the War of Three Peaks."; }; </v>
      </c>
      <c r="AO30" t="str">
        <f t="shared" si="39"/>
        <v xml:space="preserve">["SUMMARY"] = { ["EN"] = "Complete 20 Mission quests."; }; </v>
      </c>
      <c r="AP30" t="str">
        <f t="shared" si="40"/>
        <v/>
      </c>
      <c r="AQ30" t="str">
        <f t="shared" si="27"/>
        <v>};</v>
      </c>
    </row>
    <row r="31" spans="1:43" x14ac:dyDescent="0.25">
      <c r="A31">
        <v>1879413327</v>
      </c>
      <c r="B31">
        <v>11</v>
      </c>
      <c r="C31">
        <v>32</v>
      </c>
      <c r="D31" t="s">
        <v>1427</v>
      </c>
      <c r="E31" t="s">
        <v>25</v>
      </c>
      <c r="F31">
        <v>2000</v>
      </c>
      <c r="K31" t="s">
        <v>1422</v>
      </c>
      <c r="L31" t="s">
        <v>1433</v>
      </c>
      <c r="M31">
        <v>4</v>
      </c>
      <c r="N31">
        <v>20</v>
      </c>
      <c r="R31" t="str">
        <f t="shared" si="4"/>
        <v>[30] = {["ID"] = 1879413327; }; -- Elderslade: A Mountain of Missions (Tier 6)</v>
      </c>
      <c r="S31" s="1" t="str">
        <f t="shared" si="5"/>
        <v>[30] = {["ID"] = 1879413327; ["SAVE_INDEX"] = 32; ["TYPE"] = 3; ["VXP"] =  2000; ["LP"] = 0; ["REP"] =    0; ["FACTION"] =  1; ["TIER"] = 4; ["MIN_LVL"] =  "20"; ["NAME"] = { ["EN"] = "Elderslade: A Mountain of Missions (Tier 6)"; }; ["LORE"] = { ["EN"] = "Complete many missions in Elderslade and the War of Three Peaks."; }; ["SUMMARY"] = { ["EN"] = "Complete 20 Mission quests."; }; };</v>
      </c>
      <c r="T31">
        <f t="shared" si="6"/>
        <v>30</v>
      </c>
      <c r="U31" t="str">
        <f t="shared" si="29"/>
        <v>[30] = {</v>
      </c>
      <c r="V31" t="str">
        <f t="shared" si="8"/>
        <v xml:space="preserve">["ID"] = 1879413327; </v>
      </c>
      <c r="W31" t="str">
        <f t="shared" si="9"/>
        <v xml:space="preserve">["ID"] = 1879413327; </v>
      </c>
      <c r="X31" t="str">
        <f t="shared" si="10"/>
        <v/>
      </c>
      <c r="Y31" t="str">
        <f t="shared" si="11"/>
        <v xml:space="preserve">["SAVE_INDEX"] = 32; </v>
      </c>
      <c r="Z31">
        <f>VLOOKUP(E31,Type!A$2:B$14,2,FALSE)</f>
        <v>3</v>
      </c>
      <c r="AA31" t="str">
        <f t="shared" si="30"/>
        <v xml:space="preserve">["TYPE"] = 3; </v>
      </c>
      <c r="AB31" t="str">
        <f t="shared" si="31"/>
        <v>2000</v>
      </c>
      <c r="AC31" t="str">
        <f t="shared" si="32"/>
        <v xml:space="preserve">["VXP"] =  2000; </v>
      </c>
      <c r="AD31" t="str">
        <f t="shared" si="33"/>
        <v>0</v>
      </c>
      <c r="AE31" t="str">
        <f t="shared" si="16"/>
        <v xml:space="preserve">["LP"] = 0; </v>
      </c>
      <c r="AF31" t="str">
        <f t="shared" si="34"/>
        <v>0</v>
      </c>
      <c r="AG31" t="str">
        <f t="shared" si="35"/>
        <v xml:space="preserve">["REP"] =    0; </v>
      </c>
      <c r="AH31">
        <f>IF(LEN(J31)&gt;0,VLOOKUP(J31,Faction!A$2:B$80,2,FALSE),1)</f>
        <v>1</v>
      </c>
      <c r="AI31" t="str">
        <f t="shared" si="28"/>
        <v xml:space="preserve">["FACTION"] =  1; </v>
      </c>
      <c r="AJ31" t="str">
        <f t="shared" si="36"/>
        <v xml:space="preserve">["TIER"] = 4; </v>
      </c>
      <c r="AK31" t="str">
        <f t="shared" si="21"/>
        <v xml:space="preserve">["MIN_LVL"] =  "20"; </v>
      </c>
      <c r="AL31" t="str">
        <f t="shared" si="22"/>
        <v/>
      </c>
      <c r="AM31" t="str">
        <f t="shared" si="37"/>
        <v xml:space="preserve">["NAME"] = { ["EN"] = "Elderslade: A Mountain of Missions (Tier 6)"; }; </v>
      </c>
      <c r="AN31" t="str">
        <f t="shared" si="38"/>
        <v xml:space="preserve">["LORE"] = { ["EN"] = "Complete many missions in Elderslade and the War of Three Peaks."; }; </v>
      </c>
      <c r="AO31" t="str">
        <f t="shared" si="39"/>
        <v xml:space="preserve">["SUMMARY"] = { ["EN"] = "Complete 20 Mission quests."; }; </v>
      </c>
      <c r="AP31" t="str">
        <f t="shared" si="40"/>
        <v/>
      </c>
      <c r="AQ31" t="str">
        <f t="shared" si="27"/>
        <v>};</v>
      </c>
    </row>
    <row r="32" spans="1:43" x14ac:dyDescent="0.25">
      <c r="A32">
        <v>1879413331</v>
      </c>
      <c r="B32">
        <v>10</v>
      </c>
      <c r="C32">
        <v>31</v>
      </c>
      <c r="D32" t="s">
        <v>1426</v>
      </c>
      <c r="E32" t="s">
        <v>25</v>
      </c>
      <c r="F32">
        <v>2000</v>
      </c>
      <c r="K32" t="s">
        <v>1422</v>
      </c>
      <c r="L32" t="s">
        <v>1433</v>
      </c>
      <c r="M32">
        <v>5</v>
      </c>
      <c r="N32">
        <v>20</v>
      </c>
      <c r="R32" t="str">
        <f t="shared" si="4"/>
        <v>[31] = {["ID"] = 1879413331; }; -- Elderslade: A Mountain of Missions (Tier 5)</v>
      </c>
      <c r="S32" s="1" t="str">
        <f t="shared" si="5"/>
        <v>[31] = {["ID"] = 1879413331; ["SAVE_INDEX"] = 31; ["TYPE"] = 3; ["VXP"] =  2000; ["LP"] = 0; ["REP"] =    0; ["FACTION"] =  1; ["TIER"] = 5; ["MIN_LVL"] =  "20"; ["NAME"] = { ["EN"] = "Elderslade: A Mountain of Missions (Tier 5)"; }; ["LORE"] = { ["EN"] = "Complete many missions in Elderslade and the War of Three Peaks."; }; ["SUMMARY"] = { ["EN"] = "Complete 20 Mission quests."; }; };</v>
      </c>
      <c r="T32">
        <f t="shared" si="6"/>
        <v>31</v>
      </c>
      <c r="U32" t="str">
        <f t="shared" si="29"/>
        <v>[31] = {</v>
      </c>
      <c r="V32" t="str">
        <f t="shared" si="8"/>
        <v xml:space="preserve">["ID"] = 1879413331; </v>
      </c>
      <c r="W32" t="str">
        <f t="shared" si="9"/>
        <v xml:space="preserve">["ID"] = 1879413331; </v>
      </c>
      <c r="X32" t="str">
        <f t="shared" si="10"/>
        <v/>
      </c>
      <c r="Y32" t="str">
        <f t="shared" si="11"/>
        <v xml:space="preserve">["SAVE_INDEX"] = 31; </v>
      </c>
      <c r="Z32">
        <f>VLOOKUP(E32,Type!A$2:B$14,2,FALSE)</f>
        <v>3</v>
      </c>
      <c r="AA32" t="str">
        <f t="shared" si="30"/>
        <v xml:space="preserve">["TYPE"] = 3; </v>
      </c>
      <c r="AB32" t="str">
        <f t="shared" si="31"/>
        <v>2000</v>
      </c>
      <c r="AC32" t="str">
        <f t="shared" si="32"/>
        <v xml:space="preserve">["VXP"] =  2000; </v>
      </c>
      <c r="AD32" t="str">
        <f t="shared" si="33"/>
        <v>0</v>
      </c>
      <c r="AE32" t="str">
        <f t="shared" si="16"/>
        <v xml:space="preserve">["LP"] = 0; </v>
      </c>
      <c r="AF32" t="str">
        <f t="shared" si="34"/>
        <v>0</v>
      </c>
      <c r="AG32" t="str">
        <f t="shared" si="35"/>
        <v xml:space="preserve">["REP"] =    0; </v>
      </c>
      <c r="AH32">
        <f>IF(LEN(J32)&gt;0,VLOOKUP(J32,Faction!A$2:B$80,2,FALSE),1)</f>
        <v>1</v>
      </c>
      <c r="AI32" t="str">
        <f t="shared" si="28"/>
        <v xml:space="preserve">["FACTION"] =  1; </v>
      </c>
      <c r="AJ32" t="str">
        <f t="shared" si="36"/>
        <v xml:space="preserve">["TIER"] = 5; </v>
      </c>
      <c r="AK32" t="str">
        <f t="shared" si="21"/>
        <v xml:space="preserve">["MIN_LVL"] =  "20"; </v>
      </c>
      <c r="AL32" t="str">
        <f t="shared" si="22"/>
        <v/>
      </c>
      <c r="AM32" t="str">
        <f t="shared" si="37"/>
        <v xml:space="preserve">["NAME"] = { ["EN"] = "Elderslade: A Mountain of Missions (Tier 5)"; }; </v>
      </c>
      <c r="AN32" t="str">
        <f t="shared" si="38"/>
        <v xml:space="preserve">["LORE"] = { ["EN"] = "Complete many missions in Elderslade and the War of Three Peaks."; }; </v>
      </c>
      <c r="AO32" t="str">
        <f t="shared" si="39"/>
        <v xml:space="preserve">["SUMMARY"] = { ["EN"] = "Complete 20 Mission quests."; }; </v>
      </c>
      <c r="AP32" t="str">
        <f t="shared" si="40"/>
        <v/>
      </c>
      <c r="AQ32" t="str">
        <f t="shared" si="27"/>
        <v>};</v>
      </c>
    </row>
    <row r="33" spans="1:43" x14ac:dyDescent="0.25">
      <c r="A33">
        <v>1879413330</v>
      </c>
      <c r="B33">
        <v>9</v>
      </c>
      <c r="C33">
        <v>30</v>
      </c>
      <c r="D33" t="s">
        <v>1425</v>
      </c>
      <c r="E33" t="s">
        <v>25</v>
      </c>
      <c r="F33">
        <v>2000</v>
      </c>
      <c r="K33" t="s">
        <v>1422</v>
      </c>
      <c r="L33" t="s">
        <v>1433</v>
      </c>
      <c r="M33">
        <v>6</v>
      </c>
      <c r="N33">
        <v>20</v>
      </c>
      <c r="R33" t="str">
        <f t="shared" si="4"/>
        <v>[32] = {["ID"] = 1879413330; }; -- Elderslade: A Mountain of Missions (Tier 4)</v>
      </c>
      <c r="S33" s="1" t="str">
        <f t="shared" si="5"/>
        <v>[32] = {["ID"] = 1879413330; ["SAVE_INDEX"] = 30; ["TYPE"] = 3; ["VXP"] =  2000; ["LP"] = 0; ["REP"] =    0; ["FACTION"] =  1; ["TIER"] = 6; ["MIN_LVL"] =  "20"; ["NAME"] = { ["EN"] = "Elderslade: A Mountain of Missions (Tier 4)"; }; ["LORE"] = { ["EN"] = "Complete many missions in Elderslade and the War of Three Peaks."; }; ["SUMMARY"] = { ["EN"] = "Complete 20 Mission quests."; }; };</v>
      </c>
      <c r="T33">
        <f t="shared" si="6"/>
        <v>32</v>
      </c>
      <c r="U33" t="str">
        <f t="shared" si="29"/>
        <v>[32] = {</v>
      </c>
      <c r="V33" t="str">
        <f t="shared" si="8"/>
        <v xml:space="preserve">["ID"] = 1879413330; </v>
      </c>
      <c r="W33" t="str">
        <f t="shared" si="9"/>
        <v xml:space="preserve">["ID"] = 1879413330; </v>
      </c>
      <c r="X33" t="str">
        <f t="shared" si="10"/>
        <v/>
      </c>
      <c r="Y33" t="str">
        <f t="shared" si="11"/>
        <v xml:space="preserve">["SAVE_INDEX"] = 30; </v>
      </c>
      <c r="Z33">
        <f>VLOOKUP(E33,Type!A$2:B$14,2,FALSE)</f>
        <v>3</v>
      </c>
      <c r="AA33" t="str">
        <f t="shared" si="30"/>
        <v xml:space="preserve">["TYPE"] = 3; </v>
      </c>
      <c r="AB33" t="str">
        <f t="shared" si="31"/>
        <v>2000</v>
      </c>
      <c r="AC33" t="str">
        <f t="shared" si="32"/>
        <v xml:space="preserve">["VXP"] =  2000; </v>
      </c>
      <c r="AD33" t="str">
        <f t="shared" si="33"/>
        <v>0</v>
      </c>
      <c r="AE33" t="str">
        <f t="shared" si="16"/>
        <v xml:space="preserve">["LP"] = 0; </v>
      </c>
      <c r="AF33" t="str">
        <f t="shared" si="34"/>
        <v>0</v>
      </c>
      <c r="AG33" t="str">
        <f t="shared" si="35"/>
        <v xml:space="preserve">["REP"] =    0; </v>
      </c>
      <c r="AH33">
        <f>IF(LEN(J33)&gt;0,VLOOKUP(J33,Faction!A$2:B$80,2,FALSE),1)</f>
        <v>1</v>
      </c>
      <c r="AI33" t="str">
        <f t="shared" si="28"/>
        <v xml:space="preserve">["FACTION"] =  1; </v>
      </c>
      <c r="AJ33" t="str">
        <f t="shared" si="36"/>
        <v xml:space="preserve">["TIER"] = 6; </v>
      </c>
      <c r="AK33" t="str">
        <f t="shared" si="21"/>
        <v xml:space="preserve">["MIN_LVL"] =  "20"; </v>
      </c>
      <c r="AL33" t="str">
        <f t="shared" si="22"/>
        <v/>
      </c>
      <c r="AM33" t="str">
        <f t="shared" si="37"/>
        <v xml:space="preserve">["NAME"] = { ["EN"] = "Elderslade: A Mountain of Missions (Tier 4)"; }; </v>
      </c>
      <c r="AN33" t="str">
        <f t="shared" si="38"/>
        <v xml:space="preserve">["LORE"] = { ["EN"] = "Complete many missions in Elderslade and the War of Three Peaks."; }; </v>
      </c>
      <c r="AO33" t="str">
        <f t="shared" si="39"/>
        <v xml:space="preserve">["SUMMARY"] = { ["EN"] = "Complete 20 Mission quests."; }; </v>
      </c>
      <c r="AP33" t="str">
        <f t="shared" si="40"/>
        <v/>
      </c>
      <c r="AQ33" t="str">
        <f t="shared" si="27"/>
        <v>};</v>
      </c>
    </row>
    <row r="34" spans="1:43" x14ac:dyDescent="0.25">
      <c r="A34">
        <v>1879413332</v>
      </c>
      <c r="B34">
        <v>8</v>
      </c>
      <c r="C34">
        <v>29</v>
      </c>
      <c r="D34" t="s">
        <v>1424</v>
      </c>
      <c r="E34" t="s">
        <v>25</v>
      </c>
      <c r="F34">
        <v>2000</v>
      </c>
      <c r="K34" t="s">
        <v>1422</v>
      </c>
      <c r="L34" t="s">
        <v>1433</v>
      </c>
      <c r="M34">
        <v>7</v>
      </c>
      <c r="N34">
        <v>20</v>
      </c>
      <c r="R34" t="str">
        <f t="shared" si="4"/>
        <v>[33] = {["ID"] = 1879413332; }; -- Elderslade: A Mountain of Missions (Tier 3)</v>
      </c>
      <c r="S34" s="1" t="str">
        <f t="shared" si="5"/>
        <v>[33] = {["ID"] = 1879413332; ["SAVE_INDEX"] = 29; ["TYPE"] = 3; ["VXP"] =  2000; ["LP"] = 0; ["REP"] =    0; ["FACTION"] =  1; ["TIER"] = 7; ["MIN_LVL"] =  "20"; ["NAME"] = { ["EN"] = "Elderslade: A Mountain of Missions (Tier 3)"; }; ["LORE"] = { ["EN"] = "Complete many missions in Elderslade and the War of Three Peaks."; }; ["SUMMARY"] = { ["EN"] = "Complete 20 Mission quests."; }; };</v>
      </c>
      <c r="T34">
        <f t="shared" si="6"/>
        <v>33</v>
      </c>
      <c r="U34" t="str">
        <f t="shared" si="29"/>
        <v>[33] = {</v>
      </c>
      <c r="V34" t="str">
        <f t="shared" si="8"/>
        <v xml:space="preserve">["ID"] = 1879413332; </v>
      </c>
      <c r="W34" t="str">
        <f t="shared" si="9"/>
        <v xml:space="preserve">["ID"] = 1879413332; </v>
      </c>
      <c r="X34" t="str">
        <f t="shared" si="10"/>
        <v/>
      </c>
      <c r="Y34" t="str">
        <f t="shared" si="11"/>
        <v xml:space="preserve">["SAVE_INDEX"] = 29; </v>
      </c>
      <c r="Z34">
        <f>VLOOKUP(E34,Type!A$2:B$14,2,FALSE)</f>
        <v>3</v>
      </c>
      <c r="AA34" t="str">
        <f t="shared" si="30"/>
        <v xml:space="preserve">["TYPE"] = 3; </v>
      </c>
      <c r="AB34" t="str">
        <f t="shared" si="31"/>
        <v>2000</v>
      </c>
      <c r="AC34" t="str">
        <f t="shared" si="32"/>
        <v xml:space="preserve">["VXP"] =  2000; </v>
      </c>
      <c r="AD34" t="str">
        <f t="shared" si="33"/>
        <v>0</v>
      </c>
      <c r="AE34" t="str">
        <f t="shared" si="16"/>
        <v xml:space="preserve">["LP"] = 0; </v>
      </c>
      <c r="AF34" t="str">
        <f t="shared" si="34"/>
        <v>0</v>
      </c>
      <c r="AG34" t="str">
        <f t="shared" si="35"/>
        <v xml:space="preserve">["REP"] =    0; </v>
      </c>
      <c r="AH34">
        <f>IF(LEN(J34)&gt;0,VLOOKUP(J34,Faction!A$2:B$80,2,FALSE),1)</f>
        <v>1</v>
      </c>
      <c r="AI34" t="str">
        <f t="shared" si="28"/>
        <v xml:space="preserve">["FACTION"] =  1; </v>
      </c>
      <c r="AJ34" t="str">
        <f t="shared" si="36"/>
        <v xml:space="preserve">["TIER"] = 7; </v>
      </c>
      <c r="AK34" t="str">
        <f t="shared" si="21"/>
        <v xml:space="preserve">["MIN_LVL"] =  "20"; </v>
      </c>
      <c r="AL34" t="str">
        <f t="shared" si="22"/>
        <v/>
      </c>
      <c r="AM34" t="str">
        <f t="shared" si="37"/>
        <v xml:space="preserve">["NAME"] = { ["EN"] = "Elderslade: A Mountain of Missions (Tier 3)"; }; </v>
      </c>
      <c r="AN34" t="str">
        <f t="shared" si="38"/>
        <v xml:space="preserve">["LORE"] = { ["EN"] = "Complete many missions in Elderslade and the War of Three Peaks."; }; </v>
      </c>
      <c r="AO34" t="str">
        <f t="shared" si="39"/>
        <v xml:space="preserve">["SUMMARY"] = { ["EN"] = "Complete 20 Mission quests."; }; </v>
      </c>
      <c r="AP34" t="str">
        <f t="shared" si="40"/>
        <v/>
      </c>
      <c r="AQ34" t="str">
        <f t="shared" si="27"/>
        <v>};</v>
      </c>
    </row>
    <row r="35" spans="1:43" x14ac:dyDescent="0.25">
      <c r="A35">
        <v>1879413317</v>
      </c>
      <c r="B35">
        <v>7</v>
      </c>
      <c r="C35">
        <v>28</v>
      </c>
      <c r="D35" t="s">
        <v>1423</v>
      </c>
      <c r="E35" t="s">
        <v>25</v>
      </c>
      <c r="F35">
        <v>2000</v>
      </c>
      <c r="K35" t="s">
        <v>1422</v>
      </c>
      <c r="L35" t="s">
        <v>1433</v>
      </c>
      <c r="M35">
        <v>8</v>
      </c>
      <c r="N35">
        <v>20</v>
      </c>
      <c r="R35" t="str">
        <f t="shared" si="4"/>
        <v>[34] = {["ID"] = 1879413317; }; -- Elderslade: A Mountain of Missions (Tier 2)</v>
      </c>
      <c r="S35" s="1" t="str">
        <f t="shared" si="5"/>
        <v>[34] = {["ID"] = 1879413317; ["SAVE_INDEX"] = 28; ["TYPE"] = 3; ["VXP"] =  2000; ["LP"] = 0; ["REP"] =    0; ["FACTION"] =  1; ["TIER"] = 8; ["MIN_LVL"] =  "20"; ["NAME"] = { ["EN"] = "Elderslade: A Mountain of Missions (Tier 2)"; }; ["LORE"] = { ["EN"] = "Complete many missions in Elderslade and the War of Three Peaks."; }; ["SUMMARY"] = { ["EN"] = "Complete 20 Mission quests."; }; };</v>
      </c>
      <c r="T35">
        <f t="shared" si="6"/>
        <v>34</v>
      </c>
      <c r="U35" t="str">
        <f t="shared" si="29"/>
        <v>[34] = {</v>
      </c>
      <c r="V35" t="str">
        <f t="shared" si="8"/>
        <v xml:space="preserve">["ID"] = 1879413317; </v>
      </c>
      <c r="W35" t="str">
        <f t="shared" si="9"/>
        <v xml:space="preserve">["ID"] = 1879413317; </v>
      </c>
      <c r="X35" t="str">
        <f t="shared" si="10"/>
        <v/>
      </c>
      <c r="Y35" t="str">
        <f t="shared" si="11"/>
        <v xml:space="preserve">["SAVE_INDEX"] = 28; </v>
      </c>
      <c r="Z35">
        <f>VLOOKUP(E35,Type!A$2:B$14,2,FALSE)</f>
        <v>3</v>
      </c>
      <c r="AA35" t="str">
        <f t="shared" si="30"/>
        <v xml:space="preserve">["TYPE"] = 3; </v>
      </c>
      <c r="AB35" t="str">
        <f t="shared" si="31"/>
        <v>2000</v>
      </c>
      <c r="AC35" t="str">
        <f t="shared" si="32"/>
        <v xml:space="preserve">["VXP"] =  2000; </v>
      </c>
      <c r="AD35" t="str">
        <f t="shared" si="33"/>
        <v>0</v>
      </c>
      <c r="AE35" t="str">
        <f t="shared" si="16"/>
        <v xml:space="preserve">["LP"] = 0; </v>
      </c>
      <c r="AF35" t="str">
        <f t="shared" si="34"/>
        <v>0</v>
      </c>
      <c r="AG35" t="str">
        <f t="shared" si="35"/>
        <v xml:space="preserve">["REP"] =    0; </v>
      </c>
      <c r="AH35">
        <f>IF(LEN(J35)&gt;0,VLOOKUP(J35,Faction!A$2:B$80,2,FALSE),1)</f>
        <v>1</v>
      </c>
      <c r="AI35" t="str">
        <f t="shared" si="28"/>
        <v xml:space="preserve">["FACTION"] =  1; </v>
      </c>
      <c r="AJ35" t="str">
        <f t="shared" si="36"/>
        <v xml:space="preserve">["TIER"] = 8; </v>
      </c>
      <c r="AK35" t="str">
        <f t="shared" si="21"/>
        <v xml:space="preserve">["MIN_LVL"] =  "20"; </v>
      </c>
      <c r="AL35" t="str">
        <f t="shared" si="22"/>
        <v/>
      </c>
      <c r="AM35" t="str">
        <f t="shared" si="37"/>
        <v xml:space="preserve">["NAME"] = { ["EN"] = "Elderslade: A Mountain of Missions (Tier 2)"; }; </v>
      </c>
      <c r="AN35" t="str">
        <f t="shared" si="38"/>
        <v xml:space="preserve">["LORE"] = { ["EN"] = "Complete many missions in Elderslade and the War of Three Peaks."; }; </v>
      </c>
      <c r="AO35" t="str">
        <f t="shared" si="39"/>
        <v xml:space="preserve">["SUMMARY"] = { ["EN"] = "Complete 20 Mission quests."; }; </v>
      </c>
      <c r="AP35" t="str">
        <f t="shared" si="40"/>
        <v/>
      </c>
      <c r="AQ35" t="str">
        <f t="shared" si="27"/>
        <v>};</v>
      </c>
    </row>
    <row r="36" spans="1:43" x14ac:dyDescent="0.25">
      <c r="A36">
        <v>1879413316</v>
      </c>
      <c r="B36">
        <v>6</v>
      </c>
      <c r="C36">
        <v>27</v>
      </c>
      <c r="D36" t="s">
        <v>1421</v>
      </c>
      <c r="E36" t="s">
        <v>25</v>
      </c>
      <c r="F36">
        <v>2000</v>
      </c>
      <c r="K36" t="s">
        <v>1422</v>
      </c>
      <c r="L36" t="s">
        <v>1433</v>
      </c>
      <c r="M36">
        <v>9</v>
      </c>
      <c r="N36">
        <v>20</v>
      </c>
      <c r="R36" t="str">
        <f t="shared" si="4"/>
        <v>[35] = {["ID"] = 1879413316; }; -- Elderslade: A Mountain of Missions (Tier 1)</v>
      </c>
      <c r="S36" s="1" t="str">
        <f t="shared" si="5"/>
        <v>[35] = {["ID"] = 1879413316; ["SAVE_INDEX"] = 27; ["TYPE"] = 3; ["VXP"] =  2000; ["LP"] = 0; ["REP"] =    0; ["FACTION"] =  1; ["TIER"] = 9; ["MIN_LVL"] =  "20"; ["NAME"] = { ["EN"] = "Elderslade: A Mountain of Missions (Tier 1)"; }; ["LORE"] = { ["EN"] = "Complete many missions in Elderslade and the War of Three Peaks."; }; ["SUMMARY"] = { ["EN"] = "Complete 20 Mission quests."; }; };</v>
      </c>
      <c r="T36">
        <f t="shared" si="6"/>
        <v>35</v>
      </c>
      <c r="U36" t="str">
        <f t="shared" si="7"/>
        <v>[35] = {</v>
      </c>
      <c r="V36" t="str">
        <f t="shared" si="8"/>
        <v xml:space="preserve">["ID"] = 1879413316; </v>
      </c>
      <c r="W36" t="str">
        <f t="shared" si="9"/>
        <v xml:space="preserve">["ID"] = 1879413316; </v>
      </c>
      <c r="X36" t="str">
        <f t="shared" si="10"/>
        <v/>
      </c>
      <c r="Y36" t="str">
        <f t="shared" si="11"/>
        <v xml:space="preserve">["SAVE_INDEX"] = 27; </v>
      </c>
      <c r="Z36">
        <f>VLOOKUP(E36,Type!A$2:B$14,2,FALSE)</f>
        <v>3</v>
      </c>
      <c r="AA36" t="str">
        <f t="shared" si="12"/>
        <v xml:space="preserve">["TYPE"] = 3; </v>
      </c>
      <c r="AB36" t="str">
        <f t="shared" si="13"/>
        <v>2000</v>
      </c>
      <c r="AC36" t="str">
        <f t="shared" si="14"/>
        <v xml:space="preserve">["VXP"] =  2000; </v>
      </c>
      <c r="AD36" t="str">
        <f t="shared" si="15"/>
        <v>0</v>
      </c>
      <c r="AE36" t="str">
        <f t="shared" si="16"/>
        <v xml:space="preserve">["LP"] = 0; </v>
      </c>
      <c r="AF36" t="str">
        <f t="shared" si="17"/>
        <v>0</v>
      </c>
      <c r="AG36" t="str">
        <f t="shared" si="18"/>
        <v xml:space="preserve">["REP"] =    0; </v>
      </c>
      <c r="AH36">
        <f>IF(LEN(J36)&gt;0,VLOOKUP(J36,Faction!A$2:B$80,2,FALSE),1)</f>
        <v>1</v>
      </c>
      <c r="AI36" t="str">
        <f t="shared" si="28"/>
        <v xml:space="preserve">["FACTION"] =  1; </v>
      </c>
      <c r="AJ36" t="str">
        <f t="shared" si="20"/>
        <v xml:space="preserve">["TIER"] = 9; </v>
      </c>
      <c r="AK36" t="str">
        <f t="shared" si="21"/>
        <v xml:space="preserve">["MIN_LVL"] =  "20"; </v>
      </c>
      <c r="AL36" t="str">
        <f t="shared" si="22"/>
        <v/>
      </c>
      <c r="AM36" t="str">
        <f t="shared" si="23"/>
        <v xml:space="preserve">["NAME"] = { ["EN"] = "Elderslade: A Mountain of Missions (Tier 1)"; }; </v>
      </c>
      <c r="AN36" t="str">
        <f t="shared" si="24"/>
        <v xml:space="preserve">["LORE"] = { ["EN"] = "Complete many missions in Elderslade and the War of Three Peaks."; }; </v>
      </c>
      <c r="AO36" t="str">
        <f t="shared" si="25"/>
        <v xml:space="preserve">["SUMMARY"] = { ["EN"] = "Complete 20 Mission quests."; }; </v>
      </c>
      <c r="AP36" t="str">
        <f t="shared" si="26"/>
        <v/>
      </c>
      <c r="AQ36" t="str">
        <f t="shared" si="27"/>
        <v>};</v>
      </c>
    </row>
    <row r="37" spans="1:43" x14ac:dyDescent="0.25">
      <c r="S37" s="1" t="e">
        <f t="shared" ref="S37" si="41">CONCATENATE(U37,V37,Y37,AA37,AC37,AE37,AG37,AI37,AJ37,AM37,AN37,AO37,AP37,AQ37)</f>
        <v>#N/A</v>
      </c>
      <c r="T37">
        <f t="shared" si="6"/>
        <v>36</v>
      </c>
      <c r="U37" t="str">
        <f t="shared" si="7"/>
        <v>[36] = {</v>
      </c>
      <c r="V37" t="str">
        <f t="shared" si="8"/>
        <v xml:space="preserve">                     </v>
      </c>
      <c r="W37" t="str">
        <f t="shared" si="9"/>
        <v/>
      </c>
      <c r="X37" t="str">
        <f t="shared" si="10"/>
        <v/>
      </c>
      <c r="Y37" t="str">
        <f t="shared" si="11"/>
        <v/>
      </c>
      <c r="Z37" t="e">
        <f>VLOOKUP(E37,Type!A$2:B$14,2,FALSE)</f>
        <v>#N/A</v>
      </c>
      <c r="AA37" t="e">
        <f t="shared" si="12"/>
        <v>#N/A</v>
      </c>
      <c r="AB37" t="str">
        <f t="shared" si="13"/>
        <v>0</v>
      </c>
      <c r="AC37" t="str">
        <f t="shared" si="14"/>
        <v xml:space="preserve">["VXP"] =     0; </v>
      </c>
      <c r="AD37" t="str">
        <f t="shared" si="15"/>
        <v>0</v>
      </c>
      <c r="AE37" t="str">
        <f t="shared" si="16"/>
        <v xml:space="preserve">["LP"] = 0; </v>
      </c>
      <c r="AF37" t="str">
        <f t="shared" si="17"/>
        <v>0</v>
      </c>
      <c r="AG37" t="str">
        <f t="shared" si="18"/>
        <v xml:space="preserve">["REP"] =    0; </v>
      </c>
      <c r="AH37">
        <f>IF(LEN(J37)&gt;0,VLOOKUP(J37,Faction!A$2:B$80,2,FALSE),1)</f>
        <v>1</v>
      </c>
      <c r="AI37" t="str">
        <f t="shared" si="28"/>
        <v xml:space="preserve">["FACTION"] =  1; </v>
      </c>
      <c r="AJ37" t="str">
        <f t="shared" si="20"/>
        <v xml:space="preserve">["TIER"] = 0; </v>
      </c>
      <c r="AK37" t="str">
        <f t="shared" si="21"/>
        <v/>
      </c>
      <c r="AL37" t="str">
        <f t="shared" si="22"/>
        <v/>
      </c>
      <c r="AM37" t="str">
        <f t="shared" si="23"/>
        <v xml:space="preserve">["NAME"] = { ["EN"] = ""; }; </v>
      </c>
      <c r="AN37" t="str">
        <f t="shared" si="24"/>
        <v xml:space="preserve">["LORE"] = { ["EN"] = ""; }; </v>
      </c>
      <c r="AO37" t="str">
        <f t="shared" si="25"/>
        <v xml:space="preserve">["SUMMARY"] = { ["EN"] = ""; }; </v>
      </c>
      <c r="AP37" t="str">
        <f t="shared" si="26"/>
        <v/>
      </c>
      <c r="AQ37" t="str">
        <f t="shared" si="27"/>
        <v>};</v>
      </c>
    </row>
    <row r="38" spans="1:43" x14ac:dyDescent="0.25">
      <c r="Y38" t="str">
        <f t="shared" ref="Y38:Y61" si="42">IF(LEN(C38)&gt;0,CONCATENATE("[""SAVE_INDEX""] = ",REPT(" ",3-LEN(C38)),C38,"; "),"")</f>
        <v/>
      </c>
    </row>
    <row r="39" spans="1:43" x14ac:dyDescent="0.25">
      <c r="Y39" t="str">
        <f t="shared" si="42"/>
        <v/>
      </c>
    </row>
    <row r="40" spans="1:43" x14ac:dyDescent="0.25">
      <c r="Y40" t="str">
        <f t="shared" si="42"/>
        <v/>
      </c>
    </row>
    <row r="41" spans="1:43" x14ac:dyDescent="0.25">
      <c r="Y41" t="str">
        <f t="shared" si="42"/>
        <v/>
      </c>
    </row>
    <row r="42" spans="1:43" x14ac:dyDescent="0.25">
      <c r="Y42" t="str">
        <f t="shared" si="42"/>
        <v/>
      </c>
    </row>
    <row r="43" spans="1:43" x14ac:dyDescent="0.25">
      <c r="Y43" t="str">
        <f t="shared" si="42"/>
        <v/>
      </c>
    </row>
    <row r="44" spans="1:43" x14ac:dyDescent="0.25">
      <c r="Y44" t="str">
        <f t="shared" si="42"/>
        <v/>
      </c>
    </row>
    <row r="45" spans="1:43" x14ac:dyDescent="0.25">
      <c r="Y45" t="str">
        <f t="shared" si="42"/>
        <v/>
      </c>
    </row>
    <row r="46" spans="1:43" x14ac:dyDescent="0.25">
      <c r="Y46" t="str">
        <f t="shared" si="42"/>
        <v/>
      </c>
    </row>
    <row r="47" spans="1:43" x14ac:dyDescent="0.25">
      <c r="Y47" t="str">
        <f t="shared" si="42"/>
        <v/>
      </c>
    </row>
    <row r="48" spans="1:43" x14ac:dyDescent="0.25">
      <c r="Y48" t="str">
        <f t="shared" si="42"/>
        <v/>
      </c>
    </row>
    <row r="49" spans="25:25" x14ac:dyDescent="0.25">
      <c r="Y49" t="str">
        <f t="shared" si="42"/>
        <v/>
      </c>
    </row>
    <row r="50" spans="25:25" x14ac:dyDescent="0.25">
      <c r="Y50" t="str">
        <f t="shared" si="42"/>
        <v/>
      </c>
    </row>
    <row r="51" spans="25:25" x14ac:dyDescent="0.25">
      <c r="Y51" t="str">
        <f t="shared" si="42"/>
        <v/>
      </c>
    </row>
    <row r="52" spans="25:25" x14ac:dyDescent="0.25">
      <c r="Y52" t="str">
        <f t="shared" si="42"/>
        <v/>
      </c>
    </row>
    <row r="53" spans="25:25" x14ac:dyDescent="0.25">
      <c r="Y53" t="str">
        <f t="shared" si="42"/>
        <v/>
      </c>
    </row>
    <row r="54" spans="25:25" x14ac:dyDescent="0.25">
      <c r="Y54" t="str">
        <f t="shared" si="42"/>
        <v/>
      </c>
    </row>
    <row r="55" spans="25:25" x14ac:dyDescent="0.25">
      <c r="Y55" t="str">
        <f t="shared" si="42"/>
        <v/>
      </c>
    </row>
    <row r="56" spans="25:25" x14ac:dyDescent="0.25">
      <c r="Y56" t="str">
        <f t="shared" si="42"/>
        <v/>
      </c>
    </row>
    <row r="57" spans="25:25" x14ac:dyDescent="0.25">
      <c r="Y57" t="str">
        <f t="shared" si="42"/>
        <v/>
      </c>
    </row>
    <row r="58" spans="25:25" x14ac:dyDescent="0.25">
      <c r="Y58" t="str">
        <f t="shared" si="42"/>
        <v/>
      </c>
    </row>
    <row r="59" spans="25:25" x14ac:dyDescent="0.25">
      <c r="Y59" t="str">
        <f t="shared" si="42"/>
        <v/>
      </c>
    </row>
    <row r="60" spans="25:25" x14ac:dyDescent="0.25">
      <c r="Y60" t="str">
        <f t="shared" si="42"/>
        <v/>
      </c>
    </row>
    <row r="61" spans="25:25" x14ac:dyDescent="0.25">
      <c r="Y61" t="str">
        <f t="shared" si="42"/>
        <v/>
      </c>
    </row>
    <row r="62" spans="25:25" x14ac:dyDescent="0.25">
      <c r="Y62" t="str">
        <f t="shared" ref="Y62:Y82" si="43">IF(LEN(C62)&gt;0,CONCATENATE("[""SAVE_INDEX""] = ",REPT(" ",3-LEN(C62)),C62,"; "),"")</f>
        <v/>
      </c>
    </row>
    <row r="63" spans="25:25" x14ac:dyDescent="0.25">
      <c r="Y63" t="str">
        <f t="shared" si="43"/>
        <v/>
      </c>
    </row>
    <row r="64" spans="25:25" x14ac:dyDescent="0.25">
      <c r="Y64" t="str">
        <f t="shared" si="43"/>
        <v/>
      </c>
    </row>
    <row r="65" spans="25:25" x14ac:dyDescent="0.25">
      <c r="Y65" t="str">
        <f t="shared" si="43"/>
        <v/>
      </c>
    </row>
    <row r="66" spans="25:25" x14ac:dyDescent="0.25">
      <c r="Y66" t="str">
        <f t="shared" si="43"/>
        <v/>
      </c>
    </row>
    <row r="67" spans="25:25" x14ac:dyDescent="0.25">
      <c r="Y67" t="str">
        <f t="shared" si="43"/>
        <v/>
      </c>
    </row>
    <row r="68" spans="25:25" x14ac:dyDescent="0.25">
      <c r="Y68" t="str">
        <f t="shared" si="43"/>
        <v/>
      </c>
    </row>
    <row r="69" spans="25:25" x14ac:dyDescent="0.25">
      <c r="Y69" t="str">
        <f t="shared" si="43"/>
        <v/>
      </c>
    </row>
    <row r="70" spans="25:25" x14ac:dyDescent="0.25">
      <c r="Y70" t="str">
        <f t="shared" si="43"/>
        <v/>
      </c>
    </row>
    <row r="71" spans="25:25" x14ac:dyDescent="0.25">
      <c r="Y71" t="str">
        <f t="shared" si="43"/>
        <v/>
      </c>
    </row>
    <row r="72" spans="25:25" x14ac:dyDescent="0.25">
      <c r="Y72" t="str">
        <f t="shared" si="43"/>
        <v/>
      </c>
    </row>
    <row r="73" spans="25:25" x14ac:dyDescent="0.25">
      <c r="Y73" t="str">
        <f t="shared" si="43"/>
        <v/>
      </c>
    </row>
    <row r="74" spans="25:25" x14ac:dyDescent="0.25">
      <c r="Y74" t="str">
        <f t="shared" si="43"/>
        <v/>
      </c>
    </row>
    <row r="75" spans="25:25" x14ac:dyDescent="0.25">
      <c r="Y75" t="str">
        <f t="shared" si="43"/>
        <v/>
      </c>
    </row>
    <row r="76" spans="25:25" x14ac:dyDescent="0.25">
      <c r="Y76" t="str">
        <f t="shared" si="43"/>
        <v/>
      </c>
    </row>
    <row r="77" spans="25:25" x14ac:dyDescent="0.25">
      <c r="Y77" t="str">
        <f t="shared" si="43"/>
        <v/>
      </c>
    </row>
    <row r="78" spans="25:25" x14ac:dyDescent="0.25">
      <c r="Y78" t="str">
        <f t="shared" si="43"/>
        <v/>
      </c>
    </row>
    <row r="79" spans="25:25" x14ac:dyDescent="0.25">
      <c r="Y79" t="str">
        <f t="shared" si="43"/>
        <v/>
      </c>
    </row>
    <row r="80" spans="25:25" x14ac:dyDescent="0.25">
      <c r="Y80" t="str">
        <f t="shared" si="43"/>
        <v/>
      </c>
    </row>
    <row r="81" spans="25:25" x14ac:dyDescent="0.25">
      <c r="Y81" t="str">
        <f t="shared" si="43"/>
        <v/>
      </c>
    </row>
    <row r="82" spans="25:25" x14ac:dyDescent="0.25">
      <c r="Y82" t="str">
        <f t="shared" si="43"/>
        <v/>
      </c>
    </row>
  </sheetData>
  <conditionalFormatting sqref="B1:B1048576">
    <cfRule type="duplicateValues" dxfId="15" priority="2"/>
  </conditionalFormatting>
  <conditionalFormatting sqref="C1:C1048576">
    <cfRule type="duplicateValues" dxfId="14" priority="3"/>
    <cfRule type="duplicateValues" dxfId="13" priority="4"/>
    <cfRule type="duplicateValues" dxfId="12" priority="5"/>
  </conditionalFormatting>
  <conditionalFormatting sqref="P2:P37">
    <cfRule type="duplicateValues" dxfId="11"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38A0-F0C0-4217-B1CA-AC4F6100B2B4}">
  <dimension ref="A1:AT84"/>
  <sheetViews>
    <sheetView workbookViewId="0">
      <pane xSplit="4" ySplit="1" topLeftCell="R2" activePane="bottomRight" state="frozen"/>
      <selection pane="topRight" activeCell="C1" sqref="C1"/>
      <selection pane="bottomLeft" activeCell="A2" sqref="A2"/>
      <selection pane="bottomRight" activeCell="S2" sqref="S2:S35"/>
    </sheetView>
  </sheetViews>
  <sheetFormatPr defaultRowHeight="15" x14ac:dyDescent="0.25"/>
  <cols>
    <col min="1" max="1" width="11" bestFit="1" customWidth="1"/>
    <col min="4" max="4" width="45.7109375" bestFit="1" customWidth="1"/>
    <col min="12" max="12" width="30.140625" bestFit="1" customWidth="1"/>
    <col min="18" max="18" width="12.140625" bestFit="1" customWidth="1"/>
    <col min="19" max="19" width="12.140625" customWidth="1"/>
    <col min="20" max="20" width="19.5703125" customWidth="1"/>
  </cols>
  <sheetData>
    <row r="1" spans="1:46" x14ac:dyDescent="0.25">
      <c r="A1" t="s">
        <v>1575</v>
      </c>
      <c r="B1" t="s">
        <v>1074</v>
      </c>
      <c r="C1" t="s">
        <v>799</v>
      </c>
      <c r="D1" t="s">
        <v>1011</v>
      </c>
      <c r="E1" t="s">
        <v>1</v>
      </c>
      <c r="F1" t="s">
        <v>1543</v>
      </c>
      <c r="G1" t="s">
        <v>2</v>
      </c>
      <c r="H1" t="s">
        <v>3</v>
      </c>
      <c r="I1" t="s">
        <v>4</v>
      </c>
      <c r="J1" t="s">
        <v>5</v>
      </c>
      <c r="K1" t="s">
        <v>6</v>
      </c>
      <c r="L1" t="s">
        <v>7</v>
      </c>
      <c r="M1" t="s">
        <v>1010</v>
      </c>
      <c r="N1" t="s">
        <v>9</v>
      </c>
      <c r="O1" t="s">
        <v>1012</v>
      </c>
      <c r="P1" t="s">
        <v>1013</v>
      </c>
      <c r="Q1" t="s">
        <v>2083</v>
      </c>
      <c r="R1" t="s">
        <v>10</v>
      </c>
      <c r="S1" t="s">
        <v>2085</v>
      </c>
      <c r="T1" t="s">
        <v>11</v>
      </c>
      <c r="U1" t="s">
        <v>12</v>
      </c>
      <c r="V1" t="s">
        <v>13</v>
      </c>
      <c r="W1" t="s">
        <v>1575</v>
      </c>
      <c r="X1" t="s">
        <v>2084</v>
      </c>
      <c r="Y1" t="s">
        <v>2083</v>
      </c>
      <c r="Z1" t="s">
        <v>799</v>
      </c>
      <c r="AA1" t="s">
        <v>14</v>
      </c>
      <c r="AB1" t="s">
        <v>15</v>
      </c>
      <c r="AC1" t="s">
        <v>1561</v>
      </c>
      <c r="AD1" t="s">
        <v>1562</v>
      </c>
      <c r="AE1" t="s">
        <v>16</v>
      </c>
      <c r="AF1" t="s">
        <v>2</v>
      </c>
      <c r="AG1" t="s">
        <v>17</v>
      </c>
      <c r="AH1" t="s">
        <v>4</v>
      </c>
      <c r="AI1" t="s">
        <v>18</v>
      </c>
      <c r="AJ1" t="s">
        <v>5</v>
      </c>
      <c r="AK1" t="s">
        <v>19</v>
      </c>
      <c r="AL1" t="s">
        <v>6</v>
      </c>
      <c r="AM1" t="s">
        <v>9</v>
      </c>
      <c r="AN1" t="s">
        <v>1087</v>
      </c>
      <c r="AO1" t="s">
        <v>1088</v>
      </c>
      <c r="AP1" t="s">
        <v>1009</v>
      </c>
      <c r="AQ1" t="s">
        <v>1010</v>
      </c>
      <c r="AR1" t="s">
        <v>7</v>
      </c>
      <c r="AS1" t="s">
        <v>0</v>
      </c>
      <c r="AT1" t="s">
        <v>20</v>
      </c>
    </row>
    <row r="2" spans="1:46" x14ac:dyDescent="0.25">
      <c r="A2">
        <v>1879413629</v>
      </c>
      <c r="C2">
        <v>1</v>
      </c>
      <c r="D2" s="2" t="s">
        <v>1581</v>
      </c>
      <c r="E2" t="s">
        <v>26</v>
      </c>
      <c r="L2" t="s">
        <v>1583</v>
      </c>
      <c r="M2" t="s">
        <v>1582</v>
      </c>
      <c r="N2">
        <v>0</v>
      </c>
      <c r="O2">
        <v>125</v>
      </c>
      <c r="S2" t="str">
        <f>CONCATENATE(V2,X2,Y2,AT2," -- ",D2)</f>
        <v xml:space="preserve"> [1] = {["ID"] = 1879413629; }; -- A Moment of Reflection</v>
      </c>
      <c r="T2" s="1" t="str">
        <f>CONCATENATE(V2,W2,Z2,AB2,AF2,AH2,AJ2,AL2,AM2,AN2,AP2,AQ2,AR2,AS2,AT2)</f>
        <v xml:space="preserve"> [1] = {["ID"] = 1879413629; ["SAVE_INDEX"] =  1; ["TYPE"] = 6; ["VXP"] =    0; ["LP"] =  0; ["REP"] =   0; ["FACTION"] =  1; ["TIER"] = 0; ["MIN_LVL"] = "125"; ["NAME"] = { ["EN"] = "A Moment of Reflection"; }; ["LORE"] = { ["EN"] = "As Prince Durin contemplates the course of the Gabil'akkâ, Glóin, father of Gimli and hero of the Lonely Mountain, has sent a letter requesting your aid at Annâk-khurfu in Elderslade."; }; ["SUMMARY"] = { ["EN"] = "Completed automatically"; }; };</v>
      </c>
      <c r="U2">
        <f>ROW()-1</f>
        <v>1</v>
      </c>
      <c r="V2" t="str">
        <f t="shared" ref="V2" si="0">CONCATENATE(REPT(" ",2-LEN(U2)),"[",U2,"] = {")</f>
        <v xml:space="preserve"> [1] = {</v>
      </c>
      <c r="W2" t="str">
        <f>IF(LEN(A2)&gt;0,CONCATENATE("[""ID""] = ",A2,"; "),"                     ")</f>
        <v xml:space="preserve">["ID"] = 1879413629; </v>
      </c>
      <c r="X2" t="str">
        <f>IF(LEN(A2)&gt;0,CONCATENATE("[""ID""] = ",A2,"; "),"")</f>
        <v xml:space="preserve">["ID"] = 1879413629; </v>
      </c>
      <c r="Y2" t="str">
        <f>IF(LEN(Q2)&gt;0,CONCATENATE("[""CAT_ID""] = ",Q2,"; "),"")</f>
        <v/>
      </c>
      <c r="Z2" t="str">
        <f>IF(LEN(C2)&gt;0,CONCATENATE("[""SAVE_INDEX""] = ",REPT(" ",2-LEN(C2)),C2,"; "),"")</f>
        <v xml:space="preserve">["SAVE_INDEX"] =  1; </v>
      </c>
      <c r="AA2">
        <f>VLOOKUP(E2,Type!A$2:B$14,2,FALSE)</f>
        <v>6</v>
      </c>
      <c r="AB2" t="str">
        <f t="shared" ref="AB2" si="1">CONCATENATE("[""TYPE""] = ",AA2,"; ")</f>
        <v xml:space="preserve">["TYPE"] = 6; </v>
      </c>
      <c r="AC2" t="str">
        <f>IF(NOT(ISBLANK(F2)),VLOOKUP(F2,Type!D$2:E$6,2,FALSE),"")</f>
        <v/>
      </c>
      <c r="AD2" t="str">
        <f>IF(NOT(ISBLANK(F2)),CONCATENATE("[""NA""] = ",AC2,"; "),"            ")</f>
        <v xml:space="preserve">            </v>
      </c>
      <c r="AE2" t="str">
        <f>TEXT(G2,0)</f>
        <v>0</v>
      </c>
      <c r="AF2" t="str">
        <f>CONCATENATE("[""VXP""] = ",REPT(" ",4-LEN(AE2)),TEXT(AE2,"0"),"; ")</f>
        <v xml:space="preserve">["VXP"] =    0; </v>
      </c>
      <c r="AG2" t="str">
        <f>TEXT(I2,0)</f>
        <v>0</v>
      </c>
      <c r="AH2" t="str">
        <f>CONCATENATE("[""LP""] = ",REPT(" ",2-LEN(AG2)),TEXT(AG2,"0"),"; ")</f>
        <v xml:space="preserve">["LP"] =  0; </v>
      </c>
      <c r="AI2" t="str">
        <f>TEXT(J2,0)</f>
        <v>0</v>
      </c>
      <c r="AJ2" t="str">
        <f>CONCATENATE("[""REP""] = ",REPT(" ",3-LEN(AI2)),TEXT(AI2,"0"),"; ")</f>
        <v xml:space="preserve">["REP"] =   0; </v>
      </c>
      <c r="AK2">
        <f>IF(LEN(K2)&gt;0,VLOOKUP(K2,Faction!A$2:B$80,2,FALSE),1)</f>
        <v>1</v>
      </c>
      <c r="AL2" t="str">
        <f>CONCATENATE("[""FACTION""] = ",REPT(" ",2-LEN(AK2)),TEXT(AK2,"0"),"; ")</f>
        <v xml:space="preserve">["FACTION"] =  1; </v>
      </c>
      <c r="AM2" t="str">
        <f>CONCATENATE("[""TIER""] = ",TEXT(N2,"0"),"; ")</f>
        <v xml:space="preserve">["TIER"] = 0; </v>
      </c>
      <c r="AN2" t="str">
        <f>IF(LEN(O2)&gt;0,CONCATENATE("[""MIN_LVL""] = ",REPT(" ",3-LEN(O2)),"""",O2,"""; "),"")</f>
        <v xml:space="preserve">["MIN_LVL"] = "125"; </v>
      </c>
      <c r="AO2" t="str">
        <f>IF(LEN(P2)&gt;0,CONCATENATE("[""MIN_LVL""] = ",REPT(" ",3-LEN(P2)),P2,"; "),"")</f>
        <v/>
      </c>
      <c r="AP2" t="str">
        <f>CONCATENATE("[""NAME""] = { [""EN""] = """,D2,"""; }; ")</f>
        <v xml:space="preserve">["NAME"] = { ["EN"] = "A Moment of Reflection"; }; </v>
      </c>
      <c r="AQ2" t="str">
        <f>CONCATENATE("[""LORE""] = { [""EN""] = """,M2,"""; }; ")</f>
        <v xml:space="preserve">["LORE"] = { ["EN"] = "As Prince Durin contemplates the course of the Gabil'akkâ, Glóin, father of Gimli and hero of the Lonely Mountain, has sent a letter requesting your aid at Annâk-khurfu in Elderslade."; }; </v>
      </c>
      <c r="AR2" t="str">
        <f>CONCATENATE("[""SUMMARY""] = { [""EN""] = """,L2,"""; }; ")</f>
        <v xml:space="preserve">["SUMMARY"] = { ["EN"] = "Completed automatically"; }; </v>
      </c>
      <c r="AS2" t="str">
        <f>IF(LEN(H2)&gt;0,CONCATENATE("[""TITLE""] = { [""EN""] = """,H2,"""; }; "),"")</f>
        <v/>
      </c>
      <c r="AT2" t="str">
        <f>CONCATENATE("};")</f>
        <v>};</v>
      </c>
    </row>
    <row r="3" spans="1:46" x14ac:dyDescent="0.25">
      <c r="A3">
        <v>1879415682</v>
      </c>
      <c r="C3">
        <v>2</v>
      </c>
      <c r="D3" t="s">
        <v>1634</v>
      </c>
      <c r="E3" t="s">
        <v>26</v>
      </c>
      <c r="G3">
        <v>4000</v>
      </c>
      <c r="H3" t="s">
        <v>1655</v>
      </c>
      <c r="J3">
        <v>300</v>
      </c>
      <c r="K3" t="s">
        <v>2063</v>
      </c>
      <c r="L3" t="s">
        <v>1638</v>
      </c>
      <c r="M3" t="s">
        <v>1635</v>
      </c>
      <c r="N3">
        <v>0</v>
      </c>
      <c r="O3">
        <v>125</v>
      </c>
      <c r="S3" t="str">
        <f t="shared" ref="S3:S39" si="2">CONCATENATE(V3,X3,Y3,AT3," -- ",D3)</f>
        <v xml:space="preserve"> [2] = {["ID"] = 1879415682; }; -- Deeds of Azanulbizar</v>
      </c>
      <c r="T3" s="1" t="str">
        <f t="shared" ref="T3:T39" si="3">CONCATENATE(V3,W3,Z3,AB3,AF3,AH3,AJ3,AL3,AM3,AN3,AP3,AQ3,AR3,AS3,AT3)</f>
        <v xml:space="preserve"> [2] = {["ID"] = 1879415682; ["SAVE_INDEX"] =  2; ["TYPE"] = 6; ["VXP"] = 4000; ["LP"] =  0; ["REP"] = 300; ["FACTION"] = 81; ["TIER"] = 0; ["MIN_LVL"] = "125"; ["NAME"] = { ["EN"] = "Deeds of Azanulbizar"; }; ["LORE"] = { ["EN"] = "You have studied Hermáth Stormhammer's account of the Battle of Azanulbizar in its entirety."; }; ["SUMMARY"] = { ["EN"] = "Complete Explorer, Quests, and Slayer of Azanulbizar."; }; ["TITLE"] = { ["EN"] = "Chronicler of the War of the Dwarves and Orcs"; }; };</v>
      </c>
      <c r="U3">
        <f t="shared" ref="U3:U39" si="4">ROW()-1</f>
        <v>2</v>
      </c>
      <c r="V3" t="str">
        <f t="shared" ref="V3:V39" si="5">CONCATENATE(REPT(" ",2-LEN(U3)),"[",U3,"] = {")</f>
        <v xml:space="preserve"> [2] = {</v>
      </c>
      <c r="W3" t="str">
        <f t="shared" ref="W3:W39" si="6">IF(LEN(A3)&gt;0,CONCATENATE("[""ID""] = ",A3,"; "),"                     ")</f>
        <v xml:space="preserve">["ID"] = 1879415682; </v>
      </c>
      <c r="X3" t="str">
        <f t="shared" ref="X3:X39" si="7">IF(LEN(A3)&gt;0,CONCATENATE("[""ID""] = ",A3,"; "),"")</f>
        <v xml:space="preserve">["ID"] = 1879415682; </v>
      </c>
      <c r="Y3" t="str">
        <f t="shared" ref="Y3:Y39" si="8">IF(LEN(Q3)&gt;0,CONCATENATE("[""CAT_ID""] = ",Q3,"; "),"")</f>
        <v/>
      </c>
      <c r="Z3" t="str">
        <f t="shared" ref="Z3:Z39" si="9">IF(LEN(C3)&gt;0,CONCATENATE("[""SAVE_INDEX""] = ",REPT(" ",2-LEN(C3)),C3,"; "),"")</f>
        <v xml:space="preserve">["SAVE_INDEX"] =  2; </v>
      </c>
      <c r="AA3">
        <f>VLOOKUP(E3,Type!A$2:B$14,2,FALSE)</f>
        <v>6</v>
      </c>
      <c r="AB3" t="str">
        <f t="shared" ref="AB3:AB39" si="10">CONCATENATE("[""TYPE""] = ",AA3,"; ")</f>
        <v xml:space="preserve">["TYPE"] = 6; </v>
      </c>
      <c r="AC3" t="str">
        <f>IF(NOT(ISBLANK(F3)),VLOOKUP(F3,Type!D$2:E$6,2,FALSE),"")</f>
        <v/>
      </c>
      <c r="AD3" t="str">
        <f t="shared" ref="AD3:AD39" si="11">IF(NOT(ISBLANK(F3)),CONCATENATE("[""NA""] = ",AC3,"; "),"            ")</f>
        <v xml:space="preserve">            </v>
      </c>
      <c r="AE3" t="str">
        <f t="shared" ref="AE3:AE39" si="12">TEXT(G3,0)</f>
        <v>4000</v>
      </c>
      <c r="AF3" t="str">
        <f t="shared" ref="AF3:AF39" si="13">CONCATENATE("[""VXP""] = ",REPT(" ",4-LEN(AE3)),TEXT(AE3,"0"),"; ")</f>
        <v xml:space="preserve">["VXP"] = 4000; </v>
      </c>
      <c r="AG3" t="str">
        <f t="shared" ref="AG3:AG39" si="14">TEXT(I3,0)</f>
        <v>0</v>
      </c>
      <c r="AH3" t="str">
        <f t="shared" ref="AH3:AH39" si="15">CONCATENATE("[""LP""] = ",REPT(" ",2-LEN(AG3)),TEXT(AG3,"0"),"; ")</f>
        <v xml:space="preserve">["LP"] =  0; </v>
      </c>
      <c r="AI3" t="str">
        <f t="shared" ref="AI3:AI39" si="16">TEXT(J3,0)</f>
        <v>300</v>
      </c>
      <c r="AJ3" t="str">
        <f t="shared" ref="AJ3:AJ39" si="17">CONCATENATE("[""REP""] = ",REPT(" ",3-LEN(AI3)),TEXT(AI3,"0"),"; ")</f>
        <v xml:space="preserve">["REP"] = 300; </v>
      </c>
      <c r="AK3">
        <f>IF(LEN(K3)&gt;0,VLOOKUP(K3,Faction!A$2:B$80,2,FALSE),1)</f>
        <v>81</v>
      </c>
      <c r="AL3" t="str">
        <f t="shared" ref="AL3:AL39" si="18">CONCATENATE("[""FACTION""] = ",REPT(" ",2-LEN(AK3)),TEXT(AK3,"0"),"; ")</f>
        <v xml:space="preserve">["FACTION"] = 81; </v>
      </c>
      <c r="AM3" t="str">
        <f t="shared" ref="AM3:AM39" si="19">CONCATENATE("[""TIER""] = ",TEXT(N3,"0"),"; ")</f>
        <v xml:space="preserve">["TIER"] = 0; </v>
      </c>
      <c r="AN3" t="str">
        <f t="shared" ref="AN3:AN39" si="20">IF(LEN(O3)&gt;0,CONCATENATE("[""MIN_LVL""] = ",REPT(" ",3-LEN(O3)),"""",O3,"""; "),"")</f>
        <v xml:space="preserve">["MIN_LVL"] = "125"; </v>
      </c>
      <c r="AO3" t="str">
        <f t="shared" ref="AO3:AO39" si="21">IF(LEN(P3)&gt;0,CONCATENATE("[""MIN_LVL""] = ",REPT(" ",3-LEN(P3)),P3,"; "),"")</f>
        <v/>
      </c>
      <c r="AP3" t="str">
        <f t="shared" ref="AP3:AP39" si="22">CONCATENATE("[""NAME""] = { [""EN""] = """,D3,"""; }; ")</f>
        <v xml:space="preserve">["NAME"] = { ["EN"] = "Deeds of Azanulbizar"; }; </v>
      </c>
      <c r="AQ3" t="str">
        <f t="shared" ref="AQ3:AQ39" si="23">CONCATENATE("[""LORE""] = { [""EN""] = """,M3,"""; }; ")</f>
        <v xml:space="preserve">["LORE"] = { ["EN"] = "You have studied Hermáth Stormhammer's account of the Battle of Azanulbizar in its entirety."; }; </v>
      </c>
      <c r="AR3" t="str">
        <f t="shared" ref="AR3:AR39" si="24">CONCATENATE("[""SUMMARY""] = { [""EN""] = """,L3,"""; }; ")</f>
        <v xml:space="preserve">["SUMMARY"] = { ["EN"] = "Complete Explorer, Quests, and Slayer of Azanulbizar."; }; </v>
      </c>
      <c r="AS3" t="str">
        <f t="shared" ref="AS3:AS39" si="25">IF(LEN(H3)&gt;0,CONCATENATE("[""TITLE""] = { [""EN""] = """,H3,"""; }; "),"")</f>
        <v xml:space="preserve">["TITLE"] = { ["EN"] = "Chronicler of the War of the Dwarves and Orcs"; }; </v>
      </c>
      <c r="AT3" t="str">
        <f t="shared" ref="AT3:AT39" si="26">CONCATENATE("};")</f>
        <v>};</v>
      </c>
    </row>
    <row r="4" spans="1:46" x14ac:dyDescent="0.25">
      <c r="A4">
        <v>1879415683</v>
      </c>
      <c r="C4">
        <v>3</v>
      </c>
      <c r="D4" t="s">
        <v>1636</v>
      </c>
      <c r="E4" t="s">
        <v>25</v>
      </c>
      <c r="G4">
        <v>3000</v>
      </c>
      <c r="H4" t="s">
        <v>1656</v>
      </c>
      <c r="J4">
        <v>700</v>
      </c>
      <c r="K4" t="s">
        <v>2063</v>
      </c>
      <c r="L4" t="s">
        <v>1300</v>
      </c>
      <c r="M4" t="s">
        <v>1637</v>
      </c>
      <c r="N4">
        <v>1</v>
      </c>
      <c r="O4">
        <v>125</v>
      </c>
      <c r="S4" t="str">
        <f t="shared" si="2"/>
        <v xml:space="preserve"> [3] = {["ID"] = 1879415683; }; -- Explorer of Azanulbizar</v>
      </c>
      <c r="T4" s="1" t="str">
        <f t="shared" si="3"/>
        <v xml:space="preserve"> [3] = {["ID"] = 1879415683; ["SAVE_INDEX"] =  3; ["TYPE"] = 3; ["VXP"] = 3000; ["LP"] =  0; ["REP"] = 700; ["FACTION"] = 81; ["TIER"] = 1; ["MIN_LVL"] = "125"; ["NAME"] = { ["EN"] = "Explorer of Azanulbizar"; }; ["LORE"] = { ["EN"] = "Among its many pages, Hermáth Stormhammer's account of the battle at Azanulbizar includes a number of detailed maps."; }; ["SUMMARY"] = { ["EN"] = "Complete 4 deeds"; }; ["TITLE"] = { ["EN"] = "Cartographer of Azanulbizar"; }; };</v>
      </c>
      <c r="U4">
        <f t="shared" si="4"/>
        <v>3</v>
      </c>
      <c r="V4" t="str">
        <f t="shared" si="5"/>
        <v xml:space="preserve"> [3] = {</v>
      </c>
      <c r="W4" t="str">
        <f t="shared" si="6"/>
        <v xml:space="preserve">["ID"] = 1879415683; </v>
      </c>
      <c r="X4" t="str">
        <f t="shared" si="7"/>
        <v xml:space="preserve">["ID"] = 1879415683; </v>
      </c>
      <c r="Y4" t="str">
        <f t="shared" si="8"/>
        <v/>
      </c>
      <c r="Z4" t="str">
        <f t="shared" si="9"/>
        <v xml:space="preserve">["SAVE_INDEX"] =  3; </v>
      </c>
      <c r="AA4">
        <f>VLOOKUP(E4,Type!A$2:B$14,2,FALSE)</f>
        <v>3</v>
      </c>
      <c r="AB4" t="str">
        <f t="shared" si="10"/>
        <v xml:space="preserve">["TYPE"] = 3; </v>
      </c>
      <c r="AC4" t="str">
        <f>IF(NOT(ISBLANK(F4)),VLOOKUP(F4,Type!D$2:E$6,2,FALSE),"")</f>
        <v/>
      </c>
      <c r="AD4" t="str">
        <f t="shared" si="11"/>
        <v xml:space="preserve">            </v>
      </c>
      <c r="AE4" t="str">
        <f t="shared" si="12"/>
        <v>3000</v>
      </c>
      <c r="AF4" t="str">
        <f t="shared" si="13"/>
        <v xml:space="preserve">["VXP"] = 3000; </v>
      </c>
      <c r="AG4" t="str">
        <f t="shared" si="14"/>
        <v>0</v>
      </c>
      <c r="AH4" t="str">
        <f t="shared" si="15"/>
        <v xml:space="preserve">["LP"] =  0; </v>
      </c>
      <c r="AI4" t="str">
        <f t="shared" si="16"/>
        <v>700</v>
      </c>
      <c r="AJ4" t="str">
        <f t="shared" si="17"/>
        <v xml:space="preserve">["REP"] = 700; </v>
      </c>
      <c r="AK4">
        <f>IF(LEN(K4)&gt;0,VLOOKUP(K4,Faction!A$2:B$80,2,FALSE),1)</f>
        <v>81</v>
      </c>
      <c r="AL4" t="str">
        <f t="shared" si="18"/>
        <v xml:space="preserve">["FACTION"] = 81; </v>
      </c>
      <c r="AM4" t="str">
        <f t="shared" si="19"/>
        <v xml:space="preserve">["TIER"] = 1; </v>
      </c>
      <c r="AN4" t="str">
        <f t="shared" si="20"/>
        <v xml:space="preserve">["MIN_LVL"] = "125"; </v>
      </c>
      <c r="AO4" t="str">
        <f t="shared" si="21"/>
        <v/>
      </c>
      <c r="AP4" t="str">
        <f t="shared" si="22"/>
        <v xml:space="preserve">["NAME"] = { ["EN"] = "Explorer of Azanulbizar"; }; </v>
      </c>
      <c r="AQ4" t="str">
        <f t="shared" si="23"/>
        <v xml:space="preserve">["LORE"] = { ["EN"] = "Among its many pages, Hermáth Stormhammer's account of the battle at Azanulbizar includes a number of detailed maps."; }; </v>
      </c>
      <c r="AR4" t="str">
        <f t="shared" si="24"/>
        <v xml:space="preserve">["SUMMARY"] = { ["EN"] = "Complete 4 deeds"; }; </v>
      </c>
      <c r="AS4" t="str">
        <f t="shared" si="25"/>
        <v xml:space="preserve">["TITLE"] = { ["EN"] = "Cartographer of Azanulbizar"; }; </v>
      </c>
      <c r="AT4" t="str">
        <f t="shared" si="26"/>
        <v>};</v>
      </c>
    </row>
    <row r="5" spans="1:46" x14ac:dyDescent="0.25">
      <c r="A5">
        <v>1879415681</v>
      </c>
      <c r="C5">
        <v>4</v>
      </c>
      <c r="D5" t="s">
        <v>1631</v>
      </c>
      <c r="E5" t="s">
        <v>25</v>
      </c>
      <c r="G5">
        <v>1000</v>
      </c>
      <c r="J5">
        <v>700</v>
      </c>
      <c r="K5" t="s">
        <v>2063</v>
      </c>
      <c r="L5" t="s">
        <v>1633</v>
      </c>
      <c r="M5" t="s">
        <v>1632</v>
      </c>
      <c r="N5">
        <v>2</v>
      </c>
      <c r="O5">
        <v>125</v>
      </c>
      <c r="S5" t="str">
        <f t="shared" si="2"/>
        <v xml:space="preserve"> [4] = {["ID"] = 1879415681; }; -- Azog's Realm</v>
      </c>
      <c r="T5" s="1" t="str">
        <f t="shared" si="3"/>
        <v xml:space="preserve"> [4] = {["ID"] = 1879415681; ["SAVE_INDEX"] =  4; ["TYPE"] = 3; ["VXP"] = 1000; ["LP"] =  0; ["REP"] = 700; ["FACTION"] = 81; ["TIER"] = 2; ["MIN_LVL"] = "125"; ["NAME"] = { ["EN"] = "Azog's Realm"; }; ["LORE"] = { ["EN"] = "Not content with ruling Moria, Azog sent forth his servants to defile and conquer the once-pristine lands of Azanulbizar."; }; ["SUMMARY"] = { ["EN"] = "Learn of 7 locations"; }; };</v>
      </c>
      <c r="U5">
        <f t="shared" si="4"/>
        <v>4</v>
      </c>
      <c r="V5" t="str">
        <f t="shared" si="5"/>
        <v xml:space="preserve"> [4] = {</v>
      </c>
      <c r="W5" t="str">
        <f t="shared" si="6"/>
        <v xml:space="preserve">["ID"] = 1879415681; </v>
      </c>
      <c r="X5" t="str">
        <f t="shared" si="7"/>
        <v xml:space="preserve">["ID"] = 1879415681; </v>
      </c>
      <c r="Y5" t="str">
        <f t="shared" si="8"/>
        <v/>
      </c>
      <c r="Z5" t="str">
        <f t="shared" si="9"/>
        <v xml:space="preserve">["SAVE_INDEX"] =  4; </v>
      </c>
      <c r="AA5">
        <f>VLOOKUP(E5,Type!A$2:B$14,2,FALSE)</f>
        <v>3</v>
      </c>
      <c r="AB5" t="str">
        <f t="shared" si="10"/>
        <v xml:space="preserve">["TYPE"] = 3; </v>
      </c>
      <c r="AC5" t="str">
        <f>IF(NOT(ISBLANK(F5)),VLOOKUP(F5,Type!D$2:E$6,2,FALSE),"")</f>
        <v/>
      </c>
      <c r="AD5" t="str">
        <f t="shared" si="11"/>
        <v xml:space="preserve">            </v>
      </c>
      <c r="AE5" t="str">
        <f t="shared" si="12"/>
        <v>1000</v>
      </c>
      <c r="AF5" t="str">
        <f t="shared" si="13"/>
        <v xml:space="preserve">["VXP"] = 1000; </v>
      </c>
      <c r="AG5" t="str">
        <f t="shared" si="14"/>
        <v>0</v>
      </c>
      <c r="AH5" t="str">
        <f t="shared" si="15"/>
        <v xml:space="preserve">["LP"] =  0; </v>
      </c>
      <c r="AI5" t="str">
        <f t="shared" si="16"/>
        <v>700</v>
      </c>
      <c r="AJ5" t="str">
        <f t="shared" si="17"/>
        <v xml:space="preserve">["REP"] = 700; </v>
      </c>
      <c r="AK5">
        <f>IF(LEN(K5)&gt;0,VLOOKUP(K5,Faction!A$2:B$80,2,FALSE),1)</f>
        <v>81</v>
      </c>
      <c r="AL5" t="str">
        <f t="shared" si="18"/>
        <v xml:space="preserve">["FACTION"] = 81; </v>
      </c>
      <c r="AM5" t="str">
        <f t="shared" si="19"/>
        <v xml:space="preserve">["TIER"] = 2; </v>
      </c>
      <c r="AN5" t="str">
        <f t="shared" si="20"/>
        <v xml:space="preserve">["MIN_LVL"] = "125"; </v>
      </c>
      <c r="AO5" t="str">
        <f t="shared" si="21"/>
        <v/>
      </c>
      <c r="AP5" t="str">
        <f t="shared" si="22"/>
        <v xml:space="preserve">["NAME"] = { ["EN"] = "Azog's Realm"; }; </v>
      </c>
      <c r="AQ5" t="str">
        <f t="shared" si="23"/>
        <v xml:space="preserve">["LORE"] = { ["EN"] = "Not content with ruling Moria, Azog sent forth his servants to defile and conquer the once-pristine lands of Azanulbizar."; }; </v>
      </c>
      <c r="AR5" t="str">
        <f t="shared" si="24"/>
        <v xml:space="preserve">["SUMMARY"] = { ["EN"] = "Learn of 7 locations"; }; </v>
      </c>
      <c r="AS5" t="str">
        <f t="shared" si="25"/>
        <v/>
      </c>
      <c r="AT5" t="str">
        <f t="shared" si="26"/>
        <v>};</v>
      </c>
    </row>
    <row r="6" spans="1:46" x14ac:dyDescent="0.25">
      <c r="A6">
        <v>1879415678</v>
      </c>
      <c r="C6">
        <v>5</v>
      </c>
      <c r="D6" t="s">
        <v>1622</v>
      </c>
      <c r="E6" t="s">
        <v>25</v>
      </c>
      <c r="G6">
        <v>1000</v>
      </c>
      <c r="J6">
        <v>700</v>
      </c>
      <c r="K6" t="s">
        <v>2063</v>
      </c>
      <c r="L6" t="s">
        <v>1624</v>
      </c>
      <c r="M6" t="s">
        <v>1623</v>
      </c>
      <c r="N6">
        <v>2</v>
      </c>
      <c r="O6">
        <v>125</v>
      </c>
      <c r="S6" t="str">
        <f t="shared" si="2"/>
        <v xml:space="preserve"> [5] = {["ID"] = 1879415678; }; -- Remnants of Khazad-dûm</v>
      </c>
      <c r="T6" s="1" t="str">
        <f t="shared" si="3"/>
        <v xml:space="preserve"> [5] = {["ID"] = 1879415678; ["SAVE_INDEX"] =  5; ["TYPE"] = 3; ["VXP"] = 1000; ["LP"] =  0; ["REP"] = 700; ["FACTION"] = 81; ["TIER"] = 2; ["MIN_LVL"] = "125"; ["NAME"] = { ["EN"] = "Remnants of Khazad-dûm"; }; ["LORE"] = { ["EN"] = "Although Khazad-dûm was abandoned long ago, remnants of its splendour might still be found in Azanulbizar."; }; ["SUMMARY"] = { ["EN"] = "Discover 15 locations in the Battle of Azanulbizar."; }; };</v>
      </c>
      <c r="U6">
        <f t="shared" si="4"/>
        <v>5</v>
      </c>
      <c r="V6" t="str">
        <f t="shared" si="5"/>
        <v xml:space="preserve"> [5] = {</v>
      </c>
      <c r="W6" t="str">
        <f t="shared" si="6"/>
        <v xml:space="preserve">["ID"] = 1879415678; </v>
      </c>
      <c r="X6" t="str">
        <f t="shared" si="7"/>
        <v xml:space="preserve">["ID"] = 1879415678; </v>
      </c>
      <c r="Y6" t="str">
        <f t="shared" si="8"/>
        <v/>
      </c>
      <c r="Z6" t="str">
        <f t="shared" si="9"/>
        <v xml:space="preserve">["SAVE_INDEX"] =  5; </v>
      </c>
      <c r="AA6">
        <f>VLOOKUP(E6,Type!A$2:B$14,2,FALSE)</f>
        <v>3</v>
      </c>
      <c r="AB6" t="str">
        <f t="shared" si="10"/>
        <v xml:space="preserve">["TYPE"] = 3; </v>
      </c>
      <c r="AC6" t="str">
        <f>IF(NOT(ISBLANK(F6)),VLOOKUP(F6,Type!D$2:E$6,2,FALSE),"")</f>
        <v/>
      </c>
      <c r="AD6" t="str">
        <f t="shared" si="11"/>
        <v xml:space="preserve">            </v>
      </c>
      <c r="AE6" t="str">
        <f t="shared" si="12"/>
        <v>1000</v>
      </c>
      <c r="AF6" t="str">
        <f t="shared" si="13"/>
        <v xml:space="preserve">["VXP"] = 1000; </v>
      </c>
      <c r="AG6" t="str">
        <f t="shared" si="14"/>
        <v>0</v>
      </c>
      <c r="AH6" t="str">
        <f t="shared" si="15"/>
        <v xml:space="preserve">["LP"] =  0; </v>
      </c>
      <c r="AI6" t="str">
        <f t="shared" si="16"/>
        <v>700</v>
      </c>
      <c r="AJ6" t="str">
        <f t="shared" si="17"/>
        <v xml:space="preserve">["REP"] = 700; </v>
      </c>
      <c r="AK6">
        <f>IF(LEN(K6)&gt;0,VLOOKUP(K6,Faction!A$2:B$80,2,FALSE),1)</f>
        <v>81</v>
      </c>
      <c r="AL6" t="str">
        <f t="shared" si="18"/>
        <v xml:space="preserve">["FACTION"] = 81; </v>
      </c>
      <c r="AM6" t="str">
        <f t="shared" si="19"/>
        <v xml:space="preserve">["TIER"] = 2; </v>
      </c>
      <c r="AN6" t="str">
        <f t="shared" si="20"/>
        <v xml:space="preserve">["MIN_LVL"] = "125"; </v>
      </c>
      <c r="AO6" t="str">
        <f t="shared" si="21"/>
        <v/>
      </c>
      <c r="AP6" t="str">
        <f t="shared" si="22"/>
        <v xml:space="preserve">["NAME"] = { ["EN"] = "Remnants of Khazad-dûm"; }; </v>
      </c>
      <c r="AQ6" t="str">
        <f t="shared" si="23"/>
        <v xml:space="preserve">["LORE"] = { ["EN"] = "Although Khazad-dûm was abandoned long ago, remnants of its splendour might still be found in Azanulbizar."; }; </v>
      </c>
      <c r="AR6" t="str">
        <f t="shared" si="24"/>
        <v xml:space="preserve">["SUMMARY"] = { ["EN"] = "Discover 15 locations in the Battle of Azanulbizar."; }; </v>
      </c>
      <c r="AS6" t="str">
        <f t="shared" si="25"/>
        <v/>
      </c>
      <c r="AT6" t="str">
        <f t="shared" si="26"/>
        <v>};</v>
      </c>
    </row>
    <row r="7" spans="1:46" x14ac:dyDescent="0.25">
      <c r="A7">
        <v>1879415680</v>
      </c>
      <c r="C7">
        <v>6</v>
      </c>
      <c r="D7" t="s">
        <v>1628</v>
      </c>
      <c r="E7" t="s">
        <v>25</v>
      </c>
      <c r="G7">
        <v>2000</v>
      </c>
      <c r="H7" t="s">
        <v>1657</v>
      </c>
      <c r="J7">
        <v>700</v>
      </c>
      <c r="K7" t="s">
        <v>2063</v>
      </c>
      <c r="L7" t="s">
        <v>1630</v>
      </c>
      <c r="M7" t="s">
        <v>1629</v>
      </c>
      <c r="N7">
        <v>2</v>
      </c>
      <c r="O7">
        <v>125</v>
      </c>
      <c r="S7" t="str">
        <f t="shared" si="2"/>
        <v xml:space="preserve"> [6] = {["ID"] = 1879415680; }; -- Treasure of Azanulbizar</v>
      </c>
      <c r="T7" s="1" t="str">
        <f t="shared" si="3"/>
        <v xml:space="preserve"> [6] = {["ID"] = 1879415680; ["SAVE_INDEX"] =  6; ["TYPE"] = 3; ["VXP"] = 2000; ["LP"] =  0; ["REP"] = 700; ["FACTION"] = 81; ["TIER"] = 2; ["MIN_LVL"] = "125"; ["NAME"] = { ["EN"] = "Treasure of Azanulbizar"; }; ["LORE"] = { ["EN"] = "Countless treasures were pillaged by Azog and the Orcs at Azanulbizar."; }; ["SUMMARY"] = { ["EN"] = "Discover 12 treasure caches."; }; ["TITLE"] = { ["EN"] = "Treasure-seeker of Azanulbizar"; }; };</v>
      </c>
      <c r="U7">
        <f t="shared" si="4"/>
        <v>6</v>
      </c>
      <c r="V7" t="str">
        <f t="shared" si="5"/>
        <v xml:space="preserve"> [6] = {</v>
      </c>
      <c r="W7" t="str">
        <f t="shared" si="6"/>
        <v xml:space="preserve">["ID"] = 1879415680; </v>
      </c>
      <c r="X7" t="str">
        <f t="shared" si="7"/>
        <v xml:space="preserve">["ID"] = 1879415680; </v>
      </c>
      <c r="Y7" t="str">
        <f t="shared" si="8"/>
        <v/>
      </c>
      <c r="Z7" t="str">
        <f t="shared" si="9"/>
        <v xml:space="preserve">["SAVE_INDEX"] =  6; </v>
      </c>
      <c r="AA7">
        <f>VLOOKUP(E7,Type!A$2:B$14,2,FALSE)</f>
        <v>3</v>
      </c>
      <c r="AB7" t="str">
        <f t="shared" si="10"/>
        <v xml:space="preserve">["TYPE"] = 3; </v>
      </c>
      <c r="AC7" t="str">
        <f>IF(NOT(ISBLANK(F7)),VLOOKUP(F7,Type!D$2:E$6,2,FALSE),"")</f>
        <v/>
      </c>
      <c r="AD7" t="str">
        <f t="shared" si="11"/>
        <v xml:space="preserve">            </v>
      </c>
      <c r="AE7" t="str">
        <f t="shared" si="12"/>
        <v>2000</v>
      </c>
      <c r="AF7" t="str">
        <f t="shared" si="13"/>
        <v xml:space="preserve">["VXP"] = 2000; </v>
      </c>
      <c r="AG7" t="str">
        <f t="shared" si="14"/>
        <v>0</v>
      </c>
      <c r="AH7" t="str">
        <f t="shared" si="15"/>
        <v xml:space="preserve">["LP"] =  0; </v>
      </c>
      <c r="AI7" t="str">
        <f t="shared" si="16"/>
        <v>700</v>
      </c>
      <c r="AJ7" t="str">
        <f t="shared" si="17"/>
        <v xml:space="preserve">["REP"] = 700; </v>
      </c>
      <c r="AK7">
        <f>IF(LEN(K7)&gt;0,VLOOKUP(K7,Faction!A$2:B$80,2,FALSE),1)</f>
        <v>81</v>
      </c>
      <c r="AL7" t="str">
        <f t="shared" si="18"/>
        <v xml:space="preserve">["FACTION"] = 81; </v>
      </c>
      <c r="AM7" t="str">
        <f t="shared" si="19"/>
        <v xml:space="preserve">["TIER"] = 2; </v>
      </c>
      <c r="AN7" t="str">
        <f t="shared" si="20"/>
        <v xml:space="preserve">["MIN_LVL"] = "125"; </v>
      </c>
      <c r="AO7" t="str">
        <f t="shared" si="21"/>
        <v/>
      </c>
      <c r="AP7" t="str">
        <f t="shared" si="22"/>
        <v xml:space="preserve">["NAME"] = { ["EN"] = "Treasure of Azanulbizar"; }; </v>
      </c>
      <c r="AQ7" t="str">
        <f t="shared" si="23"/>
        <v xml:space="preserve">["LORE"] = { ["EN"] = "Countless treasures were pillaged by Azog and the Orcs at Azanulbizar."; }; </v>
      </c>
      <c r="AR7" t="str">
        <f t="shared" si="24"/>
        <v xml:space="preserve">["SUMMARY"] = { ["EN"] = "Discover 12 treasure caches."; }; </v>
      </c>
      <c r="AS7" t="str">
        <f t="shared" si="25"/>
        <v xml:space="preserve">["TITLE"] = { ["EN"] = "Treasure-seeker of Azanulbizar"; }; </v>
      </c>
      <c r="AT7" t="str">
        <f t="shared" si="26"/>
        <v>};</v>
      </c>
    </row>
    <row r="8" spans="1:46" x14ac:dyDescent="0.25">
      <c r="A8">
        <v>1879420070</v>
      </c>
      <c r="C8">
        <v>7</v>
      </c>
      <c r="D8" t="s">
        <v>1639</v>
      </c>
      <c r="E8" t="s">
        <v>25</v>
      </c>
      <c r="G8">
        <v>1000</v>
      </c>
      <c r="H8" t="s">
        <v>1658</v>
      </c>
      <c r="J8">
        <v>700</v>
      </c>
      <c r="K8" t="s">
        <v>2063</v>
      </c>
      <c r="L8" t="s">
        <v>1641</v>
      </c>
      <c r="M8" t="s">
        <v>1640</v>
      </c>
      <c r="N8">
        <v>2</v>
      </c>
      <c r="O8">
        <v>125</v>
      </c>
      <c r="S8" t="str">
        <f t="shared" si="2"/>
        <v xml:space="preserve"> [7] = {["ID"] = 1879420070; }; -- The War-camp of Thráin</v>
      </c>
      <c r="T8" s="1" t="str">
        <f t="shared" si="3"/>
        <v xml:space="preserve"> [7] = {["ID"] = 1879420070; ["SAVE_INDEX"] =  7; ["TYPE"] = 3; ["VXP"] = 1000; ["LP"] =  0; ["REP"] = 700; ["FACTION"] = 81; ["TIER"] = 2; ["MIN_LVL"] = "125"; ["NAME"] = { ["EN"] = "The War-camp of Thráin"; }; ["LORE"] = { ["EN"] = "As the Sixth War of the Dwarves and Orcs neared its end, each of the Seven Houses gathered beneath the banner of Thráin at Amdân."; }; ["SUMMARY"] = { ["EN"] = "Learn of 9 locations"; }; ["TITLE"] = { ["EN"] = "Dweller on the Threshold"; }; };</v>
      </c>
      <c r="U8">
        <f t="shared" si="4"/>
        <v>7</v>
      </c>
      <c r="V8" t="str">
        <f t="shared" si="5"/>
        <v xml:space="preserve"> [7] = {</v>
      </c>
      <c r="W8" t="str">
        <f t="shared" si="6"/>
        <v xml:space="preserve">["ID"] = 1879420070; </v>
      </c>
      <c r="X8" t="str">
        <f t="shared" si="7"/>
        <v xml:space="preserve">["ID"] = 1879420070; </v>
      </c>
      <c r="Y8" t="str">
        <f t="shared" si="8"/>
        <v/>
      </c>
      <c r="Z8" t="str">
        <f t="shared" si="9"/>
        <v xml:space="preserve">["SAVE_INDEX"] =  7; </v>
      </c>
      <c r="AA8">
        <f>VLOOKUP(E8,Type!A$2:B$14,2,FALSE)</f>
        <v>3</v>
      </c>
      <c r="AB8" t="str">
        <f t="shared" si="10"/>
        <v xml:space="preserve">["TYPE"] = 3; </v>
      </c>
      <c r="AC8" t="str">
        <f>IF(NOT(ISBLANK(F8)),VLOOKUP(F8,Type!D$2:E$6,2,FALSE),"")</f>
        <v/>
      </c>
      <c r="AD8" t="str">
        <f t="shared" si="11"/>
        <v xml:space="preserve">            </v>
      </c>
      <c r="AE8" t="str">
        <f t="shared" si="12"/>
        <v>1000</v>
      </c>
      <c r="AF8" t="str">
        <f t="shared" si="13"/>
        <v xml:space="preserve">["VXP"] = 1000; </v>
      </c>
      <c r="AG8" t="str">
        <f t="shared" si="14"/>
        <v>0</v>
      </c>
      <c r="AH8" t="str">
        <f t="shared" si="15"/>
        <v xml:space="preserve">["LP"] =  0; </v>
      </c>
      <c r="AI8" t="str">
        <f t="shared" si="16"/>
        <v>700</v>
      </c>
      <c r="AJ8" t="str">
        <f t="shared" si="17"/>
        <v xml:space="preserve">["REP"] = 700; </v>
      </c>
      <c r="AK8">
        <f>IF(LEN(K8)&gt;0,VLOOKUP(K8,Faction!A$2:B$80,2,FALSE),1)</f>
        <v>81</v>
      </c>
      <c r="AL8" t="str">
        <f t="shared" si="18"/>
        <v xml:space="preserve">["FACTION"] = 81; </v>
      </c>
      <c r="AM8" t="str">
        <f t="shared" si="19"/>
        <v xml:space="preserve">["TIER"] = 2; </v>
      </c>
      <c r="AN8" t="str">
        <f t="shared" si="20"/>
        <v xml:space="preserve">["MIN_LVL"] = "125"; </v>
      </c>
      <c r="AO8" t="str">
        <f t="shared" si="21"/>
        <v/>
      </c>
      <c r="AP8" t="str">
        <f t="shared" si="22"/>
        <v xml:space="preserve">["NAME"] = { ["EN"] = "The War-camp of Thráin"; }; </v>
      </c>
      <c r="AQ8" t="str">
        <f t="shared" si="23"/>
        <v xml:space="preserve">["LORE"] = { ["EN"] = "As the Sixth War of the Dwarves and Orcs neared its end, each of the Seven Houses gathered beneath the banner of Thráin at Amdân."; }; </v>
      </c>
      <c r="AR8" t="str">
        <f t="shared" si="24"/>
        <v xml:space="preserve">["SUMMARY"] = { ["EN"] = "Learn of 9 locations"; }; </v>
      </c>
      <c r="AS8" t="str">
        <f t="shared" si="25"/>
        <v xml:space="preserve">["TITLE"] = { ["EN"] = "Dweller on the Threshold"; }; </v>
      </c>
      <c r="AT8" t="str">
        <f t="shared" si="26"/>
        <v>};</v>
      </c>
    </row>
    <row r="9" spans="1:46" x14ac:dyDescent="0.25">
      <c r="A9">
        <v>1879415685</v>
      </c>
      <c r="C9">
        <v>8</v>
      </c>
      <c r="D9" t="s">
        <v>1642</v>
      </c>
      <c r="E9" t="s">
        <v>30</v>
      </c>
      <c r="G9">
        <v>3000</v>
      </c>
      <c r="H9" t="s">
        <v>1659</v>
      </c>
      <c r="J9">
        <v>300</v>
      </c>
      <c r="K9" t="s">
        <v>2063</v>
      </c>
      <c r="L9" t="s">
        <v>1299</v>
      </c>
      <c r="M9" t="s">
        <v>1643</v>
      </c>
      <c r="N9">
        <v>1</v>
      </c>
      <c r="O9">
        <v>125</v>
      </c>
      <c r="S9" t="str">
        <f t="shared" si="2"/>
        <v xml:space="preserve"> [8] = {["ID"] = 1879415685; }; -- Quests of Azanulbizar</v>
      </c>
      <c r="T9" s="1" t="str">
        <f t="shared" si="3"/>
        <v xml:space="preserve"> [8] = {["ID"] = 1879415685; ["SAVE_INDEX"] =  8; ["TYPE"] = 7; ["VXP"] = 3000; ["LP"] =  0; ["REP"] = 300; ["FACTION"] = 81; ["TIER"] = 1; ["MIN_LVL"] = "125"; ["NAME"] = { ["EN"] = "Quests of Azanulbizar"; }; ["LORE"] = { ["EN"] = "Many are the tales of heroism at Azanulbizar as recorded by Hermáth Stormhammer."; }; ["SUMMARY"] = { ["EN"] = "Complete 3 deeds"; }; ["TITLE"] = { ["EN"] = "Veteran of the Battle of Azanulbizar"; }; };</v>
      </c>
      <c r="U9">
        <f t="shared" si="4"/>
        <v>8</v>
      </c>
      <c r="V9" t="str">
        <f t="shared" si="5"/>
        <v xml:space="preserve"> [8] = {</v>
      </c>
      <c r="W9" t="str">
        <f t="shared" si="6"/>
        <v xml:space="preserve">["ID"] = 1879415685; </v>
      </c>
      <c r="X9" t="str">
        <f t="shared" si="7"/>
        <v xml:space="preserve">["ID"] = 1879415685; </v>
      </c>
      <c r="Y9" t="str">
        <f t="shared" si="8"/>
        <v/>
      </c>
      <c r="Z9" t="str">
        <f t="shared" si="9"/>
        <v xml:space="preserve">["SAVE_INDEX"] =  8; </v>
      </c>
      <c r="AA9">
        <f>VLOOKUP(E9,Type!A$2:B$14,2,FALSE)</f>
        <v>7</v>
      </c>
      <c r="AB9" t="str">
        <f t="shared" si="10"/>
        <v xml:space="preserve">["TYPE"] = 7; </v>
      </c>
      <c r="AC9" t="str">
        <f>IF(NOT(ISBLANK(F9)),VLOOKUP(F9,Type!D$2:E$6,2,FALSE),"")</f>
        <v/>
      </c>
      <c r="AD9" t="str">
        <f t="shared" si="11"/>
        <v xml:space="preserve">            </v>
      </c>
      <c r="AE9" t="str">
        <f t="shared" si="12"/>
        <v>3000</v>
      </c>
      <c r="AF9" t="str">
        <f t="shared" si="13"/>
        <v xml:space="preserve">["VXP"] = 3000; </v>
      </c>
      <c r="AG9" t="str">
        <f t="shared" si="14"/>
        <v>0</v>
      </c>
      <c r="AH9" t="str">
        <f t="shared" si="15"/>
        <v xml:space="preserve">["LP"] =  0; </v>
      </c>
      <c r="AI9" t="str">
        <f t="shared" si="16"/>
        <v>300</v>
      </c>
      <c r="AJ9" t="str">
        <f t="shared" si="17"/>
        <v xml:space="preserve">["REP"] = 300; </v>
      </c>
      <c r="AK9">
        <f>IF(LEN(K9)&gt;0,VLOOKUP(K9,Faction!A$2:B$80,2,FALSE),1)</f>
        <v>81</v>
      </c>
      <c r="AL9" t="str">
        <f t="shared" si="18"/>
        <v xml:space="preserve">["FACTION"] = 81; </v>
      </c>
      <c r="AM9" t="str">
        <f t="shared" si="19"/>
        <v xml:space="preserve">["TIER"] = 1; </v>
      </c>
      <c r="AN9" t="str">
        <f t="shared" si="20"/>
        <v xml:space="preserve">["MIN_LVL"] = "125"; </v>
      </c>
      <c r="AO9" t="str">
        <f t="shared" si="21"/>
        <v/>
      </c>
      <c r="AP9" t="str">
        <f t="shared" si="22"/>
        <v xml:space="preserve">["NAME"] = { ["EN"] = "Quests of Azanulbizar"; }; </v>
      </c>
      <c r="AQ9" t="str">
        <f t="shared" si="23"/>
        <v xml:space="preserve">["LORE"] = { ["EN"] = "Many are the tales of heroism at Azanulbizar as recorded by Hermáth Stormhammer."; }; </v>
      </c>
      <c r="AR9" t="str">
        <f t="shared" si="24"/>
        <v xml:space="preserve">["SUMMARY"] = { ["EN"] = "Complete 3 deeds"; }; </v>
      </c>
      <c r="AS9" t="str">
        <f t="shared" si="25"/>
        <v xml:space="preserve">["TITLE"] = { ["EN"] = "Veteran of the Battle of Azanulbizar"; }; </v>
      </c>
      <c r="AT9" t="str">
        <f t="shared" si="26"/>
        <v>};</v>
      </c>
    </row>
    <row r="10" spans="1:46" x14ac:dyDescent="0.25">
      <c r="A10">
        <v>1879415669</v>
      </c>
      <c r="C10">
        <v>9</v>
      </c>
      <c r="D10" t="s">
        <v>1595</v>
      </c>
      <c r="E10" t="s">
        <v>30</v>
      </c>
      <c r="G10">
        <v>2000</v>
      </c>
      <c r="H10" t="s">
        <v>1660</v>
      </c>
      <c r="I10">
        <v>10</v>
      </c>
      <c r="J10">
        <v>700</v>
      </c>
      <c r="K10" t="s">
        <v>2063</v>
      </c>
      <c r="L10" t="s">
        <v>1597</v>
      </c>
      <c r="M10" t="s">
        <v>1596</v>
      </c>
      <c r="N10">
        <v>2</v>
      </c>
      <c r="O10">
        <v>125</v>
      </c>
      <c r="S10" t="str">
        <f t="shared" si="2"/>
        <v xml:space="preserve"> [9] = {["ID"] = 1879415669; }; -- Tales of Azanulbizar (Final)</v>
      </c>
      <c r="T10" s="1" t="str">
        <f t="shared" si="3"/>
        <v xml:space="preserve"> [9] = {["ID"] = 1879415669; ["SAVE_INDEX"] =  9; ["TYPE"] = 7; ["VXP"] = 2000; ["LP"] = 10; ["REP"] = 700; ["FACTION"] = 81; ["TIER"] = 2; ["MIN_LVL"] = "125"; ["NAME"] = { ["EN"] = "Tales of Azanulbizar (Final)"; }; ["LORE"] = { ["EN"] = "Discover the conclusion of the tale of the Battle of Azanulbizar as recounted by Hermáth Stormhammer."; }; ["SUMMARY"] = { ["EN"] = "Complete 50 quests in the Battle of Azanulbizar."; }; ["TITLE"] = { ["EN"] = "Student of the Sixth War"; }; };</v>
      </c>
      <c r="U10">
        <f t="shared" si="4"/>
        <v>9</v>
      </c>
      <c r="V10" t="str">
        <f t="shared" si="5"/>
        <v xml:space="preserve"> [9] = {</v>
      </c>
      <c r="W10" t="str">
        <f t="shared" si="6"/>
        <v xml:space="preserve">["ID"] = 1879415669; </v>
      </c>
      <c r="X10" t="str">
        <f t="shared" si="7"/>
        <v xml:space="preserve">["ID"] = 1879415669; </v>
      </c>
      <c r="Y10" t="str">
        <f t="shared" si="8"/>
        <v/>
      </c>
      <c r="Z10" t="str">
        <f t="shared" si="9"/>
        <v xml:space="preserve">["SAVE_INDEX"] =  9; </v>
      </c>
      <c r="AA10">
        <f>VLOOKUP(E10,Type!A$2:B$14,2,FALSE)</f>
        <v>7</v>
      </c>
      <c r="AB10" t="str">
        <f t="shared" si="10"/>
        <v xml:space="preserve">["TYPE"] = 7; </v>
      </c>
      <c r="AC10" t="str">
        <f>IF(NOT(ISBLANK(F10)),VLOOKUP(F10,Type!D$2:E$6,2,FALSE),"")</f>
        <v/>
      </c>
      <c r="AD10" t="str">
        <f t="shared" si="11"/>
        <v xml:space="preserve">            </v>
      </c>
      <c r="AE10" t="str">
        <f t="shared" si="12"/>
        <v>2000</v>
      </c>
      <c r="AF10" t="str">
        <f t="shared" si="13"/>
        <v xml:space="preserve">["VXP"] = 2000; </v>
      </c>
      <c r="AG10" t="str">
        <f t="shared" si="14"/>
        <v>10</v>
      </c>
      <c r="AH10" t="str">
        <f t="shared" si="15"/>
        <v xml:space="preserve">["LP"] = 10; </v>
      </c>
      <c r="AI10" t="str">
        <f t="shared" si="16"/>
        <v>700</v>
      </c>
      <c r="AJ10" t="str">
        <f t="shared" si="17"/>
        <v xml:space="preserve">["REP"] = 700; </v>
      </c>
      <c r="AK10">
        <f>IF(LEN(K10)&gt;0,VLOOKUP(K10,Faction!A$2:B$80,2,FALSE),1)</f>
        <v>81</v>
      </c>
      <c r="AL10" t="str">
        <f t="shared" si="18"/>
        <v xml:space="preserve">["FACTION"] = 81; </v>
      </c>
      <c r="AM10" t="str">
        <f t="shared" si="19"/>
        <v xml:space="preserve">["TIER"] = 2; </v>
      </c>
      <c r="AN10" t="str">
        <f t="shared" si="20"/>
        <v xml:space="preserve">["MIN_LVL"] = "125"; </v>
      </c>
      <c r="AO10" t="str">
        <f t="shared" si="21"/>
        <v/>
      </c>
      <c r="AP10" t="str">
        <f t="shared" si="22"/>
        <v xml:space="preserve">["NAME"] = { ["EN"] = "Tales of Azanulbizar (Final)"; }; </v>
      </c>
      <c r="AQ10" t="str">
        <f t="shared" si="23"/>
        <v xml:space="preserve">["LORE"] = { ["EN"] = "Discover the conclusion of the tale of the Battle of Azanulbizar as recounted by Hermáth Stormhammer."; }; </v>
      </c>
      <c r="AR10" t="str">
        <f t="shared" si="24"/>
        <v xml:space="preserve">["SUMMARY"] = { ["EN"] = "Complete 50 quests in the Battle of Azanulbizar."; }; </v>
      </c>
      <c r="AS10" t="str">
        <f t="shared" si="25"/>
        <v xml:space="preserve">["TITLE"] = { ["EN"] = "Student of the Sixth War"; }; </v>
      </c>
      <c r="AT10" t="str">
        <f t="shared" si="26"/>
        <v>};</v>
      </c>
    </row>
    <row r="11" spans="1:46" x14ac:dyDescent="0.25">
      <c r="A11">
        <v>1879415668</v>
      </c>
      <c r="C11">
        <v>10</v>
      </c>
      <c r="D11" t="s">
        <v>1593</v>
      </c>
      <c r="E11" t="s">
        <v>30</v>
      </c>
      <c r="G11">
        <v>2000</v>
      </c>
      <c r="I11">
        <v>5</v>
      </c>
      <c r="J11">
        <v>500</v>
      </c>
      <c r="K11" t="s">
        <v>2063</v>
      </c>
      <c r="L11" t="s">
        <v>1598</v>
      </c>
      <c r="M11" t="s">
        <v>1594</v>
      </c>
      <c r="N11">
        <v>3</v>
      </c>
      <c r="O11">
        <v>125</v>
      </c>
      <c r="S11" t="str">
        <f t="shared" si="2"/>
        <v>[10] = {["ID"] = 1879415668; }; -- Tales of Azanulbizar (Advanced)</v>
      </c>
      <c r="T11" s="1" t="str">
        <f t="shared" si="3"/>
        <v>[10] = {["ID"] = 1879415668; ["SAVE_INDEX"] = 10; ["TYPE"] = 7; ["VXP"] = 2000; ["LP"] =  5; ["REP"] = 500; ["FACTION"] = 81; ["TIER"] = 3; ["MIN_LVL"] = "125"; ["NAME"] = { ["EN"] = "Tales of Azanulbizar (Advanced)"; }; ["LORE"] = { ["EN"] = "Continue the tale of the Battle of Azanulbizar as recounted by Hermáth Stormhammer."; }; ["SUMMARY"] = { ["EN"] = "Complete 30 quests in the Battle of Azanulbizar."; }; };</v>
      </c>
      <c r="U11">
        <f t="shared" si="4"/>
        <v>10</v>
      </c>
      <c r="V11" t="str">
        <f t="shared" si="5"/>
        <v>[10] = {</v>
      </c>
      <c r="W11" t="str">
        <f t="shared" si="6"/>
        <v xml:space="preserve">["ID"] = 1879415668; </v>
      </c>
      <c r="X11" t="str">
        <f t="shared" si="7"/>
        <v xml:space="preserve">["ID"] = 1879415668; </v>
      </c>
      <c r="Y11" t="str">
        <f t="shared" si="8"/>
        <v/>
      </c>
      <c r="Z11" t="str">
        <f t="shared" si="9"/>
        <v xml:space="preserve">["SAVE_INDEX"] = 10; </v>
      </c>
      <c r="AA11">
        <f>VLOOKUP(E11,Type!A$2:B$14,2,FALSE)</f>
        <v>7</v>
      </c>
      <c r="AB11" t="str">
        <f t="shared" si="10"/>
        <v xml:space="preserve">["TYPE"] = 7; </v>
      </c>
      <c r="AC11" t="str">
        <f>IF(NOT(ISBLANK(F11)),VLOOKUP(F11,Type!D$2:E$6,2,FALSE),"")</f>
        <v/>
      </c>
      <c r="AD11" t="str">
        <f t="shared" si="11"/>
        <v xml:space="preserve">            </v>
      </c>
      <c r="AE11" t="str">
        <f t="shared" si="12"/>
        <v>2000</v>
      </c>
      <c r="AF11" t="str">
        <f t="shared" si="13"/>
        <v xml:space="preserve">["VXP"] = 2000; </v>
      </c>
      <c r="AG11" t="str">
        <f t="shared" si="14"/>
        <v>5</v>
      </c>
      <c r="AH11" t="str">
        <f t="shared" si="15"/>
        <v xml:space="preserve">["LP"] =  5; </v>
      </c>
      <c r="AI11" t="str">
        <f t="shared" si="16"/>
        <v>500</v>
      </c>
      <c r="AJ11" t="str">
        <f t="shared" si="17"/>
        <v xml:space="preserve">["REP"] = 500; </v>
      </c>
      <c r="AK11">
        <f>IF(LEN(K11)&gt;0,VLOOKUP(K11,Faction!A$2:B$80,2,FALSE),1)</f>
        <v>81</v>
      </c>
      <c r="AL11" t="str">
        <f t="shared" si="18"/>
        <v xml:space="preserve">["FACTION"] = 81; </v>
      </c>
      <c r="AM11" t="str">
        <f t="shared" si="19"/>
        <v xml:space="preserve">["TIER"] = 3; </v>
      </c>
      <c r="AN11" t="str">
        <f t="shared" si="20"/>
        <v xml:space="preserve">["MIN_LVL"] = "125"; </v>
      </c>
      <c r="AO11" t="str">
        <f t="shared" si="21"/>
        <v/>
      </c>
      <c r="AP11" t="str">
        <f t="shared" si="22"/>
        <v xml:space="preserve">["NAME"] = { ["EN"] = "Tales of Azanulbizar (Advanced)"; }; </v>
      </c>
      <c r="AQ11" t="str">
        <f t="shared" si="23"/>
        <v xml:space="preserve">["LORE"] = { ["EN"] = "Continue the tale of the Battle of Azanulbizar as recounted by Hermáth Stormhammer."; }; </v>
      </c>
      <c r="AR11" t="str">
        <f t="shared" si="24"/>
        <v xml:space="preserve">["SUMMARY"] = { ["EN"] = "Complete 30 quests in the Battle of Azanulbizar."; }; </v>
      </c>
      <c r="AS11" t="str">
        <f t="shared" si="25"/>
        <v/>
      </c>
      <c r="AT11" t="str">
        <f t="shared" si="26"/>
        <v>};</v>
      </c>
    </row>
    <row r="12" spans="1:46" x14ac:dyDescent="0.25">
      <c r="A12">
        <v>1879415674</v>
      </c>
      <c r="C12">
        <v>11</v>
      </c>
      <c r="D12" t="s">
        <v>1616</v>
      </c>
      <c r="E12" t="s">
        <v>30</v>
      </c>
      <c r="G12">
        <v>1000</v>
      </c>
      <c r="J12">
        <v>300</v>
      </c>
      <c r="K12" t="s">
        <v>2063</v>
      </c>
      <c r="L12" t="s">
        <v>1618</v>
      </c>
      <c r="M12" t="s">
        <v>1617</v>
      </c>
      <c r="N12">
        <v>4</v>
      </c>
      <c r="O12">
        <v>125</v>
      </c>
      <c r="S12" t="str">
        <f t="shared" si="2"/>
        <v>[11] = {["ID"] = 1879415674; }; -- Tales of Azanulbizar</v>
      </c>
      <c r="T12" s="1" t="str">
        <f t="shared" si="3"/>
        <v>[11] = {["ID"] = 1879415674; ["SAVE_INDEX"] = 11; ["TYPE"] = 7; ["VXP"] = 1000; ["LP"] =  0; ["REP"] = 300; ["FACTION"] = 81; ["TIER"] = 4; ["MIN_LVL"] = "125"; ["NAME"] = { ["EN"] = "Tales of Azanulbizar"; }; ["LORE"] = { ["EN"] = "Begin the tale of the Battle of Azanulbizar as recounted by Hermáth Stormhammer."; }; ["SUMMARY"] = { ["EN"] = "Complete 10 quests in the Battle of Azanulbizar."; }; };</v>
      </c>
      <c r="U12">
        <f t="shared" si="4"/>
        <v>11</v>
      </c>
      <c r="V12" t="str">
        <f t="shared" si="5"/>
        <v>[11] = {</v>
      </c>
      <c r="W12" t="str">
        <f t="shared" si="6"/>
        <v xml:space="preserve">["ID"] = 1879415674; </v>
      </c>
      <c r="X12" t="str">
        <f t="shared" si="7"/>
        <v xml:space="preserve">["ID"] = 1879415674; </v>
      </c>
      <c r="Y12" t="str">
        <f t="shared" si="8"/>
        <v/>
      </c>
      <c r="Z12" t="str">
        <f t="shared" si="9"/>
        <v xml:space="preserve">["SAVE_INDEX"] = 11; </v>
      </c>
      <c r="AA12">
        <f>VLOOKUP(E12,Type!A$2:B$14,2,FALSE)</f>
        <v>7</v>
      </c>
      <c r="AB12" t="str">
        <f t="shared" si="10"/>
        <v xml:space="preserve">["TYPE"] = 7; </v>
      </c>
      <c r="AC12" t="str">
        <f>IF(NOT(ISBLANK(F12)),VLOOKUP(F12,Type!D$2:E$6,2,FALSE),"")</f>
        <v/>
      </c>
      <c r="AD12" t="str">
        <f t="shared" si="11"/>
        <v xml:space="preserve">            </v>
      </c>
      <c r="AE12" t="str">
        <f t="shared" si="12"/>
        <v>1000</v>
      </c>
      <c r="AF12" t="str">
        <f t="shared" si="13"/>
        <v xml:space="preserve">["VXP"] = 1000; </v>
      </c>
      <c r="AG12" t="str">
        <f t="shared" si="14"/>
        <v>0</v>
      </c>
      <c r="AH12" t="str">
        <f t="shared" si="15"/>
        <v xml:space="preserve">["LP"] =  0; </v>
      </c>
      <c r="AI12" t="str">
        <f t="shared" si="16"/>
        <v>300</v>
      </c>
      <c r="AJ12" t="str">
        <f t="shared" si="17"/>
        <v xml:space="preserve">["REP"] = 300; </v>
      </c>
      <c r="AK12">
        <f>IF(LEN(K12)&gt;0,VLOOKUP(K12,Faction!A$2:B$80,2,FALSE),1)</f>
        <v>81</v>
      </c>
      <c r="AL12" t="str">
        <f t="shared" si="18"/>
        <v xml:space="preserve">["FACTION"] = 81; </v>
      </c>
      <c r="AM12" t="str">
        <f t="shared" si="19"/>
        <v xml:space="preserve">["TIER"] = 4; </v>
      </c>
      <c r="AN12" t="str">
        <f t="shared" si="20"/>
        <v xml:space="preserve">["MIN_LVL"] = "125"; </v>
      </c>
      <c r="AO12" t="str">
        <f t="shared" si="21"/>
        <v/>
      </c>
      <c r="AP12" t="str">
        <f t="shared" si="22"/>
        <v xml:space="preserve">["NAME"] = { ["EN"] = "Tales of Azanulbizar"; }; </v>
      </c>
      <c r="AQ12" t="str">
        <f t="shared" si="23"/>
        <v xml:space="preserve">["LORE"] = { ["EN"] = "Begin the tale of the Battle of Azanulbizar as recounted by Hermáth Stormhammer."; }; </v>
      </c>
      <c r="AR12" t="str">
        <f t="shared" si="24"/>
        <v xml:space="preserve">["SUMMARY"] = { ["EN"] = "Complete 10 quests in the Battle of Azanulbizar."; }; </v>
      </c>
      <c r="AS12" t="str">
        <f t="shared" si="25"/>
        <v/>
      </c>
      <c r="AT12" t="str">
        <f t="shared" si="26"/>
        <v>};</v>
      </c>
    </row>
    <row r="13" spans="1:46" x14ac:dyDescent="0.25">
      <c r="A13">
        <v>1879415684</v>
      </c>
      <c r="C13">
        <v>12</v>
      </c>
      <c r="D13" t="s">
        <v>1644</v>
      </c>
      <c r="E13" t="s">
        <v>31</v>
      </c>
      <c r="G13">
        <v>3000</v>
      </c>
      <c r="H13" t="s">
        <v>1661</v>
      </c>
      <c r="J13">
        <v>700</v>
      </c>
      <c r="K13" t="s">
        <v>2063</v>
      </c>
      <c r="L13" t="s">
        <v>1315</v>
      </c>
      <c r="M13" t="s">
        <v>1645</v>
      </c>
      <c r="N13">
        <v>1</v>
      </c>
      <c r="O13">
        <v>125</v>
      </c>
      <c r="S13" t="str">
        <f t="shared" si="2"/>
        <v>[12] = {["ID"] = 1879415684; }; -- Slayer of Azanulbizar</v>
      </c>
      <c r="T13" s="1" t="str">
        <f t="shared" si="3"/>
        <v>[12] = {["ID"] = 1879415684; ["SAVE_INDEX"] = 12; ["TYPE"] = 4; ["VXP"] = 3000; ["LP"] =  0; ["REP"] = 700; ["FACTION"] = 81; ["TIER"] = 1; ["MIN_LVL"] = "125"; ["NAME"] = { ["EN"] = "Slayer of Azanulbizar"; }; ["LORE"] = { ["EN"] = "Perhaps most detailed of all are Hermáth Stormhammer's accounts of the many foes slain at Azanulbizar."; }; ["SUMMARY"] = { ["EN"] = "Complete 6 deeds"; }; ["TITLE"] = { ["EN"] = "Foe-bane of Azanulbizar"; }; };</v>
      </c>
      <c r="U13">
        <f t="shared" si="4"/>
        <v>12</v>
      </c>
      <c r="V13" t="str">
        <f t="shared" si="5"/>
        <v>[12] = {</v>
      </c>
      <c r="W13" t="str">
        <f t="shared" si="6"/>
        <v xml:space="preserve">["ID"] = 1879415684; </v>
      </c>
      <c r="X13" t="str">
        <f t="shared" si="7"/>
        <v xml:space="preserve">["ID"] = 1879415684; </v>
      </c>
      <c r="Y13" t="str">
        <f t="shared" si="8"/>
        <v/>
      </c>
      <c r="Z13" t="str">
        <f t="shared" si="9"/>
        <v xml:space="preserve">["SAVE_INDEX"] = 12; </v>
      </c>
      <c r="AA13">
        <f>VLOOKUP(E13,Type!A$2:B$14,2,FALSE)</f>
        <v>4</v>
      </c>
      <c r="AB13" t="str">
        <f t="shared" si="10"/>
        <v xml:space="preserve">["TYPE"] = 4; </v>
      </c>
      <c r="AC13" t="str">
        <f>IF(NOT(ISBLANK(F13)),VLOOKUP(F13,Type!D$2:E$6,2,FALSE),"")</f>
        <v/>
      </c>
      <c r="AD13" t="str">
        <f t="shared" si="11"/>
        <v xml:space="preserve">            </v>
      </c>
      <c r="AE13" t="str">
        <f t="shared" si="12"/>
        <v>3000</v>
      </c>
      <c r="AF13" t="str">
        <f t="shared" si="13"/>
        <v xml:space="preserve">["VXP"] = 3000; </v>
      </c>
      <c r="AG13" t="str">
        <f t="shared" si="14"/>
        <v>0</v>
      </c>
      <c r="AH13" t="str">
        <f t="shared" si="15"/>
        <v xml:space="preserve">["LP"] =  0; </v>
      </c>
      <c r="AI13" t="str">
        <f t="shared" si="16"/>
        <v>700</v>
      </c>
      <c r="AJ13" t="str">
        <f t="shared" si="17"/>
        <v xml:space="preserve">["REP"] = 700; </v>
      </c>
      <c r="AK13">
        <f>IF(LEN(K13)&gt;0,VLOOKUP(K13,Faction!A$2:B$80,2,FALSE),1)</f>
        <v>81</v>
      </c>
      <c r="AL13" t="str">
        <f t="shared" si="18"/>
        <v xml:space="preserve">["FACTION"] = 81; </v>
      </c>
      <c r="AM13" t="str">
        <f t="shared" si="19"/>
        <v xml:space="preserve">["TIER"] = 1; </v>
      </c>
      <c r="AN13" t="str">
        <f t="shared" si="20"/>
        <v xml:space="preserve">["MIN_LVL"] = "125"; </v>
      </c>
      <c r="AO13" t="str">
        <f t="shared" si="21"/>
        <v/>
      </c>
      <c r="AP13" t="str">
        <f t="shared" si="22"/>
        <v xml:space="preserve">["NAME"] = { ["EN"] = "Slayer of Azanulbizar"; }; </v>
      </c>
      <c r="AQ13" t="str">
        <f t="shared" si="23"/>
        <v xml:space="preserve">["LORE"] = { ["EN"] = "Perhaps most detailed of all are Hermáth Stormhammer's accounts of the many foes slain at Azanulbizar."; }; </v>
      </c>
      <c r="AR13" t="str">
        <f t="shared" si="24"/>
        <v xml:space="preserve">["SUMMARY"] = { ["EN"] = "Complete 6 deeds"; }; </v>
      </c>
      <c r="AS13" t="str">
        <f t="shared" si="25"/>
        <v xml:space="preserve">["TITLE"] = { ["EN"] = "Foe-bane of Azanulbizar"; }; </v>
      </c>
      <c r="AT13" t="str">
        <f t="shared" si="26"/>
        <v>};</v>
      </c>
    </row>
    <row r="14" spans="1:46" x14ac:dyDescent="0.25">
      <c r="A14">
        <v>1879415664</v>
      </c>
      <c r="C14">
        <v>13</v>
      </c>
      <c r="D14" s="2" t="s">
        <v>1587</v>
      </c>
      <c r="E14" t="s">
        <v>31</v>
      </c>
      <c r="G14">
        <v>2000</v>
      </c>
      <c r="I14">
        <v>5</v>
      </c>
      <c r="J14">
        <v>700</v>
      </c>
      <c r="K14" t="s">
        <v>2063</v>
      </c>
      <c r="L14" t="s">
        <v>1591</v>
      </c>
      <c r="M14" t="s">
        <v>1585</v>
      </c>
      <c r="N14">
        <v>2</v>
      </c>
      <c r="O14">
        <v>125</v>
      </c>
      <c r="S14" t="str">
        <f t="shared" si="2"/>
        <v>[13] = {["ID"] = 1879415664; }; -- Orc-slayer of Azanulbizar (Advanced)</v>
      </c>
      <c r="T14" s="1" t="str">
        <f t="shared" si="3"/>
        <v>[13] = {["ID"] = 1879415664; ["SAVE_INDEX"] = 13; ["TYPE"] = 4; ["VXP"] = 2000; ["LP"] =  5; ["REP"] = 700; ["FACTION"] = 81; ["TIER"] = 2; ["MIN_LVL"] = "125"; ["NAME"] = { ["EN"] = "Orc-slayer of Azanulbizar (Advanced)"; }; ["LORE"] = { ["EN"] = "Many were the Orcs slain during the Battle of Azanulbizar."; }; ["SUMMARY"] = { ["EN"] = "Defeat 224 Orcs in the Battle of Azanulbizar."; }; };</v>
      </c>
      <c r="U14">
        <f t="shared" si="4"/>
        <v>13</v>
      </c>
      <c r="V14" t="str">
        <f t="shared" si="5"/>
        <v>[13] = {</v>
      </c>
      <c r="W14" t="str">
        <f t="shared" si="6"/>
        <v xml:space="preserve">["ID"] = 1879415664; </v>
      </c>
      <c r="X14" t="str">
        <f t="shared" si="7"/>
        <v xml:space="preserve">["ID"] = 1879415664; </v>
      </c>
      <c r="Y14" t="str">
        <f t="shared" si="8"/>
        <v/>
      </c>
      <c r="Z14" t="str">
        <f t="shared" si="9"/>
        <v xml:space="preserve">["SAVE_INDEX"] = 13; </v>
      </c>
      <c r="AA14">
        <f>VLOOKUP(E14,Type!A$2:B$14,2,FALSE)</f>
        <v>4</v>
      </c>
      <c r="AB14" t="str">
        <f t="shared" si="10"/>
        <v xml:space="preserve">["TYPE"] = 4; </v>
      </c>
      <c r="AC14" t="str">
        <f>IF(NOT(ISBLANK(F14)),VLOOKUP(F14,Type!D$2:E$6,2,FALSE),"")</f>
        <v/>
      </c>
      <c r="AD14" t="str">
        <f t="shared" si="11"/>
        <v xml:space="preserve">            </v>
      </c>
      <c r="AE14" t="str">
        <f t="shared" si="12"/>
        <v>2000</v>
      </c>
      <c r="AF14" t="str">
        <f t="shared" si="13"/>
        <v xml:space="preserve">["VXP"] = 2000; </v>
      </c>
      <c r="AG14" t="str">
        <f t="shared" si="14"/>
        <v>5</v>
      </c>
      <c r="AH14" t="str">
        <f t="shared" si="15"/>
        <v xml:space="preserve">["LP"] =  5; </v>
      </c>
      <c r="AI14" t="str">
        <f t="shared" si="16"/>
        <v>700</v>
      </c>
      <c r="AJ14" t="str">
        <f t="shared" si="17"/>
        <v xml:space="preserve">["REP"] = 700; </v>
      </c>
      <c r="AK14">
        <f>IF(LEN(K14)&gt;0,VLOOKUP(K14,Faction!A$2:B$80,2,FALSE),1)</f>
        <v>81</v>
      </c>
      <c r="AL14" t="str">
        <f t="shared" si="18"/>
        <v xml:space="preserve">["FACTION"] = 81; </v>
      </c>
      <c r="AM14" t="str">
        <f t="shared" si="19"/>
        <v xml:space="preserve">["TIER"] = 2; </v>
      </c>
      <c r="AN14" t="str">
        <f t="shared" si="20"/>
        <v xml:space="preserve">["MIN_LVL"] = "125"; </v>
      </c>
      <c r="AO14" t="str">
        <f t="shared" si="21"/>
        <v/>
      </c>
      <c r="AP14" t="str">
        <f t="shared" si="22"/>
        <v xml:space="preserve">["NAME"] = { ["EN"] = "Orc-slayer of Azanulbizar (Advanced)"; }; </v>
      </c>
      <c r="AQ14" t="str">
        <f t="shared" si="23"/>
        <v xml:space="preserve">["LORE"] = { ["EN"] = "Many were the Orcs slain during the Battle of Azanulbizar."; }; </v>
      </c>
      <c r="AR14" t="str">
        <f t="shared" si="24"/>
        <v xml:space="preserve">["SUMMARY"] = { ["EN"] = "Defeat 224 Orcs in the Battle of Azanulbizar."; }; </v>
      </c>
      <c r="AS14" t="str">
        <f t="shared" si="25"/>
        <v/>
      </c>
      <c r="AT14" t="str">
        <f t="shared" si="26"/>
        <v>};</v>
      </c>
    </row>
    <row r="15" spans="1:46" x14ac:dyDescent="0.25">
      <c r="A15">
        <v>1879415663</v>
      </c>
      <c r="C15">
        <v>14</v>
      </c>
      <c r="D15" t="s">
        <v>1584</v>
      </c>
      <c r="E15" t="s">
        <v>31</v>
      </c>
      <c r="J15">
        <v>500</v>
      </c>
      <c r="K15" t="s">
        <v>2063</v>
      </c>
      <c r="L15" t="s">
        <v>1592</v>
      </c>
      <c r="M15" t="s">
        <v>1585</v>
      </c>
      <c r="N15">
        <v>3</v>
      </c>
      <c r="O15">
        <v>125</v>
      </c>
      <c r="S15" t="str">
        <f t="shared" si="2"/>
        <v>[14] = {["ID"] = 1879415663; }; -- Orc-slayer of Azanulbizar</v>
      </c>
      <c r="T15" s="1" t="str">
        <f t="shared" si="3"/>
        <v>[14] = {["ID"] = 1879415663; ["SAVE_INDEX"] = 14; ["TYPE"] = 4; ["VXP"] =    0; ["LP"] =  0; ["REP"] = 500; ["FACTION"] = 81; ["TIER"] = 3; ["MIN_LVL"] = "125"; ["NAME"] = { ["EN"] = "Orc-slayer of Azanulbizar"; }; ["LORE"] = { ["EN"] = "Many were the Orcs slain during the Battle of Azanulbizar."; }; ["SUMMARY"] = { ["EN"] = "Defeat 100 Orcs in the Battle of Azanulbizar."; }; };</v>
      </c>
      <c r="U15">
        <f t="shared" si="4"/>
        <v>14</v>
      </c>
      <c r="V15" t="str">
        <f t="shared" si="5"/>
        <v>[14] = {</v>
      </c>
      <c r="W15" t="str">
        <f t="shared" si="6"/>
        <v xml:space="preserve">["ID"] = 1879415663; </v>
      </c>
      <c r="X15" t="str">
        <f t="shared" si="7"/>
        <v xml:space="preserve">["ID"] = 1879415663; </v>
      </c>
      <c r="Y15" t="str">
        <f t="shared" si="8"/>
        <v/>
      </c>
      <c r="Z15" t="str">
        <f t="shared" si="9"/>
        <v xml:space="preserve">["SAVE_INDEX"] = 14; </v>
      </c>
      <c r="AA15">
        <f>VLOOKUP(E15,Type!A$2:B$14,2,FALSE)</f>
        <v>4</v>
      </c>
      <c r="AB15" t="str">
        <f t="shared" si="10"/>
        <v xml:space="preserve">["TYPE"] = 4; </v>
      </c>
      <c r="AC15" t="str">
        <f>IF(NOT(ISBLANK(F15)),VLOOKUP(F15,Type!D$2:E$6,2,FALSE),"")</f>
        <v/>
      </c>
      <c r="AD15" t="str">
        <f t="shared" si="11"/>
        <v xml:space="preserve">            </v>
      </c>
      <c r="AE15" t="str">
        <f t="shared" si="12"/>
        <v>0</v>
      </c>
      <c r="AF15" t="str">
        <f t="shared" si="13"/>
        <v xml:space="preserve">["VXP"] =    0; </v>
      </c>
      <c r="AG15" t="str">
        <f t="shared" si="14"/>
        <v>0</v>
      </c>
      <c r="AH15" t="str">
        <f t="shared" si="15"/>
        <v xml:space="preserve">["LP"] =  0; </v>
      </c>
      <c r="AI15" t="str">
        <f t="shared" si="16"/>
        <v>500</v>
      </c>
      <c r="AJ15" t="str">
        <f t="shared" si="17"/>
        <v xml:space="preserve">["REP"] = 500; </v>
      </c>
      <c r="AK15">
        <f>IF(LEN(K15)&gt;0,VLOOKUP(K15,Faction!A$2:B$80,2,FALSE),1)</f>
        <v>81</v>
      </c>
      <c r="AL15" t="str">
        <f t="shared" si="18"/>
        <v xml:space="preserve">["FACTION"] = 81; </v>
      </c>
      <c r="AM15" t="str">
        <f t="shared" si="19"/>
        <v xml:space="preserve">["TIER"] = 3; </v>
      </c>
      <c r="AN15" t="str">
        <f t="shared" si="20"/>
        <v xml:space="preserve">["MIN_LVL"] = "125"; </v>
      </c>
      <c r="AO15" t="str">
        <f t="shared" si="21"/>
        <v/>
      </c>
      <c r="AP15" t="str">
        <f t="shared" si="22"/>
        <v xml:space="preserve">["NAME"] = { ["EN"] = "Orc-slayer of Azanulbizar"; }; </v>
      </c>
      <c r="AQ15" t="str">
        <f t="shared" si="23"/>
        <v xml:space="preserve">["LORE"] = { ["EN"] = "Many were the Orcs slain during the Battle of Azanulbizar."; }; </v>
      </c>
      <c r="AR15" t="str">
        <f t="shared" si="24"/>
        <v xml:space="preserve">["SUMMARY"] = { ["EN"] = "Defeat 100 Orcs in the Battle of Azanulbizar."; }; </v>
      </c>
      <c r="AS15" t="str">
        <f t="shared" si="25"/>
        <v/>
      </c>
      <c r="AT15" t="str">
        <f t="shared" si="26"/>
        <v>};</v>
      </c>
    </row>
    <row r="16" spans="1:46" x14ac:dyDescent="0.25">
      <c r="A16">
        <v>1879415672</v>
      </c>
      <c r="C16">
        <v>15</v>
      </c>
      <c r="D16" t="s">
        <v>1606</v>
      </c>
      <c r="E16" t="s">
        <v>31</v>
      </c>
      <c r="G16">
        <v>2000</v>
      </c>
      <c r="I16">
        <v>5</v>
      </c>
      <c r="J16">
        <v>700</v>
      </c>
      <c r="K16" t="s">
        <v>2063</v>
      </c>
      <c r="L16" t="s">
        <v>1608</v>
      </c>
      <c r="M16" t="s">
        <v>1607</v>
      </c>
      <c r="N16">
        <v>2</v>
      </c>
      <c r="O16">
        <v>125</v>
      </c>
      <c r="S16" t="str">
        <f t="shared" si="2"/>
        <v>[15] = {["ID"] = 1879415672; }; -- Warg-slayer of Azanulbizar (Advanced)</v>
      </c>
      <c r="T16" s="1" t="str">
        <f t="shared" si="3"/>
        <v>[15] = {["ID"] = 1879415672; ["SAVE_INDEX"] = 15; ["TYPE"] = 4; ["VXP"] = 2000; ["LP"] =  5; ["REP"] = 700; ["FACTION"] = 81; ["TIER"] = 2; ["MIN_LVL"] = "125"; ["NAME"] = { ["EN"] = "Warg-slayer of Azanulbizar (Advanced)"; }; ["LORE"] = { ["EN"] = "Many were the Wargs slain during the Battle of Azanulbizar."; }; ["SUMMARY"] = { ["EN"] = "Defeat 160 Wargs in the Battle of Azanulbizar."; }; };</v>
      </c>
      <c r="U16">
        <f t="shared" si="4"/>
        <v>15</v>
      </c>
      <c r="V16" t="str">
        <f t="shared" si="5"/>
        <v>[15] = {</v>
      </c>
      <c r="W16" t="str">
        <f t="shared" si="6"/>
        <v xml:space="preserve">["ID"] = 1879415672; </v>
      </c>
      <c r="X16" t="str">
        <f t="shared" si="7"/>
        <v xml:space="preserve">["ID"] = 1879415672; </v>
      </c>
      <c r="Y16" t="str">
        <f t="shared" si="8"/>
        <v/>
      </c>
      <c r="Z16" t="str">
        <f t="shared" si="9"/>
        <v xml:space="preserve">["SAVE_INDEX"] = 15; </v>
      </c>
      <c r="AA16">
        <f>VLOOKUP(E16,Type!A$2:B$14,2,FALSE)</f>
        <v>4</v>
      </c>
      <c r="AB16" t="str">
        <f t="shared" si="10"/>
        <v xml:space="preserve">["TYPE"] = 4; </v>
      </c>
      <c r="AC16" t="str">
        <f>IF(NOT(ISBLANK(F16)),VLOOKUP(F16,Type!D$2:E$6,2,FALSE),"")</f>
        <v/>
      </c>
      <c r="AD16" t="str">
        <f t="shared" si="11"/>
        <v xml:space="preserve">            </v>
      </c>
      <c r="AE16" t="str">
        <f t="shared" si="12"/>
        <v>2000</v>
      </c>
      <c r="AF16" t="str">
        <f t="shared" si="13"/>
        <v xml:space="preserve">["VXP"] = 2000; </v>
      </c>
      <c r="AG16" t="str">
        <f t="shared" si="14"/>
        <v>5</v>
      </c>
      <c r="AH16" t="str">
        <f t="shared" si="15"/>
        <v xml:space="preserve">["LP"] =  5; </v>
      </c>
      <c r="AI16" t="str">
        <f t="shared" si="16"/>
        <v>700</v>
      </c>
      <c r="AJ16" t="str">
        <f t="shared" si="17"/>
        <v xml:space="preserve">["REP"] = 700; </v>
      </c>
      <c r="AK16">
        <f>IF(LEN(K16)&gt;0,VLOOKUP(K16,Faction!A$2:B$80,2,FALSE),1)</f>
        <v>81</v>
      </c>
      <c r="AL16" t="str">
        <f t="shared" si="18"/>
        <v xml:space="preserve">["FACTION"] = 81; </v>
      </c>
      <c r="AM16" t="str">
        <f t="shared" si="19"/>
        <v xml:space="preserve">["TIER"] = 2; </v>
      </c>
      <c r="AN16" t="str">
        <f t="shared" si="20"/>
        <v xml:space="preserve">["MIN_LVL"] = "125"; </v>
      </c>
      <c r="AO16" t="str">
        <f t="shared" si="21"/>
        <v/>
      </c>
      <c r="AP16" t="str">
        <f t="shared" si="22"/>
        <v xml:space="preserve">["NAME"] = { ["EN"] = "Warg-slayer of Azanulbizar (Advanced)"; }; </v>
      </c>
      <c r="AQ16" t="str">
        <f t="shared" si="23"/>
        <v xml:space="preserve">["LORE"] = { ["EN"] = "Many were the Wargs slain during the Battle of Azanulbizar."; }; </v>
      </c>
      <c r="AR16" t="str">
        <f t="shared" si="24"/>
        <v xml:space="preserve">["SUMMARY"] = { ["EN"] = "Defeat 160 Wargs in the Battle of Azanulbizar."; }; </v>
      </c>
      <c r="AS16" t="str">
        <f t="shared" si="25"/>
        <v/>
      </c>
      <c r="AT16" t="str">
        <f t="shared" si="26"/>
        <v>};</v>
      </c>
    </row>
    <row r="17" spans="1:46" x14ac:dyDescent="0.25">
      <c r="A17">
        <v>1879415675</v>
      </c>
      <c r="C17">
        <v>16</v>
      </c>
      <c r="D17" t="s">
        <v>1609</v>
      </c>
      <c r="E17" t="s">
        <v>31</v>
      </c>
      <c r="J17">
        <v>500</v>
      </c>
      <c r="K17" t="s">
        <v>2063</v>
      </c>
      <c r="L17" t="s">
        <v>1610</v>
      </c>
      <c r="M17" t="s">
        <v>1607</v>
      </c>
      <c r="N17">
        <v>3</v>
      </c>
      <c r="O17">
        <v>125</v>
      </c>
      <c r="S17" t="str">
        <f t="shared" si="2"/>
        <v>[16] = {["ID"] = 1879415675; }; -- Warg-slayer of Azanulbizar</v>
      </c>
      <c r="T17" s="1" t="str">
        <f t="shared" si="3"/>
        <v>[16] = {["ID"] = 1879415675; ["SAVE_INDEX"] = 16; ["TYPE"] = 4; ["VXP"] =    0; ["LP"] =  0; ["REP"] = 500; ["FACTION"] = 81; ["TIER"] = 3; ["MIN_LVL"] = "125"; ["NAME"] = { ["EN"] = "Warg-slayer of Azanulbizar"; }; ["LORE"] = { ["EN"] = "Many were the Wargs slain during the Battle of Azanulbizar."; }; ["SUMMARY"] = { ["EN"] = "Defeat 80 Wargs in the Battle of Azanulbizar."; }; };</v>
      </c>
      <c r="U17">
        <f t="shared" si="4"/>
        <v>16</v>
      </c>
      <c r="V17" t="str">
        <f t="shared" si="5"/>
        <v>[16] = {</v>
      </c>
      <c r="W17" t="str">
        <f t="shared" si="6"/>
        <v xml:space="preserve">["ID"] = 1879415675; </v>
      </c>
      <c r="X17" t="str">
        <f t="shared" si="7"/>
        <v xml:space="preserve">["ID"] = 1879415675; </v>
      </c>
      <c r="Y17" t="str">
        <f t="shared" si="8"/>
        <v/>
      </c>
      <c r="Z17" t="str">
        <f t="shared" si="9"/>
        <v xml:space="preserve">["SAVE_INDEX"] = 16; </v>
      </c>
      <c r="AA17">
        <f>VLOOKUP(E17,Type!A$2:B$14,2,FALSE)</f>
        <v>4</v>
      </c>
      <c r="AB17" t="str">
        <f t="shared" si="10"/>
        <v xml:space="preserve">["TYPE"] = 4; </v>
      </c>
      <c r="AC17" t="str">
        <f>IF(NOT(ISBLANK(F17)),VLOOKUP(F17,Type!D$2:E$6,2,FALSE),"")</f>
        <v/>
      </c>
      <c r="AD17" t="str">
        <f t="shared" si="11"/>
        <v xml:space="preserve">            </v>
      </c>
      <c r="AE17" t="str">
        <f t="shared" si="12"/>
        <v>0</v>
      </c>
      <c r="AF17" t="str">
        <f t="shared" si="13"/>
        <v xml:space="preserve">["VXP"] =    0; </v>
      </c>
      <c r="AG17" t="str">
        <f t="shared" si="14"/>
        <v>0</v>
      </c>
      <c r="AH17" t="str">
        <f t="shared" si="15"/>
        <v xml:space="preserve">["LP"] =  0; </v>
      </c>
      <c r="AI17" t="str">
        <f t="shared" si="16"/>
        <v>500</v>
      </c>
      <c r="AJ17" t="str">
        <f t="shared" si="17"/>
        <v xml:space="preserve">["REP"] = 500; </v>
      </c>
      <c r="AK17">
        <f>IF(LEN(K17)&gt;0,VLOOKUP(K17,Faction!A$2:B$80,2,FALSE),1)</f>
        <v>81</v>
      </c>
      <c r="AL17" t="str">
        <f t="shared" si="18"/>
        <v xml:space="preserve">["FACTION"] = 81; </v>
      </c>
      <c r="AM17" t="str">
        <f t="shared" si="19"/>
        <v xml:space="preserve">["TIER"] = 3; </v>
      </c>
      <c r="AN17" t="str">
        <f t="shared" si="20"/>
        <v xml:space="preserve">["MIN_LVL"] = "125"; </v>
      </c>
      <c r="AO17" t="str">
        <f t="shared" si="21"/>
        <v/>
      </c>
      <c r="AP17" t="str">
        <f t="shared" si="22"/>
        <v xml:space="preserve">["NAME"] = { ["EN"] = "Warg-slayer of Azanulbizar"; }; </v>
      </c>
      <c r="AQ17" t="str">
        <f t="shared" si="23"/>
        <v xml:space="preserve">["LORE"] = { ["EN"] = "Many were the Wargs slain during the Battle of Azanulbizar."; }; </v>
      </c>
      <c r="AR17" t="str">
        <f t="shared" si="24"/>
        <v xml:space="preserve">["SUMMARY"] = { ["EN"] = "Defeat 80 Wargs in the Battle of Azanulbizar."; }; </v>
      </c>
      <c r="AS17" t="str">
        <f t="shared" si="25"/>
        <v/>
      </c>
      <c r="AT17" t="str">
        <f t="shared" si="26"/>
        <v>};</v>
      </c>
    </row>
    <row r="18" spans="1:46" x14ac:dyDescent="0.25">
      <c r="A18">
        <v>1879415673</v>
      </c>
      <c r="C18">
        <v>17</v>
      </c>
      <c r="D18" t="s">
        <v>1611</v>
      </c>
      <c r="E18" t="s">
        <v>31</v>
      </c>
      <c r="G18">
        <v>2000</v>
      </c>
      <c r="I18">
        <v>5</v>
      </c>
      <c r="J18">
        <v>700</v>
      </c>
      <c r="K18" t="s">
        <v>2063</v>
      </c>
      <c r="L18" t="s">
        <v>1614</v>
      </c>
      <c r="M18" t="s">
        <v>1612</v>
      </c>
      <c r="N18">
        <v>2</v>
      </c>
      <c r="O18">
        <v>125</v>
      </c>
      <c r="S18" t="str">
        <f t="shared" si="2"/>
        <v>[17] = {["ID"] = 1879415673; }; -- Troll-slayer of Azanulbizar (Advanced)</v>
      </c>
      <c r="T18" s="1" t="str">
        <f t="shared" si="3"/>
        <v>[17] = {["ID"] = 1879415673; ["SAVE_INDEX"] = 17; ["TYPE"] = 4; ["VXP"] = 2000; ["LP"] =  5; ["REP"] = 700; ["FACTION"] = 81; ["TIER"] = 2; ["MIN_LVL"] = "125"; ["NAME"] = { ["EN"] = "Troll-slayer of Azanulbizar (Advanced)"; }; ["LORE"] = { ["EN"] = "Many were the trolls slain during the Battle of Azanulbizar."; }; ["SUMMARY"] = { ["EN"] = "Defeat 120 tolls in the Battle of Azanulbizar."; }; };</v>
      </c>
      <c r="U18">
        <f t="shared" si="4"/>
        <v>17</v>
      </c>
      <c r="V18" t="str">
        <f t="shared" si="5"/>
        <v>[17] = {</v>
      </c>
      <c r="W18" t="str">
        <f t="shared" si="6"/>
        <v xml:space="preserve">["ID"] = 1879415673; </v>
      </c>
      <c r="X18" t="str">
        <f t="shared" si="7"/>
        <v xml:space="preserve">["ID"] = 1879415673; </v>
      </c>
      <c r="Y18" t="str">
        <f t="shared" si="8"/>
        <v/>
      </c>
      <c r="Z18" t="str">
        <f t="shared" si="9"/>
        <v xml:space="preserve">["SAVE_INDEX"] = 17; </v>
      </c>
      <c r="AA18">
        <f>VLOOKUP(E18,Type!A$2:B$14,2,FALSE)</f>
        <v>4</v>
      </c>
      <c r="AB18" t="str">
        <f t="shared" si="10"/>
        <v xml:space="preserve">["TYPE"] = 4; </v>
      </c>
      <c r="AC18" t="str">
        <f>IF(NOT(ISBLANK(F18)),VLOOKUP(F18,Type!D$2:E$6,2,FALSE),"")</f>
        <v/>
      </c>
      <c r="AD18" t="str">
        <f t="shared" si="11"/>
        <v xml:space="preserve">            </v>
      </c>
      <c r="AE18" t="str">
        <f t="shared" si="12"/>
        <v>2000</v>
      </c>
      <c r="AF18" t="str">
        <f t="shared" si="13"/>
        <v xml:space="preserve">["VXP"] = 2000; </v>
      </c>
      <c r="AG18" t="str">
        <f t="shared" si="14"/>
        <v>5</v>
      </c>
      <c r="AH18" t="str">
        <f t="shared" si="15"/>
        <v xml:space="preserve">["LP"] =  5; </v>
      </c>
      <c r="AI18" t="str">
        <f t="shared" si="16"/>
        <v>700</v>
      </c>
      <c r="AJ18" t="str">
        <f t="shared" si="17"/>
        <v xml:space="preserve">["REP"] = 700; </v>
      </c>
      <c r="AK18">
        <f>IF(LEN(K18)&gt;0,VLOOKUP(K18,Faction!A$2:B$80,2,FALSE),1)</f>
        <v>81</v>
      </c>
      <c r="AL18" t="str">
        <f t="shared" si="18"/>
        <v xml:space="preserve">["FACTION"] = 81; </v>
      </c>
      <c r="AM18" t="str">
        <f t="shared" si="19"/>
        <v xml:space="preserve">["TIER"] = 2; </v>
      </c>
      <c r="AN18" t="str">
        <f t="shared" si="20"/>
        <v xml:space="preserve">["MIN_LVL"] = "125"; </v>
      </c>
      <c r="AO18" t="str">
        <f t="shared" si="21"/>
        <v/>
      </c>
      <c r="AP18" t="str">
        <f t="shared" si="22"/>
        <v xml:space="preserve">["NAME"] = { ["EN"] = "Troll-slayer of Azanulbizar (Advanced)"; }; </v>
      </c>
      <c r="AQ18" t="str">
        <f t="shared" si="23"/>
        <v xml:space="preserve">["LORE"] = { ["EN"] = "Many were the trolls slain during the Battle of Azanulbizar."; }; </v>
      </c>
      <c r="AR18" t="str">
        <f t="shared" si="24"/>
        <v xml:space="preserve">["SUMMARY"] = { ["EN"] = "Defeat 120 tolls in the Battle of Azanulbizar."; }; </v>
      </c>
      <c r="AS18" t="str">
        <f t="shared" si="25"/>
        <v/>
      </c>
      <c r="AT18" t="str">
        <f t="shared" si="26"/>
        <v>};</v>
      </c>
    </row>
    <row r="19" spans="1:46" x14ac:dyDescent="0.25">
      <c r="A19">
        <v>1879415676</v>
      </c>
      <c r="C19">
        <v>18</v>
      </c>
      <c r="D19" t="s">
        <v>1613</v>
      </c>
      <c r="E19" t="s">
        <v>31</v>
      </c>
      <c r="J19">
        <v>500</v>
      </c>
      <c r="K19" t="s">
        <v>2063</v>
      </c>
      <c r="L19" t="s">
        <v>1615</v>
      </c>
      <c r="M19" t="s">
        <v>1612</v>
      </c>
      <c r="N19">
        <v>3</v>
      </c>
      <c r="O19">
        <v>125</v>
      </c>
      <c r="S19" t="str">
        <f t="shared" si="2"/>
        <v>[18] = {["ID"] = 1879415676; }; -- Troll-slayer of Azanulbizar</v>
      </c>
      <c r="T19" s="1" t="str">
        <f t="shared" si="3"/>
        <v>[18] = {["ID"] = 1879415676; ["SAVE_INDEX"] = 18; ["TYPE"] = 4; ["VXP"] =    0; ["LP"] =  0; ["REP"] = 500; ["FACTION"] = 81; ["TIER"] = 3; ["MIN_LVL"] = "125"; ["NAME"] = { ["EN"] = "Troll-slayer of Azanulbizar"; }; ["LORE"] = { ["EN"] = "Many were the trolls slain during the Battle of Azanulbizar."; }; ["SUMMARY"] = { ["EN"] = "Defeat 60 tolls in the Battle of Azanulbizar."; }; };</v>
      </c>
      <c r="U19">
        <f t="shared" si="4"/>
        <v>18</v>
      </c>
      <c r="V19" t="str">
        <f t="shared" si="5"/>
        <v>[18] = {</v>
      </c>
      <c r="W19" t="str">
        <f t="shared" si="6"/>
        <v xml:space="preserve">["ID"] = 1879415676; </v>
      </c>
      <c r="X19" t="str">
        <f t="shared" si="7"/>
        <v xml:space="preserve">["ID"] = 1879415676; </v>
      </c>
      <c r="Y19" t="str">
        <f t="shared" si="8"/>
        <v/>
      </c>
      <c r="Z19" t="str">
        <f t="shared" si="9"/>
        <v xml:space="preserve">["SAVE_INDEX"] = 18; </v>
      </c>
      <c r="AA19">
        <f>VLOOKUP(E19,Type!A$2:B$14,2,FALSE)</f>
        <v>4</v>
      </c>
      <c r="AB19" t="str">
        <f t="shared" si="10"/>
        <v xml:space="preserve">["TYPE"] = 4; </v>
      </c>
      <c r="AC19" t="str">
        <f>IF(NOT(ISBLANK(F19)),VLOOKUP(F19,Type!D$2:E$6,2,FALSE),"")</f>
        <v/>
      </c>
      <c r="AD19" t="str">
        <f t="shared" si="11"/>
        <v xml:space="preserve">            </v>
      </c>
      <c r="AE19" t="str">
        <f t="shared" si="12"/>
        <v>0</v>
      </c>
      <c r="AF19" t="str">
        <f t="shared" si="13"/>
        <v xml:space="preserve">["VXP"] =    0; </v>
      </c>
      <c r="AG19" t="str">
        <f t="shared" si="14"/>
        <v>0</v>
      </c>
      <c r="AH19" t="str">
        <f t="shared" si="15"/>
        <v xml:space="preserve">["LP"] =  0; </v>
      </c>
      <c r="AI19" t="str">
        <f t="shared" si="16"/>
        <v>500</v>
      </c>
      <c r="AJ19" t="str">
        <f t="shared" si="17"/>
        <v xml:space="preserve">["REP"] = 500; </v>
      </c>
      <c r="AK19">
        <f>IF(LEN(K19)&gt;0,VLOOKUP(K19,Faction!A$2:B$80,2,FALSE),1)</f>
        <v>81</v>
      </c>
      <c r="AL19" t="str">
        <f t="shared" si="18"/>
        <v xml:space="preserve">["FACTION"] = 81; </v>
      </c>
      <c r="AM19" t="str">
        <f t="shared" si="19"/>
        <v xml:space="preserve">["TIER"] = 3; </v>
      </c>
      <c r="AN19" t="str">
        <f t="shared" si="20"/>
        <v xml:space="preserve">["MIN_LVL"] = "125"; </v>
      </c>
      <c r="AO19" t="str">
        <f t="shared" si="21"/>
        <v/>
      </c>
      <c r="AP19" t="str">
        <f t="shared" si="22"/>
        <v xml:space="preserve">["NAME"] = { ["EN"] = "Troll-slayer of Azanulbizar"; }; </v>
      </c>
      <c r="AQ19" t="str">
        <f t="shared" si="23"/>
        <v xml:space="preserve">["LORE"] = { ["EN"] = "Many were the trolls slain during the Battle of Azanulbizar."; }; </v>
      </c>
      <c r="AR19" t="str">
        <f t="shared" si="24"/>
        <v xml:space="preserve">["SUMMARY"] = { ["EN"] = "Defeat 60 tolls in the Battle of Azanulbizar."; }; </v>
      </c>
      <c r="AS19" t="str">
        <f t="shared" si="25"/>
        <v/>
      </c>
      <c r="AT19" t="str">
        <f t="shared" si="26"/>
        <v>};</v>
      </c>
    </row>
    <row r="20" spans="1:46" x14ac:dyDescent="0.25">
      <c r="A20">
        <v>1879415667</v>
      </c>
      <c r="C20">
        <v>19</v>
      </c>
      <c r="D20" t="s">
        <v>1588</v>
      </c>
      <c r="E20" t="s">
        <v>31</v>
      </c>
      <c r="G20">
        <v>2000</v>
      </c>
      <c r="I20">
        <v>5</v>
      </c>
      <c r="J20">
        <v>700</v>
      </c>
      <c r="K20" t="s">
        <v>2063</v>
      </c>
      <c r="L20" t="s">
        <v>1602</v>
      </c>
      <c r="M20" t="s">
        <v>1590</v>
      </c>
      <c r="N20">
        <v>2</v>
      </c>
      <c r="O20">
        <v>125</v>
      </c>
      <c r="S20" t="str">
        <f t="shared" si="2"/>
        <v>[19] = {["ID"] = 1879415667; }; -- Goblin-slayer of Azanulbizar (Advanced)</v>
      </c>
      <c r="T20" s="1" t="str">
        <f t="shared" si="3"/>
        <v>[19] = {["ID"] = 1879415667; ["SAVE_INDEX"] = 19; ["TYPE"] = 4; ["VXP"] = 2000; ["LP"] =  5; ["REP"] = 700; ["FACTION"] = 81; ["TIER"] = 2; ["MIN_LVL"] = "125"; ["NAME"] = { ["EN"] = "Goblin-slayer of Azanulbizar (Advanced)"; }; ["LORE"] = { ["EN"] = "Many were the goblins slain during the Battle of Azanulbizar."; }; ["SUMMARY"] = { ["EN"] = "Defeat 160 goblins in the Battle of Azanulbizar."; }; };</v>
      </c>
      <c r="U20">
        <f t="shared" si="4"/>
        <v>19</v>
      </c>
      <c r="V20" t="str">
        <f t="shared" si="5"/>
        <v>[19] = {</v>
      </c>
      <c r="W20" t="str">
        <f t="shared" si="6"/>
        <v xml:space="preserve">["ID"] = 1879415667; </v>
      </c>
      <c r="X20" t="str">
        <f t="shared" si="7"/>
        <v xml:space="preserve">["ID"] = 1879415667; </v>
      </c>
      <c r="Y20" t="str">
        <f t="shared" si="8"/>
        <v/>
      </c>
      <c r="Z20" t="str">
        <f t="shared" si="9"/>
        <v xml:space="preserve">["SAVE_INDEX"] = 19; </v>
      </c>
      <c r="AA20">
        <f>VLOOKUP(E20,Type!A$2:B$14,2,FALSE)</f>
        <v>4</v>
      </c>
      <c r="AB20" t="str">
        <f t="shared" si="10"/>
        <v xml:space="preserve">["TYPE"] = 4; </v>
      </c>
      <c r="AC20" t="str">
        <f>IF(NOT(ISBLANK(F20)),VLOOKUP(F20,Type!D$2:E$6,2,FALSE),"")</f>
        <v/>
      </c>
      <c r="AD20" t="str">
        <f t="shared" si="11"/>
        <v xml:space="preserve">            </v>
      </c>
      <c r="AE20" t="str">
        <f t="shared" si="12"/>
        <v>2000</v>
      </c>
      <c r="AF20" t="str">
        <f t="shared" si="13"/>
        <v xml:space="preserve">["VXP"] = 2000; </v>
      </c>
      <c r="AG20" t="str">
        <f t="shared" si="14"/>
        <v>5</v>
      </c>
      <c r="AH20" t="str">
        <f t="shared" si="15"/>
        <v xml:space="preserve">["LP"] =  5; </v>
      </c>
      <c r="AI20" t="str">
        <f t="shared" si="16"/>
        <v>700</v>
      </c>
      <c r="AJ20" t="str">
        <f t="shared" si="17"/>
        <v xml:space="preserve">["REP"] = 700; </v>
      </c>
      <c r="AK20">
        <f>IF(LEN(K20)&gt;0,VLOOKUP(K20,Faction!A$2:B$80,2,FALSE),1)</f>
        <v>81</v>
      </c>
      <c r="AL20" t="str">
        <f t="shared" si="18"/>
        <v xml:space="preserve">["FACTION"] = 81; </v>
      </c>
      <c r="AM20" t="str">
        <f t="shared" si="19"/>
        <v xml:space="preserve">["TIER"] = 2; </v>
      </c>
      <c r="AN20" t="str">
        <f t="shared" si="20"/>
        <v xml:space="preserve">["MIN_LVL"] = "125"; </v>
      </c>
      <c r="AO20" t="str">
        <f t="shared" si="21"/>
        <v/>
      </c>
      <c r="AP20" t="str">
        <f t="shared" si="22"/>
        <v xml:space="preserve">["NAME"] = { ["EN"] = "Goblin-slayer of Azanulbizar (Advanced)"; }; </v>
      </c>
      <c r="AQ20" t="str">
        <f t="shared" si="23"/>
        <v xml:space="preserve">["LORE"] = { ["EN"] = "Many were the goblins slain during the Battle of Azanulbizar."; }; </v>
      </c>
      <c r="AR20" t="str">
        <f t="shared" si="24"/>
        <v xml:space="preserve">["SUMMARY"] = { ["EN"] = "Defeat 160 goblins in the Battle of Azanulbizar."; }; </v>
      </c>
      <c r="AS20" t="str">
        <f t="shared" si="25"/>
        <v/>
      </c>
      <c r="AT20" t="str">
        <f t="shared" si="26"/>
        <v>};</v>
      </c>
    </row>
    <row r="21" spans="1:46" x14ac:dyDescent="0.25">
      <c r="A21">
        <v>1879415666</v>
      </c>
      <c r="C21">
        <v>20</v>
      </c>
      <c r="D21" t="s">
        <v>1589</v>
      </c>
      <c r="E21" t="s">
        <v>31</v>
      </c>
      <c r="J21">
        <v>500</v>
      </c>
      <c r="K21" t="s">
        <v>2063</v>
      </c>
      <c r="L21" t="s">
        <v>1603</v>
      </c>
      <c r="M21" t="s">
        <v>1590</v>
      </c>
      <c r="N21">
        <v>3</v>
      </c>
      <c r="O21">
        <v>125</v>
      </c>
      <c r="S21" t="str">
        <f t="shared" si="2"/>
        <v>[20] = {["ID"] = 1879415666; }; -- Goblin-slayer of Azanulbizar</v>
      </c>
      <c r="T21" s="1" t="str">
        <f t="shared" si="3"/>
        <v>[20] = {["ID"] = 1879415666; ["SAVE_INDEX"] = 20; ["TYPE"] = 4; ["VXP"] =    0; ["LP"] =  0; ["REP"] = 500; ["FACTION"] = 81; ["TIER"] = 3; ["MIN_LVL"] = "125"; ["NAME"] = { ["EN"] = "Goblin-slayer of Azanulbizar"; }; ["LORE"] = { ["EN"] = "Many were the goblins slain during the Battle of Azanulbizar."; }; ["SUMMARY"] = { ["EN"] = "Defeat 80 goblins in the Battle of Azanulbizar."; }; };</v>
      </c>
      <c r="U21">
        <f t="shared" si="4"/>
        <v>20</v>
      </c>
      <c r="V21" t="str">
        <f t="shared" si="5"/>
        <v>[20] = {</v>
      </c>
      <c r="W21" t="str">
        <f t="shared" si="6"/>
        <v xml:space="preserve">["ID"] = 1879415666; </v>
      </c>
      <c r="X21" t="str">
        <f t="shared" si="7"/>
        <v xml:space="preserve">["ID"] = 1879415666; </v>
      </c>
      <c r="Y21" t="str">
        <f t="shared" si="8"/>
        <v/>
      </c>
      <c r="Z21" t="str">
        <f t="shared" si="9"/>
        <v xml:space="preserve">["SAVE_INDEX"] = 20; </v>
      </c>
      <c r="AA21">
        <f>VLOOKUP(E21,Type!A$2:B$14,2,FALSE)</f>
        <v>4</v>
      </c>
      <c r="AB21" t="str">
        <f t="shared" si="10"/>
        <v xml:space="preserve">["TYPE"] = 4; </v>
      </c>
      <c r="AC21" t="str">
        <f>IF(NOT(ISBLANK(F21)),VLOOKUP(F21,Type!D$2:E$6,2,FALSE),"")</f>
        <v/>
      </c>
      <c r="AD21" t="str">
        <f t="shared" si="11"/>
        <v xml:space="preserve">            </v>
      </c>
      <c r="AE21" t="str">
        <f t="shared" si="12"/>
        <v>0</v>
      </c>
      <c r="AF21" t="str">
        <f t="shared" si="13"/>
        <v xml:space="preserve">["VXP"] =    0; </v>
      </c>
      <c r="AG21" t="str">
        <f t="shared" si="14"/>
        <v>0</v>
      </c>
      <c r="AH21" t="str">
        <f t="shared" si="15"/>
        <v xml:space="preserve">["LP"] =  0; </v>
      </c>
      <c r="AI21" t="str">
        <f t="shared" si="16"/>
        <v>500</v>
      </c>
      <c r="AJ21" t="str">
        <f t="shared" si="17"/>
        <v xml:space="preserve">["REP"] = 500; </v>
      </c>
      <c r="AK21">
        <f>IF(LEN(K21)&gt;0,VLOOKUP(K21,Faction!A$2:B$80,2,FALSE),1)</f>
        <v>81</v>
      </c>
      <c r="AL21" t="str">
        <f t="shared" si="18"/>
        <v xml:space="preserve">["FACTION"] = 81; </v>
      </c>
      <c r="AM21" t="str">
        <f t="shared" si="19"/>
        <v xml:space="preserve">["TIER"] = 3; </v>
      </c>
      <c r="AN21" t="str">
        <f t="shared" si="20"/>
        <v xml:space="preserve">["MIN_LVL"] = "125"; </v>
      </c>
      <c r="AO21" t="str">
        <f t="shared" si="21"/>
        <v/>
      </c>
      <c r="AP21" t="str">
        <f t="shared" si="22"/>
        <v xml:space="preserve">["NAME"] = { ["EN"] = "Goblin-slayer of Azanulbizar"; }; </v>
      </c>
      <c r="AQ21" t="str">
        <f t="shared" si="23"/>
        <v xml:space="preserve">["LORE"] = { ["EN"] = "Many were the goblins slain during the Battle of Azanulbizar."; }; </v>
      </c>
      <c r="AR21" t="str">
        <f t="shared" si="24"/>
        <v xml:space="preserve">["SUMMARY"] = { ["EN"] = "Defeat 80 goblins in the Battle of Azanulbizar."; }; </v>
      </c>
      <c r="AS21" t="str">
        <f t="shared" si="25"/>
        <v/>
      </c>
      <c r="AT21" t="str">
        <f t="shared" si="26"/>
        <v>};</v>
      </c>
    </row>
    <row r="22" spans="1:46" x14ac:dyDescent="0.25">
      <c r="A22">
        <v>1879415671</v>
      </c>
      <c r="C22">
        <v>21</v>
      </c>
      <c r="D22" t="s">
        <v>1599</v>
      </c>
      <c r="E22" t="s">
        <v>31</v>
      </c>
      <c r="G22">
        <v>2000</v>
      </c>
      <c r="I22">
        <v>5</v>
      </c>
      <c r="J22">
        <v>700</v>
      </c>
      <c r="K22" t="s">
        <v>2063</v>
      </c>
      <c r="L22" t="s">
        <v>1601</v>
      </c>
      <c r="M22" t="s">
        <v>1600</v>
      </c>
      <c r="N22">
        <v>2</v>
      </c>
      <c r="O22">
        <v>125</v>
      </c>
      <c r="S22" t="str">
        <f t="shared" si="2"/>
        <v>[21] = {["ID"] = 1879415671; }; -- Bat-slayer of Azanulbizar (Advanced)</v>
      </c>
      <c r="T22" s="1" t="str">
        <f t="shared" si="3"/>
        <v>[21] = {["ID"] = 1879415671; ["SAVE_INDEX"] = 21; ["TYPE"] = 4; ["VXP"] = 2000; ["LP"] =  5; ["REP"] = 700; ["FACTION"] = 81; ["TIER"] = 2; ["MIN_LVL"] = "125"; ["NAME"] = { ["EN"] = "Bat-slayer of Azanulbizar (Advanced)"; }; ["LORE"] = { ["EN"] = "Many were the bats slain during the Battle of Azanulbizar."; }; ["SUMMARY"] = { ["EN"] = "Defeat 160 bats in the Battle of Azanulbizar."; }; };</v>
      </c>
      <c r="U22">
        <f t="shared" si="4"/>
        <v>21</v>
      </c>
      <c r="V22" t="str">
        <f t="shared" si="5"/>
        <v>[21] = {</v>
      </c>
      <c r="W22" t="str">
        <f t="shared" si="6"/>
        <v xml:space="preserve">["ID"] = 1879415671; </v>
      </c>
      <c r="X22" t="str">
        <f t="shared" si="7"/>
        <v xml:space="preserve">["ID"] = 1879415671; </v>
      </c>
      <c r="Y22" t="str">
        <f t="shared" si="8"/>
        <v/>
      </c>
      <c r="Z22" t="str">
        <f t="shared" si="9"/>
        <v xml:space="preserve">["SAVE_INDEX"] = 21; </v>
      </c>
      <c r="AA22">
        <f>VLOOKUP(E22,Type!A$2:B$14,2,FALSE)</f>
        <v>4</v>
      </c>
      <c r="AB22" t="str">
        <f t="shared" si="10"/>
        <v xml:space="preserve">["TYPE"] = 4; </v>
      </c>
      <c r="AC22" t="str">
        <f>IF(NOT(ISBLANK(F22)),VLOOKUP(F22,Type!D$2:E$6,2,FALSE),"")</f>
        <v/>
      </c>
      <c r="AD22" t="str">
        <f t="shared" si="11"/>
        <v xml:space="preserve">            </v>
      </c>
      <c r="AE22" t="str">
        <f t="shared" si="12"/>
        <v>2000</v>
      </c>
      <c r="AF22" t="str">
        <f t="shared" si="13"/>
        <v xml:space="preserve">["VXP"] = 2000; </v>
      </c>
      <c r="AG22" t="str">
        <f t="shared" si="14"/>
        <v>5</v>
      </c>
      <c r="AH22" t="str">
        <f t="shared" si="15"/>
        <v xml:space="preserve">["LP"] =  5; </v>
      </c>
      <c r="AI22" t="str">
        <f t="shared" si="16"/>
        <v>700</v>
      </c>
      <c r="AJ22" t="str">
        <f t="shared" si="17"/>
        <v xml:space="preserve">["REP"] = 700; </v>
      </c>
      <c r="AK22">
        <f>IF(LEN(K22)&gt;0,VLOOKUP(K22,Faction!A$2:B$80,2,FALSE),1)</f>
        <v>81</v>
      </c>
      <c r="AL22" t="str">
        <f t="shared" si="18"/>
        <v xml:space="preserve">["FACTION"] = 81; </v>
      </c>
      <c r="AM22" t="str">
        <f t="shared" si="19"/>
        <v xml:space="preserve">["TIER"] = 2; </v>
      </c>
      <c r="AN22" t="str">
        <f t="shared" si="20"/>
        <v xml:space="preserve">["MIN_LVL"] = "125"; </v>
      </c>
      <c r="AO22" t="str">
        <f t="shared" si="21"/>
        <v/>
      </c>
      <c r="AP22" t="str">
        <f t="shared" si="22"/>
        <v xml:space="preserve">["NAME"] = { ["EN"] = "Bat-slayer of Azanulbizar (Advanced)"; }; </v>
      </c>
      <c r="AQ22" t="str">
        <f t="shared" si="23"/>
        <v xml:space="preserve">["LORE"] = { ["EN"] = "Many were the bats slain during the Battle of Azanulbizar."; }; </v>
      </c>
      <c r="AR22" t="str">
        <f t="shared" si="24"/>
        <v xml:space="preserve">["SUMMARY"] = { ["EN"] = "Defeat 160 bats in the Battle of Azanulbizar."; }; </v>
      </c>
      <c r="AS22" t="str">
        <f t="shared" si="25"/>
        <v/>
      </c>
      <c r="AT22" t="str">
        <f t="shared" si="26"/>
        <v>};</v>
      </c>
    </row>
    <row r="23" spans="1:46" x14ac:dyDescent="0.25">
      <c r="A23">
        <v>1879415670</v>
      </c>
      <c r="C23">
        <v>22</v>
      </c>
      <c r="D23" t="s">
        <v>1604</v>
      </c>
      <c r="E23" t="s">
        <v>31</v>
      </c>
      <c r="J23">
        <v>500</v>
      </c>
      <c r="K23" t="s">
        <v>2063</v>
      </c>
      <c r="L23" t="s">
        <v>1605</v>
      </c>
      <c r="M23" t="s">
        <v>1600</v>
      </c>
      <c r="N23">
        <v>3</v>
      </c>
      <c r="O23">
        <v>125</v>
      </c>
      <c r="S23" t="str">
        <f t="shared" si="2"/>
        <v>[22] = {["ID"] = 1879415670; }; -- Bat-slayer of Azanulbizar</v>
      </c>
      <c r="T23" s="1" t="str">
        <f t="shared" si="3"/>
        <v>[22] = {["ID"] = 1879415670; ["SAVE_INDEX"] = 22; ["TYPE"] = 4; ["VXP"] =    0; ["LP"] =  0; ["REP"] = 500; ["FACTION"] = 81; ["TIER"] = 3; ["MIN_LVL"] = "125"; ["NAME"] = { ["EN"] = "Bat-slayer of Azanulbizar"; }; ["LORE"] = { ["EN"] = "Many were the bats slain during the Battle of Azanulbizar."; }; ["SUMMARY"] = { ["EN"] = "Defeat 80 bats in the Battle of Azanulbizar."; }; };</v>
      </c>
      <c r="U23">
        <f t="shared" si="4"/>
        <v>22</v>
      </c>
      <c r="V23" t="str">
        <f t="shared" si="5"/>
        <v>[22] = {</v>
      </c>
      <c r="W23" t="str">
        <f t="shared" si="6"/>
        <v xml:space="preserve">["ID"] = 1879415670; </v>
      </c>
      <c r="X23" t="str">
        <f t="shared" si="7"/>
        <v xml:space="preserve">["ID"] = 1879415670; </v>
      </c>
      <c r="Y23" t="str">
        <f t="shared" si="8"/>
        <v/>
      </c>
      <c r="Z23" t="str">
        <f t="shared" si="9"/>
        <v xml:space="preserve">["SAVE_INDEX"] = 22; </v>
      </c>
      <c r="AA23">
        <f>VLOOKUP(E23,Type!A$2:B$14,2,FALSE)</f>
        <v>4</v>
      </c>
      <c r="AB23" t="str">
        <f t="shared" si="10"/>
        <v xml:space="preserve">["TYPE"] = 4; </v>
      </c>
      <c r="AC23" t="str">
        <f>IF(NOT(ISBLANK(F23)),VLOOKUP(F23,Type!D$2:E$6,2,FALSE),"")</f>
        <v/>
      </c>
      <c r="AD23" t="str">
        <f t="shared" si="11"/>
        <v xml:space="preserve">            </v>
      </c>
      <c r="AE23" t="str">
        <f t="shared" si="12"/>
        <v>0</v>
      </c>
      <c r="AF23" t="str">
        <f t="shared" si="13"/>
        <v xml:space="preserve">["VXP"] =    0; </v>
      </c>
      <c r="AG23" t="str">
        <f t="shared" si="14"/>
        <v>0</v>
      </c>
      <c r="AH23" t="str">
        <f t="shared" si="15"/>
        <v xml:space="preserve">["LP"] =  0; </v>
      </c>
      <c r="AI23" t="str">
        <f t="shared" si="16"/>
        <v>500</v>
      </c>
      <c r="AJ23" t="str">
        <f t="shared" si="17"/>
        <v xml:space="preserve">["REP"] = 500; </v>
      </c>
      <c r="AK23">
        <f>IF(LEN(K23)&gt;0,VLOOKUP(K23,Faction!A$2:B$80,2,FALSE),1)</f>
        <v>81</v>
      </c>
      <c r="AL23" t="str">
        <f t="shared" si="18"/>
        <v xml:space="preserve">["FACTION"] = 81; </v>
      </c>
      <c r="AM23" t="str">
        <f t="shared" si="19"/>
        <v xml:space="preserve">["TIER"] = 3; </v>
      </c>
      <c r="AN23" t="str">
        <f t="shared" si="20"/>
        <v xml:space="preserve">["MIN_LVL"] = "125"; </v>
      </c>
      <c r="AO23" t="str">
        <f t="shared" si="21"/>
        <v/>
      </c>
      <c r="AP23" t="str">
        <f t="shared" si="22"/>
        <v xml:space="preserve">["NAME"] = { ["EN"] = "Bat-slayer of Azanulbizar"; }; </v>
      </c>
      <c r="AQ23" t="str">
        <f t="shared" si="23"/>
        <v xml:space="preserve">["LORE"] = { ["EN"] = "Many were the bats slain during the Battle of Azanulbizar."; }; </v>
      </c>
      <c r="AR23" t="str">
        <f t="shared" si="24"/>
        <v xml:space="preserve">["SUMMARY"] = { ["EN"] = "Defeat 80 bats in the Battle of Azanulbizar."; }; </v>
      </c>
      <c r="AS23" t="str">
        <f t="shared" si="25"/>
        <v/>
      </c>
      <c r="AT23" t="str">
        <f t="shared" si="26"/>
        <v>};</v>
      </c>
    </row>
    <row r="24" spans="1:46" x14ac:dyDescent="0.25">
      <c r="A24">
        <v>1879415677</v>
      </c>
      <c r="C24">
        <v>23</v>
      </c>
      <c r="D24" t="s">
        <v>1619</v>
      </c>
      <c r="E24" t="s">
        <v>31</v>
      </c>
      <c r="G24">
        <v>3000</v>
      </c>
      <c r="H24" t="s">
        <v>1619</v>
      </c>
      <c r="J24">
        <v>700</v>
      </c>
      <c r="K24" t="s">
        <v>2063</v>
      </c>
      <c r="L24" t="s">
        <v>1621</v>
      </c>
      <c r="M24" t="s">
        <v>1620</v>
      </c>
      <c r="N24">
        <v>2</v>
      </c>
      <c r="O24">
        <v>125</v>
      </c>
      <c r="S24" t="str">
        <f t="shared" si="2"/>
        <v>[23] = {["ID"] = 1879415677; }; -- Trophy-hunter of Azanulbizar</v>
      </c>
      <c r="T24" s="1" t="str">
        <f t="shared" si="3"/>
        <v>[23] = {["ID"] = 1879415677; ["SAVE_INDEX"] = 23; ["TYPE"] = 4; ["VXP"] = 3000; ["LP"] =  0; ["REP"] = 700; ["FACTION"] = 81; ["TIER"] = 2; ["MIN_LVL"] = "125"; ["NAME"] = { ["EN"] = "Trophy-hunter of Azanulbizar"; }; ["LORE"] = { ["EN"] = "Even in the midst of the battle of Azanulbizar, the old dwarf-adage held true: the more elusive the prey, the greater the prize."; }; ["SUMMARY"] = { ["EN"] = "Claim 5 trophies in the Battle of Azanulbizar."; }; ["TITLE"] = { ["EN"] = "Trophy-hunter of Azanulbizar"; }; };</v>
      </c>
      <c r="U24">
        <f t="shared" si="4"/>
        <v>23</v>
      </c>
      <c r="V24" t="str">
        <f t="shared" si="5"/>
        <v>[23] = {</v>
      </c>
      <c r="W24" t="str">
        <f t="shared" si="6"/>
        <v xml:space="preserve">["ID"] = 1879415677; </v>
      </c>
      <c r="X24" t="str">
        <f t="shared" si="7"/>
        <v xml:space="preserve">["ID"] = 1879415677; </v>
      </c>
      <c r="Y24" t="str">
        <f t="shared" si="8"/>
        <v/>
      </c>
      <c r="Z24" t="str">
        <f t="shared" si="9"/>
        <v xml:space="preserve">["SAVE_INDEX"] = 23; </v>
      </c>
      <c r="AA24">
        <f>VLOOKUP(E24,Type!A$2:B$14,2,FALSE)</f>
        <v>4</v>
      </c>
      <c r="AB24" t="str">
        <f t="shared" si="10"/>
        <v xml:space="preserve">["TYPE"] = 4; </v>
      </c>
      <c r="AC24" t="str">
        <f>IF(NOT(ISBLANK(F24)),VLOOKUP(F24,Type!D$2:E$6,2,FALSE),"")</f>
        <v/>
      </c>
      <c r="AD24" t="str">
        <f t="shared" si="11"/>
        <v xml:space="preserve">            </v>
      </c>
      <c r="AE24" t="str">
        <f t="shared" si="12"/>
        <v>3000</v>
      </c>
      <c r="AF24" t="str">
        <f t="shared" si="13"/>
        <v xml:space="preserve">["VXP"] = 3000; </v>
      </c>
      <c r="AG24" t="str">
        <f t="shared" si="14"/>
        <v>0</v>
      </c>
      <c r="AH24" t="str">
        <f t="shared" si="15"/>
        <v xml:space="preserve">["LP"] =  0; </v>
      </c>
      <c r="AI24" t="str">
        <f t="shared" si="16"/>
        <v>700</v>
      </c>
      <c r="AJ24" t="str">
        <f t="shared" si="17"/>
        <v xml:space="preserve">["REP"] = 700; </v>
      </c>
      <c r="AK24">
        <f>IF(LEN(K24)&gt;0,VLOOKUP(K24,Faction!A$2:B$80,2,FALSE),1)</f>
        <v>81</v>
      </c>
      <c r="AL24" t="str">
        <f t="shared" si="18"/>
        <v xml:space="preserve">["FACTION"] = 81; </v>
      </c>
      <c r="AM24" t="str">
        <f t="shared" si="19"/>
        <v xml:space="preserve">["TIER"] = 2; </v>
      </c>
      <c r="AN24" t="str">
        <f t="shared" si="20"/>
        <v xml:space="preserve">["MIN_LVL"] = "125"; </v>
      </c>
      <c r="AO24" t="str">
        <f t="shared" si="21"/>
        <v/>
      </c>
      <c r="AP24" t="str">
        <f t="shared" si="22"/>
        <v xml:space="preserve">["NAME"] = { ["EN"] = "Trophy-hunter of Azanulbizar"; }; </v>
      </c>
      <c r="AQ24" t="str">
        <f t="shared" si="23"/>
        <v xml:space="preserve">["LORE"] = { ["EN"] = "Even in the midst of the battle of Azanulbizar, the old dwarf-adage held true: the more elusive the prey, the greater the prize."; }; </v>
      </c>
      <c r="AR24" t="str">
        <f t="shared" si="24"/>
        <v xml:space="preserve">["SUMMARY"] = { ["EN"] = "Claim 5 trophies in the Battle of Azanulbizar."; }; </v>
      </c>
      <c r="AS24" t="str">
        <f t="shared" si="25"/>
        <v xml:space="preserve">["TITLE"] = { ["EN"] = "Trophy-hunter of Azanulbizar"; }; </v>
      </c>
      <c r="AT24" t="str">
        <f t="shared" si="26"/>
        <v>};</v>
      </c>
    </row>
    <row r="25" spans="1:46" x14ac:dyDescent="0.25">
      <c r="A25">
        <v>1879415679</v>
      </c>
      <c r="C25">
        <v>24</v>
      </c>
      <c r="D25" t="s">
        <v>1625</v>
      </c>
      <c r="E25" t="s">
        <v>26</v>
      </c>
      <c r="G25">
        <v>1000</v>
      </c>
      <c r="H25" t="s">
        <v>1654</v>
      </c>
      <c r="L25" t="s">
        <v>1627</v>
      </c>
      <c r="M25" t="s">
        <v>1626</v>
      </c>
      <c r="N25">
        <v>0</v>
      </c>
      <c r="O25">
        <v>125</v>
      </c>
      <c r="S25" t="str">
        <f t="shared" si="2"/>
        <v>[24] = {["ID"] = 1879415679; }; -- The Battle of Azanulbizar</v>
      </c>
      <c r="T25" s="1" t="str">
        <f t="shared" si="3"/>
        <v>[24] = {["ID"] = 1879415679; ["SAVE_INDEX"] = 24; ["TYPE"] = 6; ["VXP"] = 1000; ["LP"] =  0; ["REP"] =   0; ["FACTION"] =  1; ["TIER"] = 0; ["MIN_LVL"] = "125"; ["NAME"] = { ["EN"] = "The Battle of Azanulbizar"; }; ["LORE"] = { ["EN"] = "Complete a study of the key moments in Hermáth Stormhammer's account of the Battle of Azanulbizar."; }; ["SUMMARY"] = { ["EN"] = "Complete 'Council of the Seven', 'Bonds of Oak and Iron', 'The Lord of Moria', and 'A Final Reckoning'"; }; ["TITLE"] = { ["EN"] = "Bookworm"; }; };</v>
      </c>
      <c r="U25">
        <f t="shared" si="4"/>
        <v>24</v>
      </c>
      <c r="V25" t="str">
        <f t="shared" si="5"/>
        <v>[24] = {</v>
      </c>
      <c r="W25" t="str">
        <f t="shared" si="6"/>
        <v xml:space="preserve">["ID"] = 1879415679; </v>
      </c>
      <c r="X25" t="str">
        <f t="shared" si="7"/>
        <v xml:space="preserve">["ID"] = 1879415679; </v>
      </c>
      <c r="Y25" t="str">
        <f t="shared" si="8"/>
        <v/>
      </c>
      <c r="Z25" t="str">
        <f t="shared" si="9"/>
        <v xml:space="preserve">["SAVE_INDEX"] = 24; </v>
      </c>
      <c r="AA25">
        <f>VLOOKUP(E25,Type!A$2:B$14,2,FALSE)</f>
        <v>6</v>
      </c>
      <c r="AB25" t="str">
        <f t="shared" si="10"/>
        <v xml:space="preserve">["TYPE"] = 6; </v>
      </c>
      <c r="AC25" t="str">
        <f>IF(NOT(ISBLANK(F25)),VLOOKUP(F25,Type!D$2:E$6,2,FALSE),"")</f>
        <v/>
      </c>
      <c r="AD25" t="str">
        <f t="shared" si="11"/>
        <v xml:space="preserve">            </v>
      </c>
      <c r="AE25" t="str">
        <f t="shared" si="12"/>
        <v>1000</v>
      </c>
      <c r="AF25" t="str">
        <f t="shared" si="13"/>
        <v xml:space="preserve">["VXP"] = 1000; </v>
      </c>
      <c r="AG25" t="str">
        <f t="shared" si="14"/>
        <v>0</v>
      </c>
      <c r="AH25" t="str">
        <f t="shared" si="15"/>
        <v xml:space="preserve">["LP"] =  0; </v>
      </c>
      <c r="AI25" t="str">
        <f t="shared" si="16"/>
        <v>0</v>
      </c>
      <c r="AJ25" t="str">
        <f t="shared" si="17"/>
        <v xml:space="preserve">["REP"] =   0; </v>
      </c>
      <c r="AK25">
        <f>IF(LEN(K25)&gt;0,VLOOKUP(K25,Faction!A$2:B$80,2,FALSE),1)</f>
        <v>1</v>
      </c>
      <c r="AL25" t="str">
        <f t="shared" si="18"/>
        <v xml:space="preserve">["FACTION"] =  1; </v>
      </c>
      <c r="AM25" t="str">
        <f t="shared" si="19"/>
        <v xml:space="preserve">["TIER"] = 0; </v>
      </c>
      <c r="AN25" t="str">
        <f t="shared" si="20"/>
        <v xml:space="preserve">["MIN_LVL"] = "125"; </v>
      </c>
      <c r="AO25" t="str">
        <f t="shared" si="21"/>
        <v/>
      </c>
      <c r="AP25" t="str">
        <f t="shared" si="22"/>
        <v xml:space="preserve">["NAME"] = { ["EN"] = "The Battle of Azanulbizar"; }; </v>
      </c>
      <c r="AQ25" t="str">
        <f t="shared" si="23"/>
        <v xml:space="preserve">["LORE"] = { ["EN"] = "Complete a study of the key moments in Hermáth Stormhammer's account of the Battle of Azanulbizar."; }; </v>
      </c>
      <c r="AR25" t="str">
        <f t="shared" si="24"/>
        <v xml:space="preserve">["SUMMARY"] = { ["EN"] = "Complete 'Council of the Seven', 'Bonds of Oak and Iron', 'The Lord of Moria', and 'A Final Reckoning'"; }; </v>
      </c>
      <c r="AS25" t="str">
        <f t="shared" si="25"/>
        <v xml:space="preserve">["TITLE"] = { ["EN"] = "Bookworm"; }; </v>
      </c>
      <c r="AT25" t="str">
        <f t="shared" si="26"/>
        <v>};</v>
      </c>
    </row>
    <row r="26" spans="1:46" x14ac:dyDescent="0.25">
      <c r="A26">
        <v>1879415686</v>
      </c>
      <c r="C26">
        <v>25</v>
      </c>
      <c r="D26" t="s">
        <v>1646</v>
      </c>
      <c r="E26" t="s">
        <v>25</v>
      </c>
      <c r="G26">
        <v>2000</v>
      </c>
      <c r="H26" t="s">
        <v>1662</v>
      </c>
      <c r="J26">
        <v>300</v>
      </c>
      <c r="K26" t="s">
        <v>2063</v>
      </c>
      <c r="L26" t="s">
        <v>1648</v>
      </c>
      <c r="M26" t="s">
        <v>1647</v>
      </c>
      <c r="N26">
        <v>0</v>
      </c>
      <c r="O26">
        <v>10</v>
      </c>
      <c r="S26" t="str">
        <f t="shared" si="2"/>
        <v>[25] = {["ID"] = 1879415686; }; -- Missions: The Kharum-ubnâr</v>
      </c>
      <c r="T26" s="1" t="str">
        <f t="shared" si="3"/>
        <v>[25] = {["ID"] = 1879415686; ["SAVE_INDEX"] = 25; ["TYPE"] = 3; ["VXP"] = 2000; ["LP"] =  0; ["REP"] = 300; ["FACTION"] = 81; ["TIER"] = 0; ["MIN_LVL"] =  "10"; ["NAME"] = { ["EN"] = "Missions: The Kharum-ubnâr"; }; ["LORE"] = { ["EN"] = "Aid the Kharum-ubnâr and complete every mission they offer you in service of Prince Durin as he prepares to reclaim Mount Gundabad."; }; ["SUMMARY"] = { ["EN"] = "Complete 9 different missions"; }; ["TITLE"] = { ["EN"] = "Hand of the Kharum-ubnâr"; }; };</v>
      </c>
      <c r="U26">
        <f t="shared" si="4"/>
        <v>25</v>
      </c>
      <c r="V26" t="str">
        <f t="shared" si="5"/>
        <v>[25] = {</v>
      </c>
      <c r="W26" t="str">
        <f t="shared" si="6"/>
        <v xml:space="preserve">["ID"] = 1879415686; </v>
      </c>
      <c r="X26" t="str">
        <f t="shared" si="7"/>
        <v xml:space="preserve">["ID"] = 1879415686; </v>
      </c>
      <c r="Y26" t="str">
        <f t="shared" si="8"/>
        <v/>
      </c>
      <c r="Z26" t="str">
        <f t="shared" si="9"/>
        <v xml:space="preserve">["SAVE_INDEX"] = 25; </v>
      </c>
      <c r="AA26">
        <f>VLOOKUP(E26,Type!A$2:B$14,2,FALSE)</f>
        <v>3</v>
      </c>
      <c r="AB26" t="str">
        <f t="shared" si="10"/>
        <v xml:space="preserve">["TYPE"] = 3; </v>
      </c>
      <c r="AC26" t="str">
        <f>IF(NOT(ISBLANK(F26)),VLOOKUP(F26,Type!D$2:E$6,2,FALSE),"")</f>
        <v/>
      </c>
      <c r="AD26" t="str">
        <f t="shared" si="11"/>
        <v xml:space="preserve">            </v>
      </c>
      <c r="AE26" t="str">
        <f t="shared" si="12"/>
        <v>2000</v>
      </c>
      <c r="AF26" t="str">
        <f t="shared" si="13"/>
        <v xml:space="preserve">["VXP"] = 2000; </v>
      </c>
      <c r="AG26" t="str">
        <f t="shared" si="14"/>
        <v>0</v>
      </c>
      <c r="AH26" t="str">
        <f t="shared" si="15"/>
        <v xml:space="preserve">["LP"] =  0; </v>
      </c>
      <c r="AI26" t="str">
        <f t="shared" si="16"/>
        <v>300</v>
      </c>
      <c r="AJ26" t="str">
        <f t="shared" si="17"/>
        <v xml:space="preserve">["REP"] = 300; </v>
      </c>
      <c r="AK26">
        <f>IF(LEN(K26)&gt;0,VLOOKUP(K26,Faction!A$2:B$80,2,FALSE),1)</f>
        <v>81</v>
      </c>
      <c r="AL26" t="str">
        <f t="shared" si="18"/>
        <v xml:space="preserve">["FACTION"] = 81; </v>
      </c>
      <c r="AM26" t="str">
        <f t="shared" si="19"/>
        <v xml:space="preserve">["TIER"] = 0; </v>
      </c>
      <c r="AN26" t="str">
        <f t="shared" si="20"/>
        <v xml:space="preserve">["MIN_LVL"] =  "10"; </v>
      </c>
      <c r="AO26" t="str">
        <f t="shared" si="21"/>
        <v/>
      </c>
      <c r="AP26" t="str">
        <f t="shared" si="22"/>
        <v xml:space="preserve">["NAME"] = { ["EN"] = "Missions: The Kharum-ubnâr"; }; </v>
      </c>
      <c r="AQ26" t="str">
        <f t="shared" si="23"/>
        <v xml:space="preserve">["LORE"] = { ["EN"] = "Aid the Kharum-ubnâr and complete every mission they offer you in service of Prince Durin as he prepares to reclaim Mount Gundabad."; }; </v>
      </c>
      <c r="AR26" t="str">
        <f t="shared" si="24"/>
        <v xml:space="preserve">["SUMMARY"] = { ["EN"] = "Complete 9 different missions"; }; </v>
      </c>
      <c r="AS26" t="str">
        <f t="shared" si="25"/>
        <v xml:space="preserve">["TITLE"] = { ["EN"] = "Hand of the Kharum-ubnâr"; }; </v>
      </c>
      <c r="AT26" t="str">
        <f t="shared" si="26"/>
        <v>};</v>
      </c>
    </row>
    <row r="27" spans="1:46" x14ac:dyDescent="0.25">
      <c r="A27">
        <v>1879418428</v>
      </c>
      <c r="C27">
        <v>26</v>
      </c>
      <c r="D27" t="s">
        <v>1674</v>
      </c>
      <c r="E27" t="s">
        <v>31</v>
      </c>
      <c r="G27">
        <v>4000</v>
      </c>
      <c r="I27">
        <v>10</v>
      </c>
      <c r="L27" t="s">
        <v>1678</v>
      </c>
      <c r="M27" t="s">
        <v>1677</v>
      </c>
      <c r="N27">
        <v>0</v>
      </c>
      <c r="O27">
        <v>10</v>
      </c>
      <c r="S27" t="str">
        <f t="shared" si="2"/>
        <v>[26] = {["ID"] = 1879418428; }; -- Missions: Foe-slayer of the Kharum-ubnâr (Final)</v>
      </c>
      <c r="T27" s="1" t="str">
        <f t="shared" si="3"/>
        <v>[26] = {["ID"] = 1879418428; ["SAVE_INDEX"] = 26; ["TYPE"] = 4; ["VXP"] = 4000; ["LP"] = 10; ["REP"] =   0; ["FACTION"] =  1; ["TIER"] = 0; ["MIN_LVL"] =  "10"; ["NAME"] = { ["EN"] = "Missions: Foe-slayer of the Kharum-ubnâr (Final)"; }; ["LORE"] = { ["EN"] = "Defeat many foes in missions on behalf of the Kharum-ubnâr."; }; ["SUMMARY"] = { ["EN"] = "Defeat 400 foes in missions on behalf of the Kharum-ubnâr"; }; };</v>
      </c>
      <c r="U27">
        <f t="shared" si="4"/>
        <v>26</v>
      </c>
      <c r="V27" t="str">
        <f t="shared" si="5"/>
        <v>[26] = {</v>
      </c>
      <c r="W27" t="str">
        <f t="shared" si="6"/>
        <v xml:space="preserve">["ID"] = 1879418428; </v>
      </c>
      <c r="X27" t="str">
        <f t="shared" si="7"/>
        <v xml:space="preserve">["ID"] = 1879418428; </v>
      </c>
      <c r="Y27" t="str">
        <f t="shared" si="8"/>
        <v/>
      </c>
      <c r="Z27" t="str">
        <f t="shared" si="9"/>
        <v xml:space="preserve">["SAVE_INDEX"] = 26; </v>
      </c>
      <c r="AA27">
        <f>VLOOKUP(E27,Type!A$2:B$14,2,FALSE)</f>
        <v>4</v>
      </c>
      <c r="AB27" t="str">
        <f t="shared" si="10"/>
        <v xml:space="preserve">["TYPE"] = 4; </v>
      </c>
      <c r="AC27" t="str">
        <f>IF(NOT(ISBLANK(F27)),VLOOKUP(F27,Type!D$2:E$6,2,FALSE),"")</f>
        <v/>
      </c>
      <c r="AD27" t="str">
        <f t="shared" si="11"/>
        <v xml:space="preserve">            </v>
      </c>
      <c r="AE27" t="str">
        <f t="shared" si="12"/>
        <v>4000</v>
      </c>
      <c r="AF27" t="str">
        <f t="shared" si="13"/>
        <v xml:space="preserve">["VXP"] = 4000; </v>
      </c>
      <c r="AG27" t="str">
        <f t="shared" si="14"/>
        <v>10</v>
      </c>
      <c r="AH27" t="str">
        <f t="shared" si="15"/>
        <v xml:space="preserve">["LP"] = 10; </v>
      </c>
      <c r="AI27" t="str">
        <f t="shared" si="16"/>
        <v>0</v>
      </c>
      <c r="AJ27" t="str">
        <f t="shared" si="17"/>
        <v xml:space="preserve">["REP"] =   0; </v>
      </c>
      <c r="AK27">
        <f>IF(LEN(K27)&gt;0,VLOOKUP(K27,Faction!A$2:B$80,2,FALSE),1)</f>
        <v>1</v>
      </c>
      <c r="AL27" t="str">
        <f t="shared" si="18"/>
        <v xml:space="preserve">["FACTION"] =  1; </v>
      </c>
      <c r="AM27" t="str">
        <f t="shared" si="19"/>
        <v xml:space="preserve">["TIER"] = 0; </v>
      </c>
      <c r="AN27" t="str">
        <f t="shared" si="20"/>
        <v xml:space="preserve">["MIN_LVL"] =  "10"; </v>
      </c>
      <c r="AO27" t="str">
        <f t="shared" si="21"/>
        <v/>
      </c>
      <c r="AP27" t="str">
        <f t="shared" si="22"/>
        <v xml:space="preserve">["NAME"] = { ["EN"] = "Missions: Foe-slayer of the Kharum-ubnâr (Final)"; }; </v>
      </c>
      <c r="AQ27" t="str">
        <f t="shared" si="23"/>
        <v xml:space="preserve">["LORE"] = { ["EN"] = "Defeat many foes in missions on behalf of the Kharum-ubnâr."; }; </v>
      </c>
      <c r="AR27" t="str">
        <f t="shared" si="24"/>
        <v xml:space="preserve">["SUMMARY"] = { ["EN"] = "Defeat 400 foes in missions on behalf of the Kharum-ubnâr"; }; </v>
      </c>
      <c r="AS27" t="str">
        <f t="shared" si="25"/>
        <v/>
      </c>
      <c r="AT27" t="str">
        <f t="shared" si="26"/>
        <v>};</v>
      </c>
    </row>
    <row r="28" spans="1:46" x14ac:dyDescent="0.25">
      <c r="A28">
        <v>1879418426</v>
      </c>
      <c r="C28">
        <v>27</v>
      </c>
      <c r="D28" t="s">
        <v>1675</v>
      </c>
      <c r="E28" t="s">
        <v>31</v>
      </c>
      <c r="G28">
        <v>2000</v>
      </c>
      <c r="I28">
        <v>5</v>
      </c>
      <c r="L28" t="s">
        <v>1679</v>
      </c>
      <c r="M28" t="s">
        <v>1677</v>
      </c>
      <c r="N28">
        <v>1</v>
      </c>
      <c r="O28">
        <v>10</v>
      </c>
      <c r="S28" t="str">
        <f t="shared" si="2"/>
        <v>[27] = {["ID"] = 1879418426; }; -- Missions: Foe-slayer of the Kharum-ubnâr (Advanced)</v>
      </c>
      <c r="T28" s="1" t="str">
        <f t="shared" si="3"/>
        <v>[27] = {["ID"] = 1879418426; ["SAVE_INDEX"] = 27; ["TYPE"] = 4; ["VXP"] = 2000; ["LP"] =  5; ["REP"] =   0; ["FACTION"] =  1; ["TIER"] = 1; ["MIN_LVL"] =  "10"; ["NAME"] = { ["EN"] = "Missions: Foe-slayer of the Kharum-ubnâr (Advanced)"; }; ["LORE"] = { ["EN"] = "Defeat many foes in missions on behalf of the Kharum-ubnâr."; }; ["SUMMARY"] = { ["EN"] = "Defeat 200 foes in missions on behalf of the Kharum-ubnâr"; }; };</v>
      </c>
      <c r="U28">
        <f t="shared" si="4"/>
        <v>27</v>
      </c>
      <c r="V28" t="str">
        <f t="shared" si="5"/>
        <v>[27] = {</v>
      </c>
      <c r="W28" t="str">
        <f t="shared" si="6"/>
        <v xml:space="preserve">["ID"] = 1879418426; </v>
      </c>
      <c r="X28" t="str">
        <f t="shared" si="7"/>
        <v xml:space="preserve">["ID"] = 1879418426; </v>
      </c>
      <c r="Y28" t="str">
        <f t="shared" si="8"/>
        <v/>
      </c>
      <c r="Z28" t="str">
        <f t="shared" si="9"/>
        <v xml:space="preserve">["SAVE_INDEX"] = 27; </v>
      </c>
      <c r="AA28">
        <f>VLOOKUP(E28,Type!A$2:B$14,2,FALSE)</f>
        <v>4</v>
      </c>
      <c r="AB28" t="str">
        <f t="shared" si="10"/>
        <v xml:space="preserve">["TYPE"] = 4; </v>
      </c>
      <c r="AC28" t="str">
        <f>IF(NOT(ISBLANK(F28)),VLOOKUP(F28,Type!D$2:E$6,2,FALSE),"")</f>
        <v/>
      </c>
      <c r="AD28" t="str">
        <f t="shared" si="11"/>
        <v xml:space="preserve">            </v>
      </c>
      <c r="AE28" t="str">
        <f t="shared" si="12"/>
        <v>2000</v>
      </c>
      <c r="AF28" t="str">
        <f t="shared" si="13"/>
        <v xml:space="preserve">["VXP"] = 2000; </v>
      </c>
      <c r="AG28" t="str">
        <f t="shared" si="14"/>
        <v>5</v>
      </c>
      <c r="AH28" t="str">
        <f t="shared" si="15"/>
        <v xml:space="preserve">["LP"] =  5; </v>
      </c>
      <c r="AI28" t="str">
        <f t="shared" si="16"/>
        <v>0</v>
      </c>
      <c r="AJ28" t="str">
        <f t="shared" si="17"/>
        <v xml:space="preserve">["REP"] =   0; </v>
      </c>
      <c r="AK28">
        <f>IF(LEN(K28)&gt;0,VLOOKUP(K28,Faction!A$2:B$80,2,FALSE),1)</f>
        <v>1</v>
      </c>
      <c r="AL28" t="str">
        <f t="shared" si="18"/>
        <v xml:space="preserve">["FACTION"] =  1; </v>
      </c>
      <c r="AM28" t="str">
        <f t="shared" si="19"/>
        <v xml:space="preserve">["TIER"] = 1; </v>
      </c>
      <c r="AN28" t="str">
        <f t="shared" si="20"/>
        <v xml:space="preserve">["MIN_LVL"] =  "10"; </v>
      </c>
      <c r="AO28" t="str">
        <f t="shared" si="21"/>
        <v/>
      </c>
      <c r="AP28" t="str">
        <f t="shared" si="22"/>
        <v xml:space="preserve">["NAME"] = { ["EN"] = "Missions: Foe-slayer of the Kharum-ubnâr (Advanced)"; }; </v>
      </c>
      <c r="AQ28" t="str">
        <f t="shared" si="23"/>
        <v xml:space="preserve">["LORE"] = { ["EN"] = "Defeat many foes in missions on behalf of the Kharum-ubnâr."; }; </v>
      </c>
      <c r="AR28" t="str">
        <f t="shared" si="24"/>
        <v xml:space="preserve">["SUMMARY"] = { ["EN"] = "Defeat 200 foes in missions on behalf of the Kharum-ubnâr"; }; </v>
      </c>
      <c r="AS28" t="str">
        <f t="shared" si="25"/>
        <v/>
      </c>
      <c r="AT28" t="str">
        <f t="shared" si="26"/>
        <v>};</v>
      </c>
    </row>
    <row r="29" spans="1:46" x14ac:dyDescent="0.25">
      <c r="A29">
        <v>1879418427</v>
      </c>
      <c r="C29">
        <v>28</v>
      </c>
      <c r="D29" t="s">
        <v>1676</v>
      </c>
      <c r="E29" t="s">
        <v>31</v>
      </c>
      <c r="G29">
        <v>1000</v>
      </c>
      <c r="L29" t="s">
        <v>1680</v>
      </c>
      <c r="M29" t="s">
        <v>1677</v>
      </c>
      <c r="N29">
        <v>2</v>
      </c>
      <c r="O29">
        <v>10</v>
      </c>
      <c r="S29" t="str">
        <f t="shared" si="2"/>
        <v>[28] = {["ID"] = 1879418427; }; -- Missions: Foe-slayer of the Kharum-ubnâr</v>
      </c>
      <c r="T29" s="1" t="str">
        <f t="shared" si="3"/>
        <v>[28] = {["ID"] = 1879418427; ["SAVE_INDEX"] = 28; ["TYPE"] = 4; ["VXP"] = 1000; ["LP"] =  0; ["REP"] =   0; ["FACTION"] =  1; ["TIER"] = 2; ["MIN_LVL"] =  "10"; ["NAME"] = { ["EN"] = "Missions: Foe-slayer of the Kharum-ubnâr"; }; ["LORE"] = { ["EN"] = "Defeat many foes in missions on behalf of the Kharum-ubnâr."; }; ["SUMMARY"] = { ["EN"] = "Defeat 100 foes in missions on behalf of the Kharum-ubnâr"; }; };</v>
      </c>
      <c r="U29">
        <f t="shared" si="4"/>
        <v>28</v>
      </c>
      <c r="V29" t="str">
        <f t="shared" si="5"/>
        <v>[28] = {</v>
      </c>
      <c r="W29" t="str">
        <f t="shared" si="6"/>
        <v xml:space="preserve">["ID"] = 1879418427; </v>
      </c>
      <c r="X29" t="str">
        <f t="shared" si="7"/>
        <v xml:space="preserve">["ID"] = 1879418427; </v>
      </c>
      <c r="Y29" t="str">
        <f t="shared" si="8"/>
        <v/>
      </c>
      <c r="Z29" t="str">
        <f t="shared" si="9"/>
        <v xml:space="preserve">["SAVE_INDEX"] = 28; </v>
      </c>
      <c r="AA29">
        <f>VLOOKUP(E29,Type!A$2:B$14,2,FALSE)</f>
        <v>4</v>
      </c>
      <c r="AB29" t="str">
        <f t="shared" si="10"/>
        <v xml:space="preserve">["TYPE"] = 4; </v>
      </c>
      <c r="AC29" t="str">
        <f>IF(NOT(ISBLANK(F29)),VLOOKUP(F29,Type!D$2:E$6,2,FALSE),"")</f>
        <v/>
      </c>
      <c r="AD29" t="str">
        <f t="shared" si="11"/>
        <v xml:space="preserve">            </v>
      </c>
      <c r="AE29" t="str">
        <f t="shared" si="12"/>
        <v>1000</v>
      </c>
      <c r="AF29" t="str">
        <f t="shared" si="13"/>
        <v xml:space="preserve">["VXP"] = 1000; </v>
      </c>
      <c r="AG29" t="str">
        <f t="shared" si="14"/>
        <v>0</v>
      </c>
      <c r="AH29" t="str">
        <f t="shared" si="15"/>
        <v xml:space="preserve">["LP"] =  0; </v>
      </c>
      <c r="AI29" t="str">
        <f t="shared" si="16"/>
        <v>0</v>
      </c>
      <c r="AJ29" t="str">
        <f t="shared" si="17"/>
        <v xml:space="preserve">["REP"] =   0; </v>
      </c>
      <c r="AK29">
        <f>IF(LEN(K29)&gt;0,VLOOKUP(K29,Faction!A$2:B$80,2,FALSE),1)</f>
        <v>1</v>
      </c>
      <c r="AL29" t="str">
        <f t="shared" si="18"/>
        <v xml:space="preserve">["FACTION"] =  1; </v>
      </c>
      <c r="AM29" t="str">
        <f t="shared" si="19"/>
        <v xml:space="preserve">["TIER"] = 2; </v>
      </c>
      <c r="AN29" t="str">
        <f t="shared" si="20"/>
        <v xml:space="preserve">["MIN_LVL"] =  "10"; </v>
      </c>
      <c r="AO29" t="str">
        <f t="shared" si="21"/>
        <v/>
      </c>
      <c r="AP29" t="str">
        <f t="shared" si="22"/>
        <v xml:space="preserve">["NAME"] = { ["EN"] = "Missions: Foe-slayer of the Kharum-ubnâr"; }; </v>
      </c>
      <c r="AQ29" t="str">
        <f t="shared" si="23"/>
        <v xml:space="preserve">["LORE"] = { ["EN"] = "Defeat many foes in missions on behalf of the Kharum-ubnâr."; }; </v>
      </c>
      <c r="AR29" t="str">
        <f t="shared" si="24"/>
        <v xml:space="preserve">["SUMMARY"] = { ["EN"] = "Defeat 100 foes in missions on behalf of the Kharum-ubnâr"; }; </v>
      </c>
      <c r="AS29" t="str">
        <f t="shared" si="25"/>
        <v/>
      </c>
      <c r="AT29" t="str">
        <f t="shared" si="26"/>
        <v>};</v>
      </c>
    </row>
    <row r="30" spans="1:46" x14ac:dyDescent="0.25">
      <c r="A30">
        <v>1879416277</v>
      </c>
      <c r="C30">
        <v>29</v>
      </c>
      <c r="D30" t="s">
        <v>1649</v>
      </c>
      <c r="E30" t="s">
        <v>31</v>
      </c>
      <c r="H30" t="s">
        <v>1663</v>
      </c>
      <c r="L30" t="s">
        <v>1651</v>
      </c>
      <c r="M30" t="s">
        <v>1650</v>
      </c>
      <c r="N30">
        <v>0</v>
      </c>
      <c r="O30">
        <v>125</v>
      </c>
      <c r="S30" t="str">
        <f t="shared" si="2"/>
        <v>[29] = {["ID"] = 1879416277; }; -- The Fall of Khazad-dûm -- Tier 1</v>
      </c>
      <c r="T30" s="1" t="str">
        <f t="shared" si="3"/>
        <v>[29] = {["ID"] = 1879416277; ["SAVE_INDEX"] = 29; ["TYPE"] = 4; ["VXP"] =    0; ["LP"] =  0; ["REP"] =   0; ["FACTION"] =  1; ["TIER"] = 0; ["MIN_LVL"] = "125"; ["NAME"] = { ["EN"] = "The Fall of Khazad-dûm -- Tier 1";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 Tier 1"; }; ["TITLE"] = { ["EN"] = "Survivor of the Fall"; }; };</v>
      </c>
      <c r="U30">
        <f t="shared" si="4"/>
        <v>29</v>
      </c>
      <c r="V30" t="str">
        <f t="shared" si="5"/>
        <v>[29] = {</v>
      </c>
      <c r="W30" t="str">
        <f t="shared" si="6"/>
        <v xml:space="preserve">["ID"] = 1879416277; </v>
      </c>
      <c r="X30" t="str">
        <f t="shared" si="7"/>
        <v xml:space="preserve">["ID"] = 1879416277; </v>
      </c>
      <c r="Y30" t="str">
        <f t="shared" si="8"/>
        <v/>
      </c>
      <c r="Z30" t="str">
        <f t="shared" si="9"/>
        <v xml:space="preserve">["SAVE_INDEX"] = 29; </v>
      </c>
      <c r="AA30">
        <f>VLOOKUP(E30,Type!A$2:B$14,2,FALSE)</f>
        <v>4</v>
      </c>
      <c r="AB30" t="str">
        <f t="shared" si="10"/>
        <v xml:space="preserve">["TYPE"] = 4; </v>
      </c>
      <c r="AC30" t="str">
        <f>IF(NOT(ISBLANK(F30)),VLOOKUP(F30,Type!D$2:E$6,2,FALSE),"")</f>
        <v/>
      </c>
      <c r="AD30" t="str">
        <f t="shared" si="11"/>
        <v xml:space="preserve">            </v>
      </c>
      <c r="AE30" t="str">
        <f t="shared" si="12"/>
        <v>0</v>
      </c>
      <c r="AF30" t="str">
        <f t="shared" si="13"/>
        <v xml:space="preserve">["VXP"] =    0; </v>
      </c>
      <c r="AG30" t="str">
        <f t="shared" si="14"/>
        <v>0</v>
      </c>
      <c r="AH30" t="str">
        <f t="shared" si="15"/>
        <v xml:space="preserve">["LP"] =  0; </v>
      </c>
      <c r="AI30" t="str">
        <f t="shared" si="16"/>
        <v>0</v>
      </c>
      <c r="AJ30" t="str">
        <f t="shared" si="17"/>
        <v xml:space="preserve">["REP"] =   0; </v>
      </c>
      <c r="AK30">
        <f>IF(LEN(K30)&gt;0,VLOOKUP(K30,Faction!A$2:B$80,2,FALSE),1)</f>
        <v>1</v>
      </c>
      <c r="AL30" t="str">
        <f t="shared" si="18"/>
        <v xml:space="preserve">["FACTION"] =  1; </v>
      </c>
      <c r="AM30" t="str">
        <f t="shared" si="19"/>
        <v xml:space="preserve">["TIER"] = 0; </v>
      </c>
      <c r="AN30" t="str">
        <f t="shared" si="20"/>
        <v xml:space="preserve">["MIN_LVL"] = "125"; </v>
      </c>
      <c r="AO30" t="str">
        <f t="shared" si="21"/>
        <v/>
      </c>
      <c r="AP30" t="str">
        <f t="shared" si="22"/>
        <v xml:space="preserve">["NAME"] = { ["EN"] = "The Fall of Khazad-dûm -- Tier 1"; }; </v>
      </c>
      <c r="AQ30" t="str">
        <f t="shared" si="23"/>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R30" t="str">
        <f t="shared" si="24"/>
        <v xml:space="preserve">["SUMMARY"] = { ["EN"] = "Complete The Fall of Khazad-dûm -- Tier 1"; }; </v>
      </c>
      <c r="AS30" t="str">
        <f t="shared" si="25"/>
        <v xml:space="preserve">["TITLE"] = { ["EN"] = "Survivor of the Fall"; }; </v>
      </c>
      <c r="AT30" t="str">
        <f t="shared" si="26"/>
        <v>};</v>
      </c>
    </row>
    <row r="31" spans="1:46" x14ac:dyDescent="0.25">
      <c r="A31">
        <v>1879418960</v>
      </c>
      <c r="C31">
        <v>30</v>
      </c>
      <c r="D31" t="s">
        <v>1681</v>
      </c>
      <c r="E31" t="s">
        <v>25</v>
      </c>
      <c r="L31" t="s">
        <v>1683</v>
      </c>
      <c r="M31" t="s">
        <v>1682</v>
      </c>
      <c r="N31">
        <v>1</v>
      </c>
      <c r="O31">
        <v>125</v>
      </c>
      <c r="S31" t="str">
        <f t="shared" si="2"/>
        <v>[30] = {["ID"] = 1879418960; }; -- Discovery: The Fall of Khazad-Dûm</v>
      </c>
      <c r="T31" s="1" t="str">
        <f t="shared" si="3"/>
        <v>[30] = {["ID"] = 1879418960; ["SAVE_INDEX"] = 30; ["TYPE"] = 3; ["VXP"] =    0; ["LP"] =  0; ["REP"] =   0; ["FACTION"] =  1; ["TIER"] = 1; ["MIN_LVL"] = "125"; ["NAME"] = { ["EN"] = "Discovery: The Fall of Khazad-Dûm"; }; ["LORE"] = { ["EN"] = "You have sensed the Balrog known as Durin's Bane just past the gates of Moria, and can recall the tale of the great kingdom's fall."; }; ["SUMMARY"] = { ["EN"] = "Discover the entrance to The Fall of Khazad-Dûm"; }; };</v>
      </c>
      <c r="U31">
        <f t="shared" si="4"/>
        <v>30</v>
      </c>
      <c r="V31" t="str">
        <f t="shared" si="5"/>
        <v>[30] = {</v>
      </c>
      <c r="W31" t="str">
        <f t="shared" si="6"/>
        <v xml:space="preserve">["ID"] = 1879418960; </v>
      </c>
      <c r="X31" t="str">
        <f t="shared" si="7"/>
        <v xml:space="preserve">["ID"] = 1879418960; </v>
      </c>
      <c r="Y31" t="str">
        <f t="shared" si="8"/>
        <v/>
      </c>
      <c r="Z31" t="str">
        <f t="shared" si="9"/>
        <v xml:space="preserve">["SAVE_INDEX"] = 30; </v>
      </c>
      <c r="AA31">
        <f>VLOOKUP(E31,Type!A$2:B$14,2,FALSE)</f>
        <v>3</v>
      </c>
      <c r="AB31" t="str">
        <f t="shared" si="10"/>
        <v xml:space="preserve">["TYPE"] = 3; </v>
      </c>
      <c r="AC31" t="str">
        <f>IF(NOT(ISBLANK(F31)),VLOOKUP(F31,Type!D$2:E$6,2,FALSE),"")</f>
        <v/>
      </c>
      <c r="AD31" t="str">
        <f t="shared" si="11"/>
        <v xml:space="preserve">            </v>
      </c>
      <c r="AE31" t="str">
        <f t="shared" si="12"/>
        <v>0</v>
      </c>
      <c r="AF31" t="str">
        <f t="shared" si="13"/>
        <v xml:space="preserve">["VXP"] =    0; </v>
      </c>
      <c r="AG31" t="str">
        <f t="shared" si="14"/>
        <v>0</v>
      </c>
      <c r="AH31" t="str">
        <f t="shared" si="15"/>
        <v xml:space="preserve">["LP"] =  0; </v>
      </c>
      <c r="AI31" t="str">
        <f t="shared" si="16"/>
        <v>0</v>
      </c>
      <c r="AJ31" t="str">
        <f t="shared" si="17"/>
        <v xml:space="preserve">["REP"] =   0; </v>
      </c>
      <c r="AK31">
        <f>IF(LEN(K31)&gt;0,VLOOKUP(K31,Faction!A$2:B$80,2,FALSE),1)</f>
        <v>1</v>
      </c>
      <c r="AL31" t="str">
        <f t="shared" si="18"/>
        <v xml:space="preserve">["FACTION"] =  1; </v>
      </c>
      <c r="AM31" t="str">
        <f t="shared" si="19"/>
        <v xml:space="preserve">["TIER"] = 1; </v>
      </c>
      <c r="AN31" t="str">
        <f t="shared" si="20"/>
        <v xml:space="preserve">["MIN_LVL"] = "125"; </v>
      </c>
      <c r="AO31" t="str">
        <f t="shared" si="21"/>
        <v/>
      </c>
      <c r="AP31" t="str">
        <f t="shared" si="22"/>
        <v xml:space="preserve">["NAME"] = { ["EN"] = "Discovery: The Fall of Khazad-Dûm"; }; </v>
      </c>
      <c r="AQ31" t="str">
        <f t="shared" si="23"/>
        <v xml:space="preserve">["LORE"] = { ["EN"] = "You have sensed the Balrog known as Durin's Bane just past the gates of Moria, and can recall the tale of the great kingdom's fall."; }; </v>
      </c>
      <c r="AR31" t="str">
        <f t="shared" si="24"/>
        <v xml:space="preserve">["SUMMARY"] = { ["EN"] = "Discover the entrance to The Fall of Khazad-Dûm"; }; </v>
      </c>
      <c r="AS31" t="str">
        <f t="shared" si="25"/>
        <v/>
      </c>
      <c r="AT31" t="str">
        <f t="shared" si="26"/>
        <v>};</v>
      </c>
    </row>
    <row r="32" spans="1:46" x14ac:dyDescent="0.25">
      <c r="A32">
        <v>1879416278</v>
      </c>
      <c r="C32">
        <v>31</v>
      </c>
      <c r="D32" t="s">
        <v>1652</v>
      </c>
      <c r="E32" t="s">
        <v>31</v>
      </c>
      <c r="H32" t="s">
        <v>1664</v>
      </c>
      <c r="L32" t="s">
        <v>1653</v>
      </c>
      <c r="M32" t="s">
        <v>1650</v>
      </c>
      <c r="N32">
        <v>0</v>
      </c>
      <c r="O32">
        <v>125</v>
      </c>
      <c r="S32" t="str">
        <f t="shared" si="2"/>
        <v>[31] = {["ID"] = 1879416278; }; -- The Fall of Khazad-dûm -- Tier 2</v>
      </c>
      <c r="T32" s="1" t="str">
        <f t="shared" si="3"/>
        <v>[31] = {["ID"] = 1879416278; ["SAVE_INDEX"] = 31; ["TYPE"] = 4; ["VXP"] =    0; ["LP"] =  0; ["REP"] =   0; ["FACTION"] =  1; ["TIER"] = 0; ["MIN_LVL"] = "125"; ["NAME"] = { ["EN"] = "The Fall of Khazad-dûm -- Tier 2";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 Tier 2"; }; ["TITLE"] = { ["EN"] = "Defender of Khazad-dûm"; }; };</v>
      </c>
      <c r="U32">
        <f t="shared" si="4"/>
        <v>31</v>
      </c>
      <c r="V32" t="str">
        <f t="shared" si="5"/>
        <v>[31] = {</v>
      </c>
      <c r="W32" t="str">
        <f t="shared" si="6"/>
        <v xml:space="preserve">["ID"] = 1879416278; </v>
      </c>
      <c r="X32" t="str">
        <f t="shared" si="7"/>
        <v xml:space="preserve">["ID"] = 1879416278; </v>
      </c>
      <c r="Y32" t="str">
        <f t="shared" si="8"/>
        <v/>
      </c>
      <c r="Z32" t="str">
        <f t="shared" si="9"/>
        <v xml:space="preserve">["SAVE_INDEX"] = 31; </v>
      </c>
      <c r="AA32">
        <f>VLOOKUP(E32,Type!A$2:B$14,2,FALSE)</f>
        <v>4</v>
      </c>
      <c r="AB32" t="str">
        <f t="shared" si="10"/>
        <v xml:space="preserve">["TYPE"] = 4; </v>
      </c>
      <c r="AC32" t="str">
        <f>IF(NOT(ISBLANK(F32)),VLOOKUP(F32,Type!D$2:E$6,2,FALSE),"")</f>
        <v/>
      </c>
      <c r="AD32" t="str">
        <f t="shared" si="11"/>
        <v xml:space="preserve">            </v>
      </c>
      <c r="AE32" t="str">
        <f t="shared" si="12"/>
        <v>0</v>
      </c>
      <c r="AF32" t="str">
        <f t="shared" si="13"/>
        <v xml:space="preserve">["VXP"] =    0; </v>
      </c>
      <c r="AG32" t="str">
        <f t="shared" si="14"/>
        <v>0</v>
      </c>
      <c r="AH32" t="str">
        <f t="shared" si="15"/>
        <v xml:space="preserve">["LP"] =  0; </v>
      </c>
      <c r="AI32" t="str">
        <f t="shared" si="16"/>
        <v>0</v>
      </c>
      <c r="AJ32" t="str">
        <f t="shared" si="17"/>
        <v xml:space="preserve">["REP"] =   0; </v>
      </c>
      <c r="AK32">
        <f>IF(LEN(K32)&gt;0,VLOOKUP(K32,Faction!A$2:B$80,2,FALSE),1)</f>
        <v>1</v>
      </c>
      <c r="AL32" t="str">
        <f t="shared" si="18"/>
        <v xml:space="preserve">["FACTION"] =  1; </v>
      </c>
      <c r="AM32" t="str">
        <f t="shared" si="19"/>
        <v xml:space="preserve">["TIER"] = 0; </v>
      </c>
      <c r="AN32" t="str">
        <f t="shared" si="20"/>
        <v xml:space="preserve">["MIN_LVL"] = "125"; </v>
      </c>
      <c r="AO32" t="str">
        <f t="shared" si="21"/>
        <v/>
      </c>
      <c r="AP32" t="str">
        <f t="shared" si="22"/>
        <v xml:space="preserve">["NAME"] = { ["EN"] = "The Fall of Khazad-dûm -- Tier 2"; }; </v>
      </c>
      <c r="AQ32" t="str">
        <f t="shared" si="23"/>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R32" t="str">
        <f t="shared" si="24"/>
        <v xml:space="preserve">["SUMMARY"] = { ["EN"] = "Complete The Fall of Khazad-dûm -- Tier 2"; }; </v>
      </c>
      <c r="AS32" t="str">
        <f t="shared" si="25"/>
        <v xml:space="preserve">["TITLE"] = { ["EN"] = "Defender of Khazad-dûm"; }; </v>
      </c>
      <c r="AT32" t="str">
        <f t="shared" si="26"/>
        <v>};</v>
      </c>
    </row>
    <row r="33" spans="1:46" x14ac:dyDescent="0.25">
      <c r="A33">
        <v>1879416280</v>
      </c>
      <c r="C33">
        <v>32</v>
      </c>
      <c r="D33" t="s">
        <v>1665</v>
      </c>
      <c r="E33" t="s">
        <v>31</v>
      </c>
      <c r="H33" t="s">
        <v>1667</v>
      </c>
      <c r="L33" t="s">
        <v>1666</v>
      </c>
      <c r="M33" t="s">
        <v>1650</v>
      </c>
      <c r="N33">
        <v>0</v>
      </c>
      <c r="O33">
        <v>125</v>
      </c>
      <c r="S33" t="str">
        <f t="shared" si="2"/>
        <v>[32] = {["ID"] = 1879416280; }; -- The Fall of Khazad-dûm -- Tier 3</v>
      </c>
      <c r="T33" s="1" t="str">
        <f t="shared" si="3"/>
        <v>[32] = {["ID"] = 1879416280; ["SAVE_INDEX"] = 32; ["TYPE"] = 4; ["VXP"] =    0; ["LP"] =  0; ["REP"] =   0; ["FACTION"] =  1; ["TIER"] = 0; ["MIN_LVL"] = "125"; ["NAME"] = { ["EN"] = "The Fall of Khazad-dûm -- Tier 3";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 Tier 3"; }; ["TITLE"] = { ["EN"] = "Shield of the Longbeards"; }; };</v>
      </c>
      <c r="U33">
        <f t="shared" si="4"/>
        <v>32</v>
      </c>
      <c r="V33" t="str">
        <f t="shared" si="5"/>
        <v>[32] = {</v>
      </c>
      <c r="W33" t="str">
        <f t="shared" si="6"/>
        <v xml:space="preserve">["ID"] = 1879416280; </v>
      </c>
      <c r="X33" t="str">
        <f t="shared" si="7"/>
        <v xml:space="preserve">["ID"] = 1879416280; </v>
      </c>
      <c r="Y33" t="str">
        <f t="shared" si="8"/>
        <v/>
      </c>
      <c r="Z33" t="str">
        <f t="shared" si="9"/>
        <v xml:space="preserve">["SAVE_INDEX"] = 32; </v>
      </c>
      <c r="AA33">
        <f>VLOOKUP(E33,Type!A$2:B$14,2,FALSE)</f>
        <v>4</v>
      </c>
      <c r="AB33" t="str">
        <f t="shared" si="10"/>
        <v xml:space="preserve">["TYPE"] = 4; </v>
      </c>
      <c r="AC33" t="str">
        <f>IF(NOT(ISBLANK(F33)),VLOOKUP(F33,Type!D$2:E$6,2,FALSE),"")</f>
        <v/>
      </c>
      <c r="AD33" t="str">
        <f t="shared" si="11"/>
        <v xml:space="preserve">            </v>
      </c>
      <c r="AE33" t="str">
        <f t="shared" si="12"/>
        <v>0</v>
      </c>
      <c r="AF33" t="str">
        <f t="shared" si="13"/>
        <v xml:space="preserve">["VXP"] =    0; </v>
      </c>
      <c r="AG33" t="str">
        <f t="shared" si="14"/>
        <v>0</v>
      </c>
      <c r="AH33" t="str">
        <f t="shared" si="15"/>
        <v xml:space="preserve">["LP"] =  0; </v>
      </c>
      <c r="AI33" t="str">
        <f t="shared" si="16"/>
        <v>0</v>
      </c>
      <c r="AJ33" t="str">
        <f t="shared" si="17"/>
        <v xml:space="preserve">["REP"] =   0; </v>
      </c>
      <c r="AK33">
        <f>IF(LEN(K33)&gt;0,VLOOKUP(K33,Faction!A$2:B$80,2,FALSE),1)</f>
        <v>1</v>
      </c>
      <c r="AL33" t="str">
        <f t="shared" si="18"/>
        <v xml:space="preserve">["FACTION"] =  1; </v>
      </c>
      <c r="AM33" t="str">
        <f t="shared" si="19"/>
        <v xml:space="preserve">["TIER"] = 0; </v>
      </c>
      <c r="AN33" t="str">
        <f t="shared" si="20"/>
        <v xml:space="preserve">["MIN_LVL"] = "125"; </v>
      </c>
      <c r="AO33" t="str">
        <f t="shared" si="21"/>
        <v/>
      </c>
      <c r="AP33" t="str">
        <f t="shared" si="22"/>
        <v xml:space="preserve">["NAME"] = { ["EN"] = "The Fall of Khazad-dûm -- Tier 3"; }; </v>
      </c>
      <c r="AQ33" t="str">
        <f t="shared" si="23"/>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R33" t="str">
        <f t="shared" si="24"/>
        <v xml:space="preserve">["SUMMARY"] = { ["EN"] = "Complete The Fall of Khazad-dûm -- Tier 3"; }; </v>
      </c>
      <c r="AS33" t="str">
        <f t="shared" si="25"/>
        <v xml:space="preserve">["TITLE"] = { ["EN"] = "Shield of the Longbeards"; }; </v>
      </c>
      <c r="AT33" t="str">
        <f t="shared" si="26"/>
        <v>};</v>
      </c>
    </row>
    <row r="34" spans="1:46" x14ac:dyDescent="0.25">
      <c r="A34">
        <v>1879416283</v>
      </c>
      <c r="C34">
        <v>33</v>
      </c>
      <c r="D34" t="s">
        <v>1668</v>
      </c>
      <c r="E34" t="s">
        <v>31</v>
      </c>
      <c r="H34" t="s">
        <v>1670</v>
      </c>
      <c r="L34" t="s">
        <v>1669</v>
      </c>
      <c r="M34" t="s">
        <v>1650</v>
      </c>
      <c r="N34">
        <v>0</v>
      </c>
      <c r="O34">
        <v>125</v>
      </c>
      <c r="S34" t="str">
        <f t="shared" si="2"/>
        <v>[33] = {["ID"] = 1879416283; }; -- The Fall of Khazad-dûm -- Tier 4</v>
      </c>
      <c r="T34" s="1" t="str">
        <f t="shared" si="3"/>
        <v>[33] = {["ID"] = 1879416283; ["SAVE_INDEX"] = 33; ["TYPE"] = 4; ["VXP"] =    0; ["LP"] =  0; ["REP"] =   0; ["FACTION"] =  1; ["TIER"] = 0; ["MIN_LVL"] = "125"; ["NAME"] = { ["EN"] = "The Fall of Khazad-dûm -- Tier 4";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 Tier 4"; }; ["TITLE"] = { ["EN"] = "Balrog's Bane"; }; };</v>
      </c>
      <c r="U34">
        <f t="shared" si="4"/>
        <v>33</v>
      </c>
      <c r="V34" t="str">
        <f t="shared" si="5"/>
        <v>[33] = {</v>
      </c>
      <c r="W34" t="str">
        <f t="shared" si="6"/>
        <v xml:space="preserve">["ID"] = 1879416283; </v>
      </c>
      <c r="X34" t="str">
        <f t="shared" si="7"/>
        <v xml:space="preserve">["ID"] = 1879416283; </v>
      </c>
      <c r="Y34" t="str">
        <f t="shared" si="8"/>
        <v/>
      </c>
      <c r="Z34" t="str">
        <f t="shared" si="9"/>
        <v xml:space="preserve">["SAVE_INDEX"] = 33; </v>
      </c>
      <c r="AA34">
        <f>VLOOKUP(E34,Type!A$2:B$14,2,FALSE)</f>
        <v>4</v>
      </c>
      <c r="AB34" t="str">
        <f t="shared" si="10"/>
        <v xml:space="preserve">["TYPE"] = 4; </v>
      </c>
      <c r="AC34" t="str">
        <f>IF(NOT(ISBLANK(F34)),VLOOKUP(F34,Type!D$2:E$6,2,FALSE),"")</f>
        <v/>
      </c>
      <c r="AD34" t="str">
        <f t="shared" si="11"/>
        <v xml:space="preserve">            </v>
      </c>
      <c r="AE34" t="str">
        <f t="shared" si="12"/>
        <v>0</v>
      </c>
      <c r="AF34" t="str">
        <f t="shared" si="13"/>
        <v xml:space="preserve">["VXP"] =    0; </v>
      </c>
      <c r="AG34" t="str">
        <f t="shared" si="14"/>
        <v>0</v>
      </c>
      <c r="AH34" t="str">
        <f t="shared" si="15"/>
        <v xml:space="preserve">["LP"] =  0; </v>
      </c>
      <c r="AI34" t="str">
        <f t="shared" si="16"/>
        <v>0</v>
      </c>
      <c r="AJ34" t="str">
        <f t="shared" si="17"/>
        <v xml:space="preserve">["REP"] =   0; </v>
      </c>
      <c r="AK34">
        <f>IF(LEN(K34)&gt;0,VLOOKUP(K34,Faction!A$2:B$80,2,FALSE),1)</f>
        <v>1</v>
      </c>
      <c r="AL34" t="str">
        <f t="shared" si="18"/>
        <v xml:space="preserve">["FACTION"] =  1; </v>
      </c>
      <c r="AM34" t="str">
        <f t="shared" si="19"/>
        <v xml:space="preserve">["TIER"] = 0; </v>
      </c>
      <c r="AN34" t="str">
        <f t="shared" si="20"/>
        <v xml:space="preserve">["MIN_LVL"] = "125"; </v>
      </c>
      <c r="AO34" t="str">
        <f t="shared" si="21"/>
        <v/>
      </c>
      <c r="AP34" t="str">
        <f t="shared" si="22"/>
        <v xml:space="preserve">["NAME"] = { ["EN"] = "The Fall of Khazad-dûm -- Tier 4"; }; </v>
      </c>
      <c r="AQ34" t="str">
        <f t="shared" si="23"/>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R34" t="str">
        <f t="shared" si="24"/>
        <v xml:space="preserve">["SUMMARY"] = { ["EN"] = "Complete The Fall of Khazad-dûm -- Tier 4"; }; </v>
      </c>
      <c r="AS34" t="str">
        <f t="shared" si="25"/>
        <v xml:space="preserve">["TITLE"] = { ["EN"] = "Balrog's Bane"; }; </v>
      </c>
      <c r="AT34" t="str">
        <f t="shared" si="26"/>
        <v>};</v>
      </c>
    </row>
    <row r="35" spans="1:46" x14ac:dyDescent="0.25">
      <c r="A35">
        <v>1879416285</v>
      </c>
      <c r="C35">
        <v>34</v>
      </c>
      <c r="D35" t="s">
        <v>1671</v>
      </c>
      <c r="E35" t="s">
        <v>31</v>
      </c>
      <c r="H35" t="s">
        <v>1673</v>
      </c>
      <c r="L35" t="s">
        <v>1672</v>
      </c>
      <c r="M35" t="s">
        <v>1650</v>
      </c>
      <c r="N35">
        <v>0</v>
      </c>
      <c r="O35">
        <v>125</v>
      </c>
      <c r="S35" t="str">
        <f t="shared" si="2"/>
        <v>[34] = {["ID"] = 1879416285; }; -- The Fall of Khazad-dûm -- Tier 5</v>
      </c>
      <c r="T35" s="1" t="str">
        <f t="shared" si="3"/>
        <v>[34] = {["ID"] = 1879416285; ["SAVE_INDEX"] = 34; ["TYPE"] = 4; ["VXP"] =    0; ["LP"] =  0; ["REP"] =   0; ["FACTION"] =  1; ["TIER"] = 0; ["MIN_LVL"] = "125"; ["NAME"] = { ["EN"] = "The Fall of Khazad-dûm -- Tier 5";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 Tier 5"; }; ["TITLE"] = { ["EN"] = "Challenger of Khazad-dûm"; }; };</v>
      </c>
      <c r="U35">
        <f t="shared" si="4"/>
        <v>34</v>
      </c>
      <c r="V35" t="str">
        <f t="shared" si="5"/>
        <v>[34] = {</v>
      </c>
      <c r="W35" t="str">
        <f t="shared" si="6"/>
        <v xml:space="preserve">["ID"] = 1879416285; </v>
      </c>
      <c r="X35" t="str">
        <f t="shared" si="7"/>
        <v xml:space="preserve">["ID"] = 1879416285; </v>
      </c>
      <c r="Y35" t="str">
        <f t="shared" si="8"/>
        <v/>
      </c>
      <c r="Z35" t="str">
        <f t="shared" si="9"/>
        <v xml:space="preserve">["SAVE_INDEX"] = 34; </v>
      </c>
      <c r="AA35">
        <f>VLOOKUP(E35,Type!A$2:B$14,2,FALSE)</f>
        <v>4</v>
      </c>
      <c r="AB35" t="str">
        <f t="shared" si="10"/>
        <v xml:space="preserve">["TYPE"] = 4; </v>
      </c>
      <c r="AC35" t="str">
        <f>IF(NOT(ISBLANK(F35)),VLOOKUP(F35,Type!D$2:E$6,2,FALSE),"")</f>
        <v/>
      </c>
      <c r="AD35" t="str">
        <f t="shared" si="11"/>
        <v xml:space="preserve">            </v>
      </c>
      <c r="AE35" t="str">
        <f t="shared" si="12"/>
        <v>0</v>
      </c>
      <c r="AF35" t="str">
        <f t="shared" si="13"/>
        <v xml:space="preserve">["VXP"] =    0; </v>
      </c>
      <c r="AG35" t="str">
        <f t="shared" si="14"/>
        <v>0</v>
      </c>
      <c r="AH35" t="str">
        <f t="shared" si="15"/>
        <v xml:space="preserve">["LP"] =  0; </v>
      </c>
      <c r="AI35" t="str">
        <f t="shared" si="16"/>
        <v>0</v>
      </c>
      <c r="AJ35" t="str">
        <f t="shared" si="17"/>
        <v xml:space="preserve">["REP"] =   0; </v>
      </c>
      <c r="AK35">
        <f>IF(LEN(K35)&gt;0,VLOOKUP(K35,Faction!A$2:B$80,2,FALSE),1)</f>
        <v>1</v>
      </c>
      <c r="AL35" t="str">
        <f t="shared" si="18"/>
        <v xml:space="preserve">["FACTION"] =  1; </v>
      </c>
      <c r="AM35" t="str">
        <f t="shared" si="19"/>
        <v xml:space="preserve">["TIER"] = 0; </v>
      </c>
      <c r="AN35" t="str">
        <f t="shared" si="20"/>
        <v xml:space="preserve">["MIN_LVL"] = "125"; </v>
      </c>
      <c r="AO35" t="str">
        <f t="shared" si="21"/>
        <v/>
      </c>
      <c r="AP35" t="str">
        <f t="shared" si="22"/>
        <v xml:space="preserve">["NAME"] = { ["EN"] = "The Fall of Khazad-dûm -- Tier 5"; }; </v>
      </c>
      <c r="AQ35" t="str">
        <f t="shared" si="23"/>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R35" t="str">
        <f t="shared" si="24"/>
        <v xml:space="preserve">["SUMMARY"] = { ["EN"] = "Complete The Fall of Khazad-dûm -- Tier 5"; }; </v>
      </c>
      <c r="AS35" t="str">
        <f t="shared" si="25"/>
        <v xml:space="preserve">["TITLE"] = { ["EN"] = "Challenger of Khazad-dûm"; }; </v>
      </c>
      <c r="AT35" t="str">
        <f t="shared" si="26"/>
        <v>};</v>
      </c>
    </row>
    <row r="36" spans="1:46" x14ac:dyDescent="0.25">
      <c r="S36" t="str">
        <f t="shared" si="2"/>
        <v xml:space="preserve">[35] = {}; -- </v>
      </c>
      <c r="T36" s="1" t="e">
        <f t="shared" si="3"/>
        <v>#N/A</v>
      </c>
      <c r="U36">
        <f t="shared" si="4"/>
        <v>35</v>
      </c>
      <c r="V36" t="str">
        <f t="shared" si="5"/>
        <v>[35] = {</v>
      </c>
      <c r="W36" t="str">
        <f t="shared" si="6"/>
        <v xml:space="preserve">                     </v>
      </c>
      <c r="X36" t="str">
        <f t="shared" si="7"/>
        <v/>
      </c>
      <c r="Y36" t="str">
        <f t="shared" si="8"/>
        <v/>
      </c>
      <c r="Z36" t="str">
        <f t="shared" si="9"/>
        <v/>
      </c>
      <c r="AA36" t="e">
        <f>VLOOKUP(E36,Type!A$2:B$14,2,FALSE)</f>
        <v>#N/A</v>
      </c>
      <c r="AB36" t="e">
        <f t="shared" si="10"/>
        <v>#N/A</v>
      </c>
      <c r="AC36" t="str">
        <f>IF(NOT(ISBLANK(F36)),VLOOKUP(F36,Type!D$2:E$6,2,FALSE),"")</f>
        <v/>
      </c>
      <c r="AD36" t="str">
        <f t="shared" si="11"/>
        <v xml:space="preserve">            </v>
      </c>
      <c r="AE36" t="str">
        <f t="shared" si="12"/>
        <v>0</v>
      </c>
      <c r="AF36" t="str">
        <f t="shared" si="13"/>
        <v xml:space="preserve">["VXP"] =    0; </v>
      </c>
      <c r="AG36" t="str">
        <f t="shared" si="14"/>
        <v>0</v>
      </c>
      <c r="AH36" t="str">
        <f t="shared" si="15"/>
        <v xml:space="preserve">["LP"] =  0; </v>
      </c>
      <c r="AI36" t="str">
        <f t="shared" si="16"/>
        <v>0</v>
      </c>
      <c r="AJ36" t="str">
        <f t="shared" si="17"/>
        <v xml:space="preserve">["REP"] =   0; </v>
      </c>
      <c r="AK36">
        <f>IF(LEN(K36)&gt;0,VLOOKUP(K36,Faction!A$2:B$80,2,FALSE),1)</f>
        <v>1</v>
      </c>
      <c r="AL36" t="str">
        <f t="shared" si="18"/>
        <v xml:space="preserve">["FACTION"] =  1; </v>
      </c>
      <c r="AM36" t="str">
        <f t="shared" si="19"/>
        <v xml:space="preserve">["TIER"] = 0; </v>
      </c>
      <c r="AN36" t="str">
        <f t="shared" si="20"/>
        <v/>
      </c>
      <c r="AO36" t="str">
        <f t="shared" si="21"/>
        <v/>
      </c>
      <c r="AP36" t="str">
        <f t="shared" si="22"/>
        <v xml:space="preserve">["NAME"] = { ["EN"] = ""; }; </v>
      </c>
      <c r="AQ36" t="str">
        <f t="shared" si="23"/>
        <v xml:space="preserve">["LORE"] = { ["EN"] = ""; }; </v>
      </c>
      <c r="AR36" t="str">
        <f t="shared" si="24"/>
        <v xml:space="preserve">["SUMMARY"] = { ["EN"] = ""; }; </v>
      </c>
      <c r="AS36" t="str">
        <f t="shared" si="25"/>
        <v/>
      </c>
      <c r="AT36" t="str">
        <f t="shared" si="26"/>
        <v>};</v>
      </c>
    </row>
    <row r="37" spans="1:46" x14ac:dyDescent="0.25">
      <c r="S37" t="str">
        <f t="shared" si="2"/>
        <v xml:space="preserve">[36] = {}; -- </v>
      </c>
      <c r="T37" s="1" t="e">
        <f t="shared" si="3"/>
        <v>#N/A</v>
      </c>
      <c r="U37">
        <f t="shared" si="4"/>
        <v>36</v>
      </c>
      <c r="V37" t="str">
        <f t="shared" si="5"/>
        <v>[36] = {</v>
      </c>
      <c r="W37" t="str">
        <f t="shared" si="6"/>
        <v xml:space="preserve">                     </v>
      </c>
      <c r="X37" t="str">
        <f t="shared" si="7"/>
        <v/>
      </c>
      <c r="Y37" t="str">
        <f t="shared" si="8"/>
        <v/>
      </c>
      <c r="Z37" t="str">
        <f t="shared" si="9"/>
        <v/>
      </c>
      <c r="AA37" t="e">
        <f>VLOOKUP(E37,Type!A$2:B$14,2,FALSE)</f>
        <v>#N/A</v>
      </c>
      <c r="AB37" t="e">
        <f t="shared" si="10"/>
        <v>#N/A</v>
      </c>
      <c r="AC37" t="str">
        <f>IF(NOT(ISBLANK(F37)),VLOOKUP(F37,Type!D$2:E$6,2,FALSE),"")</f>
        <v/>
      </c>
      <c r="AD37" t="str">
        <f t="shared" si="11"/>
        <v xml:space="preserve">            </v>
      </c>
      <c r="AE37" t="str">
        <f t="shared" si="12"/>
        <v>0</v>
      </c>
      <c r="AF37" t="str">
        <f t="shared" si="13"/>
        <v xml:space="preserve">["VXP"] =    0; </v>
      </c>
      <c r="AG37" t="str">
        <f t="shared" si="14"/>
        <v>0</v>
      </c>
      <c r="AH37" t="str">
        <f t="shared" si="15"/>
        <v xml:space="preserve">["LP"] =  0; </v>
      </c>
      <c r="AI37" t="str">
        <f t="shared" si="16"/>
        <v>0</v>
      </c>
      <c r="AJ37" t="str">
        <f t="shared" si="17"/>
        <v xml:space="preserve">["REP"] =   0; </v>
      </c>
      <c r="AK37">
        <f>IF(LEN(K37)&gt;0,VLOOKUP(K37,Faction!A$2:B$80,2,FALSE),1)</f>
        <v>1</v>
      </c>
      <c r="AL37" t="str">
        <f t="shared" si="18"/>
        <v xml:space="preserve">["FACTION"] =  1; </v>
      </c>
      <c r="AM37" t="str">
        <f t="shared" si="19"/>
        <v xml:space="preserve">["TIER"] = 0; </v>
      </c>
      <c r="AN37" t="str">
        <f t="shared" si="20"/>
        <v/>
      </c>
      <c r="AO37" t="str">
        <f t="shared" si="21"/>
        <v/>
      </c>
      <c r="AP37" t="str">
        <f t="shared" si="22"/>
        <v xml:space="preserve">["NAME"] = { ["EN"] = ""; }; </v>
      </c>
      <c r="AQ37" t="str">
        <f t="shared" si="23"/>
        <v xml:space="preserve">["LORE"] = { ["EN"] = ""; }; </v>
      </c>
      <c r="AR37" t="str">
        <f t="shared" si="24"/>
        <v xml:space="preserve">["SUMMARY"] = { ["EN"] = ""; }; </v>
      </c>
      <c r="AS37" t="str">
        <f t="shared" si="25"/>
        <v/>
      </c>
      <c r="AT37" t="str">
        <f t="shared" si="26"/>
        <v>};</v>
      </c>
    </row>
    <row r="38" spans="1:46" x14ac:dyDescent="0.25">
      <c r="S38" t="str">
        <f t="shared" si="2"/>
        <v xml:space="preserve">[37] = {}; -- </v>
      </c>
      <c r="T38" s="1" t="e">
        <f t="shared" si="3"/>
        <v>#N/A</v>
      </c>
      <c r="U38">
        <f t="shared" si="4"/>
        <v>37</v>
      </c>
      <c r="V38" t="str">
        <f t="shared" si="5"/>
        <v>[37] = {</v>
      </c>
      <c r="W38" t="str">
        <f t="shared" si="6"/>
        <v xml:space="preserve">                     </v>
      </c>
      <c r="X38" t="str">
        <f t="shared" si="7"/>
        <v/>
      </c>
      <c r="Y38" t="str">
        <f t="shared" si="8"/>
        <v/>
      </c>
      <c r="Z38" t="str">
        <f t="shared" si="9"/>
        <v/>
      </c>
      <c r="AA38" t="e">
        <f>VLOOKUP(E38,Type!A$2:B$14,2,FALSE)</f>
        <v>#N/A</v>
      </c>
      <c r="AB38" t="e">
        <f t="shared" si="10"/>
        <v>#N/A</v>
      </c>
      <c r="AC38" t="str">
        <f>IF(NOT(ISBLANK(F38)),VLOOKUP(F38,Type!D$2:E$6,2,FALSE),"")</f>
        <v/>
      </c>
      <c r="AD38" t="str">
        <f t="shared" si="11"/>
        <v xml:space="preserve">            </v>
      </c>
      <c r="AE38" t="str">
        <f t="shared" si="12"/>
        <v>0</v>
      </c>
      <c r="AF38" t="str">
        <f t="shared" si="13"/>
        <v xml:space="preserve">["VXP"] =    0; </v>
      </c>
      <c r="AG38" t="str">
        <f t="shared" si="14"/>
        <v>0</v>
      </c>
      <c r="AH38" t="str">
        <f t="shared" si="15"/>
        <v xml:space="preserve">["LP"] =  0; </v>
      </c>
      <c r="AI38" t="str">
        <f t="shared" si="16"/>
        <v>0</v>
      </c>
      <c r="AJ38" t="str">
        <f t="shared" si="17"/>
        <v xml:space="preserve">["REP"] =   0; </v>
      </c>
      <c r="AK38">
        <f>IF(LEN(K38)&gt;0,VLOOKUP(K38,Faction!A$2:B$80,2,FALSE),1)</f>
        <v>1</v>
      </c>
      <c r="AL38" t="str">
        <f t="shared" si="18"/>
        <v xml:space="preserve">["FACTION"] =  1; </v>
      </c>
      <c r="AM38" t="str">
        <f t="shared" si="19"/>
        <v xml:space="preserve">["TIER"] = 0; </v>
      </c>
      <c r="AN38" t="str">
        <f t="shared" si="20"/>
        <v/>
      </c>
      <c r="AO38" t="str">
        <f t="shared" si="21"/>
        <v/>
      </c>
      <c r="AP38" t="str">
        <f t="shared" si="22"/>
        <v xml:space="preserve">["NAME"] = { ["EN"] = ""; }; </v>
      </c>
      <c r="AQ38" t="str">
        <f t="shared" si="23"/>
        <v xml:space="preserve">["LORE"] = { ["EN"] = ""; }; </v>
      </c>
      <c r="AR38" t="str">
        <f t="shared" si="24"/>
        <v xml:space="preserve">["SUMMARY"] = { ["EN"] = ""; }; </v>
      </c>
      <c r="AS38" t="str">
        <f t="shared" si="25"/>
        <v/>
      </c>
      <c r="AT38" t="str">
        <f t="shared" si="26"/>
        <v>};</v>
      </c>
    </row>
    <row r="39" spans="1:46" x14ac:dyDescent="0.25">
      <c r="S39" t="str">
        <f t="shared" si="2"/>
        <v xml:space="preserve">[38] = {}; -- </v>
      </c>
      <c r="T39" s="1" t="e">
        <f t="shared" si="3"/>
        <v>#N/A</v>
      </c>
      <c r="U39">
        <f t="shared" si="4"/>
        <v>38</v>
      </c>
      <c r="V39" t="str">
        <f t="shared" si="5"/>
        <v>[38] = {</v>
      </c>
      <c r="W39" t="str">
        <f t="shared" si="6"/>
        <v xml:space="preserve">                     </v>
      </c>
      <c r="X39" t="str">
        <f t="shared" si="7"/>
        <v/>
      </c>
      <c r="Y39" t="str">
        <f t="shared" si="8"/>
        <v/>
      </c>
      <c r="Z39" t="str">
        <f t="shared" si="9"/>
        <v/>
      </c>
      <c r="AA39" t="e">
        <f>VLOOKUP(E39,Type!A$2:B$14,2,FALSE)</f>
        <v>#N/A</v>
      </c>
      <c r="AB39" t="e">
        <f t="shared" si="10"/>
        <v>#N/A</v>
      </c>
      <c r="AC39" t="str">
        <f>IF(NOT(ISBLANK(F39)),VLOOKUP(F39,Type!D$2:E$6,2,FALSE),"")</f>
        <v/>
      </c>
      <c r="AD39" t="str">
        <f t="shared" si="11"/>
        <v xml:space="preserve">            </v>
      </c>
      <c r="AE39" t="str">
        <f t="shared" si="12"/>
        <v>0</v>
      </c>
      <c r="AF39" t="str">
        <f t="shared" si="13"/>
        <v xml:space="preserve">["VXP"] =    0; </v>
      </c>
      <c r="AG39" t="str">
        <f t="shared" si="14"/>
        <v>0</v>
      </c>
      <c r="AH39" t="str">
        <f t="shared" si="15"/>
        <v xml:space="preserve">["LP"] =  0; </v>
      </c>
      <c r="AI39" t="str">
        <f t="shared" si="16"/>
        <v>0</v>
      </c>
      <c r="AJ39" t="str">
        <f t="shared" si="17"/>
        <v xml:space="preserve">["REP"] =   0; </v>
      </c>
      <c r="AK39">
        <f>IF(LEN(K39)&gt;0,VLOOKUP(K39,Faction!A$2:B$80,2,FALSE),1)</f>
        <v>1</v>
      </c>
      <c r="AL39" t="str">
        <f t="shared" si="18"/>
        <v xml:space="preserve">["FACTION"] =  1; </v>
      </c>
      <c r="AM39" t="str">
        <f t="shared" si="19"/>
        <v xml:space="preserve">["TIER"] = 0; </v>
      </c>
      <c r="AN39" t="str">
        <f t="shared" si="20"/>
        <v/>
      </c>
      <c r="AO39" t="str">
        <f t="shared" si="21"/>
        <v/>
      </c>
      <c r="AP39" t="str">
        <f t="shared" si="22"/>
        <v xml:space="preserve">["NAME"] = { ["EN"] = ""; }; </v>
      </c>
      <c r="AQ39" t="str">
        <f t="shared" si="23"/>
        <v xml:space="preserve">["LORE"] = { ["EN"] = ""; }; </v>
      </c>
      <c r="AR39" t="str">
        <f t="shared" si="24"/>
        <v xml:space="preserve">["SUMMARY"] = { ["EN"] = ""; }; </v>
      </c>
      <c r="AS39" t="str">
        <f t="shared" si="25"/>
        <v/>
      </c>
      <c r="AT39" t="str">
        <f t="shared" si="26"/>
        <v>};</v>
      </c>
    </row>
    <row r="40" spans="1:46" x14ac:dyDescent="0.25">
      <c r="Z40" t="str">
        <f t="shared" ref="Z40:Z84" si="27">IF(LEN(C40)&gt;0,CONCATENATE("[""SAVE_INDEX""] = ",REPT(" ",3-LEN(C40)),C40,"; "),"")</f>
        <v/>
      </c>
    </row>
    <row r="41" spans="1:46" x14ac:dyDescent="0.25">
      <c r="Z41" t="str">
        <f t="shared" si="27"/>
        <v/>
      </c>
    </row>
    <row r="42" spans="1:46" x14ac:dyDescent="0.25">
      <c r="Z42" t="str">
        <f t="shared" si="27"/>
        <v/>
      </c>
    </row>
    <row r="43" spans="1:46" x14ac:dyDescent="0.25">
      <c r="Z43" t="str">
        <f t="shared" si="27"/>
        <v/>
      </c>
    </row>
    <row r="44" spans="1:46" x14ac:dyDescent="0.25">
      <c r="Z44" t="str">
        <f t="shared" si="27"/>
        <v/>
      </c>
    </row>
    <row r="45" spans="1:46" x14ac:dyDescent="0.25">
      <c r="Z45" t="str">
        <f t="shared" si="27"/>
        <v/>
      </c>
    </row>
    <row r="46" spans="1:46" x14ac:dyDescent="0.25">
      <c r="Z46" t="str">
        <f t="shared" si="27"/>
        <v/>
      </c>
    </row>
    <row r="47" spans="1:46" x14ac:dyDescent="0.25">
      <c r="Z47" t="str">
        <f t="shared" si="27"/>
        <v/>
      </c>
    </row>
    <row r="48" spans="1:46" x14ac:dyDescent="0.25">
      <c r="Z48" t="str">
        <f t="shared" si="27"/>
        <v/>
      </c>
    </row>
    <row r="49" spans="26:26" x14ac:dyDescent="0.25">
      <c r="Z49" t="str">
        <f t="shared" si="27"/>
        <v/>
      </c>
    </row>
    <row r="50" spans="26:26" x14ac:dyDescent="0.25">
      <c r="Z50" t="str">
        <f t="shared" si="27"/>
        <v/>
      </c>
    </row>
    <row r="51" spans="26:26" x14ac:dyDescent="0.25">
      <c r="Z51" t="str">
        <f t="shared" si="27"/>
        <v/>
      </c>
    </row>
    <row r="52" spans="26:26" x14ac:dyDescent="0.25">
      <c r="Z52" t="str">
        <f t="shared" si="27"/>
        <v/>
      </c>
    </row>
    <row r="53" spans="26:26" x14ac:dyDescent="0.25">
      <c r="Z53" t="str">
        <f t="shared" si="27"/>
        <v/>
      </c>
    </row>
    <row r="54" spans="26:26" x14ac:dyDescent="0.25">
      <c r="Z54" t="str">
        <f t="shared" si="27"/>
        <v/>
      </c>
    </row>
    <row r="55" spans="26:26" x14ac:dyDescent="0.25">
      <c r="Z55" t="str">
        <f t="shared" si="27"/>
        <v/>
      </c>
    </row>
    <row r="56" spans="26:26" x14ac:dyDescent="0.25">
      <c r="Z56" t="str">
        <f t="shared" si="27"/>
        <v/>
      </c>
    </row>
    <row r="57" spans="26:26" x14ac:dyDescent="0.25">
      <c r="Z57" t="str">
        <f t="shared" si="27"/>
        <v/>
      </c>
    </row>
    <row r="58" spans="26:26" x14ac:dyDescent="0.25">
      <c r="Z58" t="str">
        <f t="shared" si="27"/>
        <v/>
      </c>
    </row>
    <row r="59" spans="26:26" x14ac:dyDescent="0.25">
      <c r="Z59" t="str">
        <f t="shared" si="27"/>
        <v/>
      </c>
    </row>
    <row r="60" spans="26:26" x14ac:dyDescent="0.25">
      <c r="Z60" t="str">
        <f t="shared" si="27"/>
        <v/>
      </c>
    </row>
    <row r="61" spans="26:26" x14ac:dyDescent="0.25">
      <c r="Z61" t="str">
        <f t="shared" si="27"/>
        <v/>
      </c>
    </row>
    <row r="62" spans="26:26" x14ac:dyDescent="0.25">
      <c r="Z62" t="str">
        <f t="shared" si="27"/>
        <v/>
      </c>
    </row>
    <row r="63" spans="26:26" x14ac:dyDescent="0.25">
      <c r="Z63" t="str">
        <f t="shared" si="27"/>
        <v/>
      </c>
    </row>
    <row r="64" spans="26:26" x14ac:dyDescent="0.25">
      <c r="Z64" t="str">
        <f t="shared" si="27"/>
        <v/>
      </c>
    </row>
    <row r="65" spans="26:26" x14ac:dyDescent="0.25">
      <c r="Z65" t="str">
        <f t="shared" si="27"/>
        <v/>
      </c>
    </row>
    <row r="66" spans="26:26" x14ac:dyDescent="0.25">
      <c r="Z66" t="str">
        <f t="shared" si="27"/>
        <v/>
      </c>
    </row>
    <row r="67" spans="26:26" x14ac:dyDescent="0.25">
      <c r="Z67" t="str">
        <f t="shared" si="27"/>
        <v/>
      </c>
    </row>
    <row r="68" spans="26:26" x14ac:dyDescent="0.25">
      <c r="Z68" t="str">
        <f t="shared" si="27"/>
        <v/>
      </c>
    </row>
    <row r="69" spans="26:26" x14ac:dyDescent="0.25">
      <c r="Z69" t="str">
        <f t="shared" si="27"/>
        <v/>
      </c>
    </row>
    <row r="70" spans="26:26" x14ac:dyDescent="0.25">
      <c r="Z70" t="str">
        <f t="shared" si="27"/>
        <v/>
      </c>
    </row>
    <row r="71" spans="26:26" x14ac:dyDescent="0.25">
      <c r="Z71" t="str">
        <f t="shared" si="27"/>
        <v/>
      </c>
    </row>
    <row r="72" spans="26:26" x14ac:dyDescent="0.25">
      <c r="Z72" t="str">
        <f t="shared" si="27"/>
        <v/>
      </c>
    </row>
    <row r="73" spans="26:26" x14ac:dyDescent="0.25">
      <c r="Z73" t="str">
        <f t="shared" si="27"/>
        <v/>
      </c>
    </row>
    <row r="74" spans="26:26" x14ac:dyDescent="0.25">
      <c r="Z74" t="str">
        <f t="shared" si="27"/>
        <v/>
      </c>
    </row>
    <row r="75" spans="26:26" x14ac:dyDescent="0.25">
      <c r="Z75" t="str">
        <f t="shared" si="27"/>
        <v/>
      </c>
    </row>
    <row r="76" spans="26:26" x14ac:dyDescent="0.25">
      <c r="Z76" t="str">
        <f t="shared" si="27"/>
        <v/>
      </c>
    </row>
    <row r="77" spans="26:26" x14ac:dyDescent="0.25">
      <c r="Z77" t="str">
        <f t="shared" si="27"/>
        <v/>
      </c>
    </row>
    <row r="78" spans="26:26" x14ac:dyDescent="0.25">
      <c r="Z78" t="str">
        <f t="shared" si="27"/>
        <v/>
      </c>
    </row>
    <row r="79" spans="26:26" x14ac:dyDescent="0.25">
      <c r="Z79" t="str">
        <f t="shared" si="27"/>
        <v/>
      </c>
    </row>
    <row r="80" spans="26:26" x14ac:dyDescent="0.25">
      <c r="Z80" t="str">
        <f t="shared" si="27"/>
        <v/>
      </c>
    </row>
    <row r="81" spans="26:26" x14ac:dyDescent="0.25">
      <c r="Z81" t="str">
        <f t="shared" si="27"/>
        <v/>
      </c>
    </row>
    <row r="82" spans="26:26" x14ac:dyDescent="0.25">
      <c r="Z82" t="str">
        <f t="shared" si="27"/>
        <v/>
      </c>
    </row>
    <row r="83" spans="26:26" x14ac:dyDescent="0.25">
      <c r="Z83" t="str">
        <f t="shared" si="27"/>
        <v/>
      </c>
    </row>
    <row r="84" spans="26:26" x14ac:dyDescent="0.25">
      <c r="Z84" t="str">
        <f t="shared" si="27"/>
        <v/>
      </c>
    </row>
  </sheetData>
  <conditionalFormatting sqref="B1:B1048576">
    <cfRule type="duplicateValues" dxfId="10" priority="2"/>
  </conditionalFormatting>
  <conditionalFormatting sqref="C1:C1048576">
    <cfRule type="duplicateValues" dxfId="9" priority="3"/>
    <cfRule type="duplicateValues" dxfId="8" priority="4"/>
    <cfRule type="duplicateValues" dxfId="7" priority="5"/>
  </conditionalFormatting>
  <conditionalFormatting sqref="Q2:Q39">
    <cfRule type="duplicateValues" dxfId="6"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0111-FBC9-418B-B96B-581FBCF31236}">
  <dimension ref="A1:AS141"/>
  <sheetViews>
    <sheetView zoomScale="90" zoomScaleNormal="90" workbookViewId="0">
      <pane xSplit="3" ySplit="1" topLeftCell="D128" activePane="bottomRight" state="frozen"/>
      <selection pane="topRight" activeCell="C1" sqref="C1"/>
      <selection pane="bottomLeft" activeCell="A2" sqref="A2"/>
      <selection pane="bottomRight" activeCell="R138" sqref="R138:R140"/>
    </sheetView>
  </sheetViews>
  <sheetFormatPr defaultRowHeight="15" x14ac:dyDescent="0.25"/>
  <cols>
    <col min="1" max="1" width="12.140625" bestFit="1" customWidth="1"/>
    <col min="3" max="3" width="45.7109375" bestFit="1" customWidth="1"/>
    <col min="11" max="11" width="30.140625" bestFit="1" customWidth="1"/>
    <col min="17" max="17" width="12.140625" bestFit="1" customWidth="1"/>
    <col min="18" max="18" width="12.140625" customWidth="1"/>
    <col min="19" max="19" width="19.5703125" customWidth="1"/>
  </cols>
  <sheetData>
    <row r="1" spans="1:45" x14ac:dyDescent="0.25">
      <c r="A1" t="s">
        <v>1575</v>
      </c>
      <c r="B1" t="s">
        <v>799</v>
      </c>
      <c r="C1" t="s">
        <v>1011</v>
      </c>
      <c r="D1" t="s">
        <v>1</v>
      </c>
      <c r="E1" t="s">
        <v>1543</v>
      </c>
      <c r="F1" t="s">
        <v>2</v>
      </c>
      <c r="G1" t="s">
        <v>3</v>
      </c>
      <c r="H1" t="s">
        <v>4</v>
      </c>
      <c r="I1" t="s">
        <v>5</v>
      </c>
      <c r="J1" t="s">
        <v>6</v>
      </c>
      <c r="K1" t="s">
        <v>7</v>
      </c>
      <c r="L1" t="s">
        <v>1010</v>
      </c>
      <c r="M1" t="s">
        <v>9</v>
      </c>
      <c r="N1" t="s">
        <v>1012</v>
      </c>
      <c r="O1" t="s">
        <v>1013</v>
      </c>
      <c r="P1" t="s">
        <v>2083</v>
      </c>
      <c r="Q1" t="s">
        <v>10</v>
      </c>
      <c r="R1" t="s">
        <v>2085</v>
      </c>
      <c r="S1" t="s">
        <v>11</v>
      </c>
      <c r="T1" t="s">
        <v>12</v>
      </c>
      <c r="U1" t="s">
        <v>13</v>
      </c>
      <c r="V1" t="s">
        <v>1575</v>
      </c>
      <c r="W1" t="s">
        <v>2084</v>
      </c>
      <c r="X1" t="s">
        <v>2083</v>
      </c>
      <c r="Y1" t="s">
        <v>799</v>
      </c>
      <c r="Z1" t="s">
        <v>14</v>
      </c>
      <c r="AA1" t="s">
        <v>15</v>
      </c>
      <c r="AB1" t="s">
        <v>1561</v>
      </c>
      <c r="AC1" t="s">
        <v>1562</v>
      </c>
      <c r="AD1" t="s">
        <v>16</v>
      </c>
      <c r="AE1" t="s">
        <v>2</v>
      </c>
      <c r="AF1" t="s">
        <v>17</v>
      </c>
      <c r="AG1" t="s">
        <v>4</v>
      </c>
      <c r="AH1" t="s">
        <v>18</v>
      </c>
      <c r="AI1" t="s">
        <v>5</v>
      </c>
      <c r="AJ1" t="s">
        <v>19</v>
      </c>
      <c r="AK1" t="s">
        <v>6</v>
      </c>
      <c r="AL1" t="s">
        <v>9</v>
      </c>
      <c r="AM1" t="s">
        <v>1087</v>
      </c>
      <c r="AN1" t="s">
        <v>1088</v>
      </c>
      <c r="AO1" t="s">
        <v>1009</v>
      </c>
      <c r="AP1" t="s">
        <v>1010</v>
      </c>
      <c r="AQ1" t="s">
        <v>7</v>
      </c>
      <c r="AR1" t="s">
        <v>0</v>
      </c>
      <c r="AS1" t="s">
        <v>20</v>
      </c>
    </row>
    <row r="2" spans="1:45" x14ac:dyDescent="0.25">
      <c r="A2">
        <v>1879418416</v>
      </c>
      <c r="B2">
        <v>1</v>
      </c>
      <c r="C2" s="2" t="s">
        <v>1691</v>
      </c>
      <c r="D2" t="s">
        <v>30</v>
      </c>
      <c r="F2">
        <v>4000</v>
      </c>
      <c r="G2" t="s">
        <v>1694</v>
      </c>
      <c r="H2">
        <v>15</v>
      </c>
      <c r="I2">
        <v>1200</v>
      </c>
      <c r="J2" t="s">
        <v>1586</v>
      </c>
      <c r="K2" t="s">
        <v>1693</v>
      </c>
      <c r="L2" t="s">
        <v>1692</v>
      </c>
      <c r="M2">
        <v>0</v>
      </c>
      <c r="N2">
        <v>130</v>
      </c>
      <c r="R2" t="str">
        <f>CONCATENATE(U2,W2,X2,AS2," -- ",C2)</f>
        <v xml:space="preserve">  [1] = {["ID"] = 1879418416; }; -- Deeds of Gundabad</v>
      </c>
      <c r="S2" s="1" t="str">
        <f>CONCATENATE(U2,V2,Y2,AA2,AE2,AG2,AI2,AK2,AL2,AM2,AO2,AP2,AQ2,AR2,AS2)</f>
        <v xml:space="preserve">  [1] = {["ID"] = 1879418416; ["SAVE_INDEX"] =   1; ["TYPE"] = 7; ["VXP"] = 4000; ["LP"] = 15; ["REP"] = 1200; ["FACTION"] = 82; ["TIER"] = 0; ["MIN_LVL"] = "130"; ["NAME"] = { ["EN"] = "Deeds of Gundabad"; }; ["LORE"] = { ["EN"] = "Complete deeds in Gundabad."; }; ["SUMMARY"] = { ["EN"] = "Complete Deeds of Máttugard, Deepscrave, Stonejaws, Gloomingtarn, Clovengap, Welkin-lofts, Câr Bronach, and Gundabad: Reclaiming The Mountain"; }; ["TITLE"] = { ["EN"] = "Conqueror of Gundabad"; }; };</v>
      </c>
      <c r="T2">
        <f>ROW()-1</f>
        <v>1</v>
      </c>
      <c r="U2" t="str">
        <f>CONCATENATE(REPT(" ",3-LEN(T2)),"[",T2,"] = {")</f>
        <v xml:space="preserve">  [1] = {</v>
      </c>
      <c r="V2" t="str">
        <f>IF(LEN(A2)&gt;0,CONCATENATE("[""ID""] = ",A2,"; "),"                     ")</f>
        <v xml:space="preserve">["ID"] = 1879418416; </v>
      </c>
      <c r="W2" t="str">
        <f>IF(LEN(A2)&gt;0,CONCATENATE("[""ID""] = ",A2,"; "),"")</f>
        <v xml:space="preserve">["ID"] = 1879418416; </v>
      </c>
      <c r="X2" t="str">
        <f>IF(LEN(P2)&gt;0,CONCATENATE("[""CAT_ID""] = ",P2,"; "),"")</f>
        <v/>
      </c>
      <c r="Y2" t="str">
        <f>IF(LEN(B2)&gt;0,CONCATENATE("[""SAVE_INDEX""] = ",REPT(" ",3-LEN(B2)),B2,"; "),"")</f>
        <v xml:space="preserve">["SAVE_INDEX"] =   1; </v>
      </c>
      <c r="Z2">
        <f>VLOOKUP(D2,Type!A$2:B$14,2,FALSE)</f>
        <v>7</v>
      </c>
      <c r="AA2" t="str">
        <f t="shared" ref="AA2" si="0">CONCATENATE("[""TYPE""] = ",Z2,"; ")</f>
        <v xml:space="preserve">["TYPE"] = 7; </v>
      </c>
      <c r="AB2" t="str">
        <f>IF(NOT(ISBLANK(E2)),VLOOKUP(E2,Type!D$2:E$6,2,FALSE),"")</f>
        <v/>
      </c>
      <c r="AC2" t="str">
        <f>IF(NOT(ISBLANK(E2)),CONCATENATE("[""NA""] = ",AB2,"; "),"            ")</f>
        <v xml:space="preserve">            </v>
      </c>
      <c r="AD2" t="str">
        <f>TEXT(F2,0)</f>
        <v>4000</v>
      </c>
      <c r="AE2" t="str">
        <f>CONCATENATE("[""VXP""] = ",REPT(" ",4-LEN(AD2)),TEXT(AD2,"0"),"; ")</f>
        <v xml:space="preserve">["VXP"] = 4000; </v>
      </c>
      <c r="AF2" t="str">
        <f>TEXT(H2,0)</f>
        <v>15</v>
      </c>
      <c r="AG2" t="str">
        <f>CONCATENATE("[""LP""] = ",REPT(" ",2-LEN(AF2)),TEXT(AF2,"0"),"; ")</f>
        <v xml:space="preserve">["LP"] = 15; </v>
      </c>
      <c r="AH2" t="str">
        <f>TEXT(I2,0)</f>
        <v>1200</v>
      </c>
      <c r="AI2" t="str">
        <f>CONCATENATE("[""REP""] = ",REPT(" ",4-LEN(AH2)),TEXT(AH2,"0"),"; ")</f>
        <v xml:space="preserve">["REP"] = 1200; </v>
      </c>
      <c r="AJ2">
        <f>IF(LEN(J2)&gt;0,VLOOKUP(J2,Faction!A$2:B$80,2,FALSE),1)</f>
        <v>82</v>
      </c>
      <c r="AK2" t="str">
        <f>CONCATENATE("[""FACTION""] = ",REPT(" ",2-LEN(AJ2)),TEXT(AJ2,"0"),"; ")</f>
        <v xml:space="preserve">["FACTION"] = 82; </v>
      </c>
      <c r="AL2" t="str">
        <f>CONCATENATE("[""TIER""] = ",TEXT(M2,"0"),"; ")</f>
        <v xml:space="preserve">["TIER"] = 0; </v>
      </c>
      <c r="AM2" t="str">
        <f>IF(LEN(N2)&gt;0,CONCATENATE("[""MIN_LVL""] = ",REPT(" ",3-LEN(N2)),"""",N2,"""; "),"")</f>
        <v xml:space="preserve">["MIN_LVL"] = "130"; </v>
      </c>
      <c r="AN2" t="str">
        <f>IF(LEN(O2)&gt;0,CONCATENATE("[""MIN_LVL""] = ",REPT(" ",3-LEN(O2)),O2,"; "),"")</f>
        <v/>
      </c>
      <c r="AO2" t="str">
        <f>CONCATENATE("[""NAME""] = { [""EN""] = """,C2,"""; }; ")</f>
        <v xml:space="preserve">["NAME"] = { ["EN"] = "Deeds of Gundabad"; }; </v>
      </c>
      <c r="AP2" t="str">
        <f>IF(LEN(L2)&gt;0,CONCATENATE("[""LORE""] = { [""EN""] = """,L2,"""; }; "),"")</f>
        <v xml:space="preserve">["LORE"] = { ["EN"] = "Complete deeds in Gundabad."; }; </v>
      </c>
      <c r="AQ2" t="str">
        <f>IF(LEN(K2)&gt;0,CONCATENATE("[""SUMMARY""] = { [""EN""] = """,K2,"""; }; "),"")</f>
        <v xml:space="preserve">["SUMMARY"] = { ["EN"] = "Complete Deeds of Máttugard, Deepscrave, Stonejaws, Gloomingtarn, Clovengap, Welkin-lofts, Câr Bronach, and Gundabad: Reclaiming The Mountain"; }; </v>
      </c>
      <c r="AR2" t="str">
        <f>IF(LEN(G2)&gt;0,CONCATENATE("[""TITLE""] = { [""EN""] = """,G2,"""; }; "),"")</f>
        <v xml:space="preserve">["TITLE"] = { ["EN"] = "Conqueror of Gundabad"; }; </v>
      </c>
      <c r="AS2" t="str">
        <f>CONCATENATE("};")</f>
        <v>};</v>
      </c>
    </row>
    <row r="3" spans="1:45" x14ac:dyDescent="0.25">
      <c r="C3" s="3" t="s">
        <v>1695</v>
      </c>
      <c r="D3" s="3" t="s">
        <v>1551</v>
      </c>
      <c r="M3">
        <v>1</v>
      </c>
      <c r="P3">
        <v>260</v>
      </c>
      <c r="R3" t="str">
        <f t="shared" ref="R3:R66" si="1">CONCATENATE(U3,W3,X3,AS3," -- ",C3)</f>
        <v xml:space="preserve">  [2] = {["CAT_ID"] = 260; }; -- Máttugard</v>
      </c>
      <c r="S3" s="1" t="str">
        <f t="shared" ref="S3:S66" si="2">CONCATENATE(U3,V3,Y3,AA3,AE3,AG3,AI3,AK3,AL3,AM3,AO3,AP3,AQ3,AR3,AS3)</f>
        <v xml:space="preserve">  [2] = {                     ["TYPE"] = 14; ["VXP"] =    0; ["LP"] =  0; ["REP"] =    0; ["FACTION"] =  1; ["TIER"] = 1; ["NAME"] = { ["EN"] = "Máttugard"; }; };</v>
      </c>
      <c r="T3">
        <f t="shared" ref="T3:T66" si="3">ROW()-1</f>
        <v>2</v>
      </c>
      <c r="U3" t="str">
        <f t="shared" ref="U3:U66" si="4">CONCATENATE(REPT(" ",3-LEN(T3)),"[",T3,"] = {")</f>
        <v xml:space="preserve">  [2] = {</v>
      </c>
      <c r="V3" t="str">
        <f t="shared" ref="V3:V66" si="5">IF(LEN(A3)&gt;0,CONCATENATE("[""ID""] = ",A3,"; "),"                     ")</f>
        <v xml:space="preserve">                     </v>
      </c>
      <c r="W3" t="str">
        <f t="shared" ref="W3:W66" si="6">IF(LEN(A3)&gt;0,CONCATENATE("[""ID""] = ",A3,"; "),"")</f>
        <v/>
      </c>
      <c r="X3" t="str">
        <f t="shared" ref="X3:X66" si="7">IF(LEN(P3)&gt;0,CONCATENATE("[""CAT_ID""] = ",P3,"; "),"")</f>
        <v xml:space="preserve">["CAT_ID"] = 260; </v>
      </c>
      <c r="Y3" t="str">
        <f t="shared" ref="Y3:Y66" si="8">IF(LEN(B3)&gt;0,CONCATENATE("[""SAVE_INDEX""] = ",REPT(" ",3-LEN(B3)),B3,"; "),"")</f>
        <v/>
      </c>
      <c r="Z3">
        <f>VLOOKUP(D3,Type!A$2:B$14,2,FALSE)</f>
        <v>14</v>
      </c>
      <c r="AA3" t="str">
        <f t="shared" ref="AA3:AA66" si="9">CONCATENATE("[""TYPE""] = ",Z3,"; ")</f>
        <v xml:space="preserve">["TYPE"] = 14; </v>
      </c>
      <c r="AB3" t="str">
        <f>IF(NOT(ISBLANK(E3)),VLOOKUP(E3,Type!D$2:E$6,2,FALSE),"")</f>
        <v/>
      </c>
      <c r="AC3" t="str">
        <f t="shared" ref="AC3:AC66" si="10">IF(NOT(ISBLANK(E3)),CONCATENATE("[""NA""] = ",AB3,"; "),"            ")</f>
        <v xml:space="preserve">            </v>
      </c>
      <c r="AD3" t="str">
        <f t="shared" ref="AD3:AD66" si="11">TEXT(F3,0)</f>
        <v>0</v>
      </c>
      <c r="AE3" t="str">
        <f t="shared" ref="AE3:AE66" si="12">CONCATENATE("[""VXP""] = ",REPT(" ",4-LEN(AD3)),TEXT(AD3,"0"),"; ")</f>
        <v xml:space="preserve">["VXP"] =    0; </v>
      </c>
      <c r="AF3" t="str">
        <f t="shared" ref="AF3:AF66" si="13">TEXT(H3,0)</f>
        <v>0</v>
      </c>
      <c r="AG3" t="str">
        <f t="shared" ref="AG3:AG66" si="14">CONCATENATE("[""LP""] = ",REPT(" ",2-LEN(AF3)),TEXT(AF3,"0"),"; ")</f>
        <v xml:space="preserve">["LP"] =  0; </v>
      </c>
      <c r="AH3" t="str">
        <f t="shared" ref="AH3:AH66" si="15">TEXT(I3,0)</f>
        <v>0</v>
      </c>
      <c r="AI3" t="str">
        <f t="shared" ref="AI3:AI66" si="16">CONCATENATE("[""REP""] = ",REPT(" ",4-LEN(AH3)),TEXT(AH3,"0"),"; ")</f>
        <v xml:space="preserve">["REP"] =    0; </v>
      </c>
      <c r="AJ3">
        <f>IF(LEN(J3)&gt;0,VLOOKUP(J3,Faction!A$2:B$80,2,FALSE),1)</f>
        <v>1</v>
      </c>
      <c r="AK3" t="str">
        <f t="shared" ref="AK3:AK66" si="17">CONCATENATE("[""FACTION""] = ",REPT(" ",2-LEN(AJ3)),TEXT(AJ3,"0"),"; ")</f>
        <v xml:space="preserve">["FACTION"] =  1; </v>
      </c>
      <c r="AL3" t="str">
        <f t="shared" ref="AL3:AL66" si="18">CONCATENATE("[""TIER""] = ",TEXT(M3,"0"),"; ")</f>
        <v xml:space="preserve">["TIER"] = 1; </v>
      </c>
      <c r="AM3" t="str">
        <f t="shared" ref="AM3:AM66" si="19">IF(LEN(N3)&gt;0,CONCATENATE("[""MIN_LVL""] = ",REPT(" ",3-LEN(N3)),"""",N3,"""; "),"")</f>
        <v/>
      </c>
      <c r="AN3" t="str">
        <f t="shared" ref="AN3:AN66" si="20">IF(LEN(O3)&gt;0,CONCATENATE("[""MIN_LVL""] = ",REPT(" ",3-LEN(O3)),O3,"; "),"")</f>
        <v/>
      </c>
      <c r="AO3" t="str">
        <f t="shared" ref="AO3:AO66" si="21">CONCATENATE("[""NAME""] = { [""EN""] = """,C3,"""; }; ")</f>
        <v xml:space="preserve">["NAME"] = { ["EN"] = "Máttugard"; }; </v>
      </c>
      <c r="AP3" t="str">
        <f t="shared" ref="AP3:AP66" si="22">IF(LEN(L3)&gt;0,CONCATENATE("[""LORE""] = { [""EN""] = """,L3,"""; }; "),"")</f>
        <v/>
      </c>
      <c r="AQ3" t="str">
        <f t="shared" ref="AQ3:AQ66" si="23">IF(LEN(K3)&gt;0,CONCATENATE("[""SUMMARY""] = { [""EN""] = """,K3,"""; }; "),"")</f>
        <v/>
      </c>
      <c r="AR3" t="str">
        <f t="shared" ref="AR3:AR66" si="24">IF(LEN(G3)&gt;0,CONCATENATE("[""TITLE""] = { [""EN""] = """,G3,"""; }; "),"")</f>
        <v/>
      </c>
      <c r="AS3" t="str">
        <f t="shared" ref="AS3:AS66" si="25">CONCATENATE("};")</f>
        <v>};</v>
      </c>
    </row>
    <row r="4" spans="1:45" x14ac:dyDescent="0.25">
      <c r="A4">
        <v>1879418380</v>
      </c>
      <c r="B4">
        <v>2</v>
      </c>
      <c r="C4" t="s">
        <v>1696</v>
      </c>
      <c r="D4" t="s">
        <v>30</v>
      </c>
      <c r="F4">
        <v>3000</v>
      </c>
      <c r="H4">
        <v>10</v>
      </c>
      <c r="I4">
        <v>700</v>
      </c>
      <c r="J4" t="s">
        <v>1586</v>
      </c>
      <c r="K4" t="s">
        <v>1299</v>
      </c>
      <c r="L4" t="s">
        <v>1733</v>
      </c>
      <c r="M4">
        <v>1</v>
      </c>
      <c r="N4">
        <v>130</v>
      </c>
      <c r="R4" t="str">
        <f t="shared" si="1"/>
        <v xml:space="preserve">  [3] = {["ID"] = 1879418380; }; -- Deeds of Máttugard</v>
      </c>
      <c r="S4" s="1" t="str">
        <f t="shared" si="2"/>
        <v xml:space="preserve">  [3] = {["ID"] = 1879418380; ["SAVE_INDEX"] =   2; ["TYPE"] = 7; ["VXP"] = 3000; ["LP"] = 10; ["REP"] =  700; ["FACTION"] = 82; ["TIER"] = 1; ["MIN_LVL"] = "130"; ["NAME"] = { ["EN"] = "Deeds of Máttugard"; }; ["LORE"] = { ["EN"] = "There is much to do while adventuring in Máttugard."; }; ["SUMMARY"] = { ["EN"] = "Complete 3 deeds"; }; };</v>
      </c>
      <c r="T4">
        <f t="shared" si="3"/>
        <v>3</v>
      </c>
      <c r="U4" t="str">
        <f t="shared" si="4"/>
        <v xml:space="preserve">  [3] = {</v>
      </c>
      <c r="V4" t="str">
        <f t="shared" si="5"/>
        <v xml:space="preserve">["ID"] = 1879418380; </v>
      </c>
      <c r="W4" t="str">
        <f t="shared" si="6"/>
        <v xml:space="preserve">["ID"] = 1879418380; </v>
      </c>
      <c r="X4" t="str">
        <f t="shared" si="7"/>
        <v/>
      </c>
      <c r="Y4" t="str">
        <f t="shared" si="8"/>
        <v xml:space="preserve">["SAVE_INDEX"] =   2; </v>
      </c>
      <c r="Z4">
        <f>VLOOKUP(D4,Type!A$2:B$14,2,FALSE)</f>
        <v>7</v>
      </c>
      <c r="AA4" t="str">
        <f t="shared" si="9"/>
        <v xml:space="preserve">["TYPE"] = 7; </v>
      </c>
      <c r="AB4" t="str">
        <f>IF(NOT(ISBLANK(E4)),VLOOKUP(E4,Type!D$2:E$6,2,FALSE),"")</f>
        <v/>
      </c>
      <c r="AC4" t="str">
        <f t="shared" si="10"/>
        <v xml:space="preserve">            </v>
      </c>
      <c r="AD4" t="str">
        <f t="shared" si="11"/>
        <v>3000</v>
      </c>
      <c r="AE4" t="str">
        <f t="shared" si="12"/>
        <v xml:space="preserve">["VXP"] = 3000; </v>
      </c>
      <c r="AF4" t="str">
        <f t="shared" si="13"/>
        <v>10</v>
      </c>
      <c r="AG4" t="str">
        <f t="shared" si="14"/>
        <v xml:space="preserve">["LP"] = 10; </v>
      </c>
      <c r="AH4" t="str">
        <f t="shared" si="15"/>
        <v>700</v>
      </c>
      <c r="AI4" t="str">
        <f t="shared" si="16"/>
        <v xml:space="preserve">["REP"] =  700; </v>
      </c>
      <c r="AJ4">
        <f>IF(LEN(J4)&gt;0,VLOOKUP(J4,Faction!A$2:B$80,2,FALSE),1)</f>
        <v>82</v>
      </c>
      <c r="AK4" t="str">
        <f t="shared" si="17"/>
        <v xml:space="preserve">["FACTION"] = 82; </v>
      </c>
      <c r="AL4" t="str">
        <f t="shared" si="18"/>
        <v xml:space="preserve">["TIER"] = 1; </v>
      </c>
      <c r="AM4" t="str">
        <f t="shared" si="19"/>
        <v xml:space="preserve">["MIN_LVL"] = "130"; </v>
      </c>
      <c r="AN4" t="str">
        <f t="shared" si="20"/>
        <v/>
      </c>
      <c r="AO4" t="str">
        <f t="shared" si="21"/>
        <v xml:space="preserve">["NAME"] = { ["EN"] = "Deeds of Máttugard"; }; </v>
      </c>
      <c r="AP4" t="str">
        <f t="shared" si="22"/>
        <v xml:space="preserve">["LORE"] = { ["EN"] = "There is much to do while adventuring in Máttugard."; }; </v>
      </c>
      <c r="AQ4" t="str">
        <f t="shared" si="23"/>
        <v xml:space="preserve">["SUMMARY"] = { ["EN"] = "Complete 3 deeds"; }; </v>
      </c>
      <c r="AR4" t="str">
        <f t="shared" si="24"/>
        <v/>
      </c>
      <c r="AS4" t="str">
        <f t="shared" si="25"/>
        <v>};</v>
      </c>
    </row>
    <row r="5" spans="1:45" x14ac:dyDescent="0.25">
      <c r="A5">
        <v>1879418366</v>
      </c>
      <c r="B5">
        <v>3</v>
      </c>
      <c r="C5" t="s">
        <v>1697</v>
      </c>
      <c r="D5" t="s">
        <v>25</v>
      </c>
      <c r="F5">
        <v>2000</v>
      </c>
      <c r="H5">
        <v>10</v>
      </c>
      <c r="I5">
        <v>700</v>
      </c>
      <c r="J5" t="s">
        <v>1586</v>
      </c>
      <c r="K5" t="s">
        <v>1300</v>
      </c>
      <c r="L5" t="s">
        <v>1702</v>
      </c>
      <c r="M5">
        <v>2</v>
      </c>
      <c r="N5">
        <v>130</v>
      </c>
      <c r="R5" t="str">
        <f t="shared" si="1"/>
        <v xml:space="preserve">  [4] = {["ID"] = 1879418366; }; -- Explorer of Máttugard</v>
      </c>
      <c r="S5" s="1" t="str">
        <f t="shared" si="2"/>
        <v xml:space="preserve">  [4] = {["ID"] = 1879418366; ["SAVE_INDEX"] =   3; ["TYPE"] = 3; ["VXP"] = 2000; ["LP"] = 10; ["REP"] =  700; ["FACTION"] = 82; ["TIER"] = 2; ["MIN_LVL"] = "130"; ["NAME"] = { ["EN"] = "Explorer of Máttugard"; }; ["LORE"] = { ["EN"] = "Explore the mighty court of Máttugard."; }; ["SUMMARY"] = { ["EN"] = "Complete 4 deeds"; }; };</v>
      </c>
      <c r="T5">
        <f t="shared" si="3"/>
        <v>4</v>
      </c>
      <c r="U5" t="str">
        <f t="shared" si="4"/>
        <v xml:space="preserve">  [4] = {</v>
      </c>
      <c r="V5" t="str">
        <f t="shared" si="5"/>
        <v xml:space="preserve">["ID"] = 1879418366; </v>
      </c>
      <c r="W5" t="str">
        <f t="shared" si="6"/>
        <v xml:space="preserve">["ID"] = 1879418366; </v>
      </c>
      <c r="X5" t="str">
        <f t="shared" si="7"/>
        <v/>
      </c>
      <c r="Y5" t="str">
        <f t="shared" si="8"/>
        <v xml:space="preserve">["SAVE_INDEX"] =   3; </v>
      </c>
      <c r="Z5">
        <f>VLOOKUP(D5,Type!A$2:B$14,2,FALSE)</f>
        <v>3</v>
      </c>
      <c r="AA5" t="str">
        <f t="shared" si="9"/>
        <v xml:space="preserve">["TYPE"] = 3; </v>
      </c>
      <c r="AB5" t="str">
        <f>IF(NOT(ISBLANK(E5)),VLOOKUP(E5,Type!D$2:E$6,2,FALSE),"")</f>
        <v/>
      </c>
      <c r="AC5" t="str">
        <f t="shared" si="10"/>
        <v xml:space="preserve">            </v>
      </c>
      <c r="AD5" t="str">
        <f t="shared" si="11"/>
        <v>2000</v>
      </c>
      <c r="AE5" t="str">
        <f t="shared" si="12"/>
        <v xml:space="preserve">["VXP"] = 2000; </v>
      </c>
      <c r="AF5" t="str">
        <f t="shared" si="13"/>
        <v>10</v>
      </c>
      <c r="AG5" t="str">
        <f t="shared" si="14"/>
        <v xml:space="preserve">["LP"] = 10; </v>
      </c>
      <c r="AH5" t="str">
        <f t="shared" si="15"/>
        <v>700</v>
      </c>
      <c r="AI5" t="str">
        <f t="shared" si="16"/>
        <v xml:space="preserve">["REP"] =  700; </v>
      </c>
      <c r="AJ5">
        <f>IF(LEN(J5)&gt;0,VLOOKUP(J5,Faction!A$2:B$80,2,FALSE),1)</f>
        <v>82</v>
      </c>
      <c r="AK5" t="str">
        <f t="shared" si="17"/>
        <v xml:space="preserve">["FACTION"] = 82; </v>
      </c>
      <c r="AL5" t="str">
        <f t="shared" si="18"/>
        <v xml:space="preserve">["TIER"] = 2; </v>
      </c>
      <c r="AM5" t="str">
        <f t="shared" si="19"/>
        <v xml:space="preserve">["MIN_LVL"] = "130"; </v>
      </c>
      <c r="AN5" t="str">
        <f t="shared" si="20"/>
        <v/>
      </c>
      <c r="AO5" t="str">
        <f t="shared" si="21"/>
        <v xml:space="preserve">["NAME"] = { ["EN"] = "Explorer of Máttugard"; }; </v>
      </c>
      <c r="AP5" t="str">
        <f t="shared" si="22"/>
        <v xml:space="preserve">["LORE"] = { ["EN"] = "Explore the mighty court of Máttugard."; }; </v>
      </c>
      <c r="AQ5" t="str">
        <f t="shared" si="23"/>
        <v xml:space="preserve">["SUMMARY"] = { ["EN"] = "Complete 4 deeds"; }; </v>
      </c>
      <c r="AR5" t="str">
        <f t="shared" si="24"/>
        <v/>
      </c>
      <c r="AS5" t="str">
        <f t="shared" si="25"/>
        <v>};</v>
      </c>
    </row>
    <row r="6" spans="1:45" x14ac:dyDescent="0.25">
      <c r="A6">
        <v>1879418378</v>
      </c>
      <c r="B6">
        <v>4</v>
      </c>
      <c r="C6" t="s">
        <v>1698</v>
      </c>
      <c r="D6" t="s">
        <v>25</v>
      </c>
      <c r="F6">
        <v>1000</v>
      </c>
      <c r="G6" t="s">
        <v>1700</v>
      </c>
      <c r="H6">
        <v>5</v>
      </c>
      <c r="I6">
        <v>500</v>
      </c>
      <c r="J6" t="s">
        <v>1586</v>
      </c>
      <c r="K6" t="s">
        <v>1701</v>
      </c>
      <c r="L6" t="s">
        <v>1699</v>
      </c>
      <c r="M6">
        <v>3</v>
      </c>
      <c r="N6">
        <v>130</v>
      </c>
      <c r="R6" t="str">
        <f t="shared" si="1"/>
        <v xml:space="preserve">  [5] = {["ID"] = 1879418378; }; -- Sites of Máttugard</v>
      </c>
      <c r="S6" s="1" t="str">
        <f t="shared" si="2"/>
        <v xml:space="preserve">  [5] = {["ID"] = 1879418378; ["SAVE_INDEX"] =   4; ["TYPE"] = 3; ["VXP"] = 1000; ["LP"] =  5; ["REP"] =  500; ["FACTION"] = 82; ["TIER"] = 3; ["MIN_LVL"] = "130"; ["NAME"] = { ["EN"] = "Sites of Máttugard"; }; ["LORE"] = { ["EN"] = "Explore the many interesting locations to be found within Máttugard."; }; ["SUMMARY"] = { ["EN"] = "Find 6 locations"; }; ["TITLE"] = { ["EN"] = "Scout of the Mighty Court"; }; };</v>
      </c>
      <c r="T6">
        <f t="shared" si="3"/>
        <v>5</v>
      </c>
      <c r="U6" t="str">
        <f t="shared" si="4"/>
        <v xml:space="preserve">  [5] = {</v>
      </c>
      <c r="V6" t="str">
        <f t="shared" si="5"/>
        <v xml:space="preserve">["ID"] = 1879418378; </v>
      </c>
      <c r="W6" t="str">
        <f t="shared" si="6"/>
        <v xml:space="preserve">["ID"] = 1879418378; </v>
      </c>
      <c r="X6" t="str">
        <f t="shared" si="7"/>
        <v/>
      </c>
      <c r="Y6" t="str">
        <f t="shared" si="8"/>
        <v xml:space="preserve">["SAVE_INDEX"] =   4; </v>
      </c>
      <c r="Z6">
        <f>VLOOKUP(D6,Type!A$2:B$14,2,FALSE)</f>
        <v>3</v>
      </c>
      <c r="AA6" t="str">
        <f t="shared" si="9"/>
        <v xml:space="preserve">["TYPE"] = 3; </v>
      </c>
      <c r="AB6" t="str">
        <f>IF(NOT(ISBLANK(E6)),VLOOKUP(E6,Type!D$2:E$6,2,FALSE),"")</f>
        <v/>
      </c>
      <c r="AC6" t="str">
        <f t="shared" si="10"/>
        <v xml:space="preserve">            </v>
      </c>
      <c r="AD6" t="str">
        <f t="shared" si="11"/>
        <v>1000</v>
      </c>
      <c r="AE6" t="str">
        <f t="shared" si="12"/>
        <v xml:space="preserve">["VXP"] = 1000; </v>
      </c>
      <c r="AF6" t="str">
        <f t="shared" si="13"/>
        <v>5</v>
      </c>
      <c r="AG6" t="str">
        <f t="shared" si="14"/>
        <v xml:space="preserve">["LP"] =  5; </v>
      </c>
      <c r="AH6" t="str">
        <f t="shared" si="15"/>
        <v>500</v>
      </c>
      <c r="AI6" t="str">
        <f t="shared" si="16"/>
        <v xml:space="preserve">["REP"] =  500; </v>
      </c>
      <c r="AJ6">
        <f>IF(LEN(J6)&gt;0,VLOOKUP(J6,Faction!A$2:B$80,2,FALSE),1)</f>
        <v>82</v>
      </c>
      <c r="AK6" t="str">
        <f t="shared" si="17"/>
        <v xml:space="preserve">["FACTION"] = 82; </v>
      </c>
      <c r="AL6" t="str">
        <f t="shared" si="18"/>
        <v xml:space="preserve">["TIER"] = 3; </v>
      </c>
      <c r="AM6" t="str">
        <f t="shared" si="19"/>
        <v xml:space="preserve">["MIN_LVL"] = "130"; </v>
      </c>
      <c r="AN6" t="str">
        <f t="shared" si="20"/>
        <v/>
      </c>
      <c r="AO6" t="str">
        <f t="shared" si="21"/>
        <v xml:space="preserve">["NAME"] = { ["EN"] = "Sites of Máttugard"; }; </v>
      </c>
      <c r="AP6" t="str">
        <f t="shared" si="22"/>
        <v xml:space="preserve">["LORE"] = { ["EN"] = "Explore the many interesting locations to be found within Máttugard."; }; </v>
      </c>
      <c r="AQ6" t="str">
        <f t="shared" si="23"/>
        <v xml:space="preserve">["SUMMARY"] = { ["EN"] = "Find 6 locations"; }; </v>
      </c>
      <c r="AR6" t="str">
        <f t="shared" si="24"/>
        <v xml:space="preserve">["TITLE"] = { ["EN"] = "Scout of the Mighty Court"; }; </v>
      </c>
      <c r="AS6" t="str">
        <f t="shared" si="25"/>
        <v>};</v>
      </c>
    </row>
    <row r="7" spans="1:45" x14ac:dyDescent="0.25">
      <c r="A7">
        <v>1879418385</v>
      </c>
      <c r="B7">
        <v>5</v>
      </c>
      <c r="C7" t="s">
        <v>1703</v>
      </c>
      <c r="D7" t="s">
        <v>25</v>
      </c>
      <c r="F7">
        <v>1000</v>
      </c>
      <c r="G7" t="s">
        <v>1700</v>
      </c>
      <c r="H7">
        <v>5</v>
      </c>
      <c r="I7">
        <v>500</v>
      </c>
      <c r="J7" t="s">
        <v>1586</v>
      </c>
      <c r="K7" t="s">
        <v>1705</v>
      </c>
      <c r="L7" t="s">
        <v>1704</v>
      </c>
      <c r="M7">
        <v>3</v>
      </c>
      <c r="N7">
        <v>130</v>
      </c>
      <c r="R7" t="str">
        <f t="shared" si="1"/>
        <v xml:space="preserve">  [6] = {["ID"] = 1879418385; }; -- Enemies of Máttugard</v>
      </c>
      <c r="S7" s="1" t="str">
        <f t="shared" si="2"/>
        <v xml:space="preserve">  [6] = {["ID"] = 1879418385; ["SAVE_INDEX"] =   5; ["TYPE"] = 3; ["VXP"] = 1000; ["LP"] =  5; ["REP"] =  500; ["FACTION"] = 82; ["TIER"] = 3; ["MIN_LVL"] = "130"; ["NAME"] = { ["EN"] = "Enemies of Máttugard"; }; ["LORE"] = { ["EN"] = "Explore the many enemy locations to be found within Máttugard."; }; ["SUMMARY"] = { ["EN"] = "Find 7 locations of the enemy"; }; ["TITLE"] = { ["EN"] = "Scout of the Mighty Court"; }; };</v>
      </c>
      <c r="T7">
        <f t="shared" si="3"/>
        <v>6</v>
      </c>
      <c r="U7" t="str">
        <f t="shared" si="4"/>
        <v xml:space="preserve">  [6] = {</v>
      </c>
      <c r="V7" t="str">
        <f t="shared" si="5"/>
        <v xml:space="preserve">["ID"] = 1879418385; </v>
      </c>
      <c r="W7" t="str">
        <f t="shared" si="6"/>
        <v xml:space="preserve">["ID"] = 1879418385; </v>
      </c>
      <c r="X7" t="str">
        <f t="shared" si="7"/>
        <v/>
      </c>
      <c r="Y7" t="str">
        <f t="shared" si="8"/>
        <v xml:space="preserve">["SAVE_INDEX"] =   5; </v>
      </c>
      <c r="Z7">
        <f>VLOOKUP(D7,Type!A$2:B$14,2,FALSE)</f>
        <v>3</v>
      </c>
      <c r="AA7" t="str">
        <f t="shared" si="9"/>
        <v xml:space="preserve">["TYPE"] = 3; </v>
      </c>
      <c r="AB7" t="str">
        <f>IF(NOT(ISBLANK(E7)),VLOOKUP(E7,Type!D$2:E$6,2,FALSE),"")</f>
        <v/>
      </c>
      <c r="AC7" t="str">
        <f t="shared" si="10"/>
        <v xml:space="preserve">            </v>
      </c>
      <c r="AD7" t="str">
        <f t="shared" si="11"/>
        <v>1000</v>
      </c>
      <c r="AE7" t="str">
        <f t="shared" si="12"/>
        <v xml:space="preserve">["VXP"] = 1000; </v>
      </c>
      <c r="AF7" t="str">
        <f t="shared" si="13"/>
        <v>5</v>
      </c>
      <c r="AG7" t="str">
        <f t="shared" si="14"/>
        <v xml:space="preserve">["LP"] =  5; </v>
      </c>
      <c r="AH7" t="str">
        <f t="shared" si="15"/>
        <v>500</v>
      </c>
      <c r="AI7" t="str">
        <f t="shared" si="16"/>
        <v xml:space="preserve">["REP"] =  500; </v>
      </c>
      <c r="AJ7">
        <f>IF(LEN(J7)&gt;0,VLOOKUP(J7,Faction!A$2:B$80,2,FALSE),1)</f>
        <v>82</v>
      </c>
      <c r="AK7" t="str">
        <f t="shared" si="17"/>
        <v xml:space="preserve">["FACTION"] = 82; </v>
      </c>
      <c r="AL7" t="str">
        <f t="shared" si="18"/>
        <v xml:space="preserve">["TIER"] = 3; </v>
      </c>
      <c r="AM7" t="str">
        <f t="shared" si="19"/>
        <v xml:space="preserve">["MIN_LVL"] = "130"; </v>
      </c>
      <c r="AN7" t="str">
        <f t="shared" si="20"/>
        <v/>
      </c>
      <c r="AO7" t="str">
        <f t="shared" si="21"/>
        <v xml:space="preserve">["NAME"] = { ["EN"] = "Enemies of Máttugard"; }; </v>
      </c>
      <c r="AP7" t="str">
        <f t="shared" si="22"/>
        <v xml:space="preserve">["LORE"] = { ["EN"] = "Explore the many enemy locations to be found within Máttugard."; }; </v>
      </c>
      <c r="AQ7" t="str">
        <f t="shared" si="23"/>
        <v xml:space="preserve">["SUMMARY"] = { ["EN"] = "Find 7 locations of the enemy"; }; </v>
      </c>
      <c r="AR7" t="str">
        <f t="shared" si="24"/>
        <v xml:space="preserve">["TITLE"] = { ["EN"] = "Scout of the Mighty Court"; }; </v>
      </c>
      <c r="AS7" t="str">
        <f t="shared" si="25"/>
        <v>};</v>
      </c>
    </row>
    <row r="8" spans="1:45" x14ac:dyDescent="0.25">
      <c r="A8">
        <v>1879418389</v>
      </c>
      <c r="B8">
        <v>6</v>
      </c>
      <c r="C8" t="s">
        <v>1706</v>
      </c>
      <c r="D8" t="s">
        <v>25</v>
      </c>
      <c r="F8">
        <v>2000</v>
      </c>
      <c r="I8">
        <v>700</v>
      </c>
      <c r="J8" t="s">
        <v>1586</v>
      </c>
      <c r="K8" t="s">
        <v>1708</v>
      </c>
      <c r="L8" t="s">
        <v>1707</v>
      </c>
      <c r="M8">
        <v>3</v>
      </c>
      <c r="N8">
        <v>130</v>
      </c>
      <c r="R8" t="str">
        <f t="shared" si="1"/>
        <v xml:space="preserve">  [7] = {["ID"] = 1879418389; }; -- Rare Gundabad Chests of Máttugard</v>
      </c>
      <c r="S8" s="1" t="str">
        <f t="shared" si="2"/>
        <v xml:space="preserve">  [7] = {["ID"] = 1879418389; ["SAVE_INDEX"] =   6; ["TYPE"] = 3; ["VXP"] = 2000; ["LP"] =  0; ["REP"] =  700; ["FACTION"] = 82; ["TIER"] = 3; ["MIN_LVL"] = "130"; ["NAME"] = { ["EN"] = "Rare Gundabad Chests of Máttugard"; }; ["LORE"] = { ["EN"] = "Find rare treasure chests in Máttugard."; }; ["SUMMARY"] = { ["EN"] = "Find 4 treasure chests"; }; };</v>
      </c>
      <c r="T8">
        <f t="shared" si="3"/>
        <v>7</v>
      </c>
      <c r="U8" t="str">
        <f t="shared" si="4"/>
        <v xml:space="preserve">  [7] = {</v>
      </c>
      <c r="V8" t="str">
        <f t="shared" si="5"/>
        <v xml:space="preserve">["ID"] = 1879418389; </v>
      </c>
      <c r="W8" t="str">
        <f t="shared" si="6"/>
        <v xml:space="preserve">["ID"] = 1879418389; </v>
      </c>
      <c r="X8" t="str">
        <f t="shared" si="7"/>
        <v/>
      </c>
      <c r="Y8" t="str">
        <f t="shared" si="8"/>
        <v xml:space="preserve">["SAVE_INDEX"] =   6; </v>
      </c>
      <c r="Z8">
        <f>VLOOKUP(D8,Type!A$2:B$14,2,FALSE)</f>
        <v>3</v>
      </c>
      <c r="AA8" t="str">
        <f t="shared" si="9"/>
        <v xml:space="preserve">["TYPE"] = 3; </v>
      </c>
      <c r="AB8" t="str">
        <f>IF(NOT(ISBLANK(E8)),VLOOKUP(E8,Type!D$2:E$6,2,FALSE),"")</f>
        <v/>
      </c>
      <c r="AC8" t="str">
        <f t="shared" si="10"/>
        <v xml:space="preserve">            </v>
      </c>
      <c r="AD8" t="str">
        <f t="shared" si="11"/>
        <v>2000</v>
      </c>
      <c r="AE8" t="str">
        <f t="shared" si="12"/>
        <v xml:space="preserve">["VXP"] = 2000; </v>
      </c>
      <c r="AF8" t="str">
        <f t="shared" si="13"/>
        <v>0</v>
      </c>
      <c r="AG8" t="str">
        <f t="shared" si="14"/>
        <v xml:space="preserve">["LP"] =  0; </v>
      </c>
      <c r="AH8" t="str">
        <f t="shared" si="15"/>
        <v>700</v>
      </c>
      <c r="AI8" t="str">
        <f t="shared" si="16"/>
        <v xml:space="preserve">["REP"] =  700; </v>
      </c>
      <c r="AJ8">
        <f>IF(LEN(J8)&gt;0,VLOOKUP(J8,Faction!A$2:B$80,2,FALSE),1)</f>
        <v>82</v>
      </c>
      <c r="AK8" t="str">
        <f t="shared" si="17"/>
        <v xml:space="preserve">["FACTION"] = 82; </v>
      </c>
      <c r="AL8" t="str">
        <f t="shared" si="18"/>
        <v xml:space="preserve">["TIER"] = 3; </v>
      </c>
      <c r="AM8" t="str">
        <f t="shared" si="19"/>
        <v xml:space="preserve">["MIN_LVL"] = "130"; </v>
      </c>
      <c r="AN8" t="str">
        <f t="shared" si="20"/>
        <v/>
      </c>
      <c r="AO8" t="str">
        <f t="shared" si="21"/>
        <v xml:space="preserve">["NAME"] = { ["EN"] = "Rare Gundabad Chests of Máttugard"; }; </v>
      </c>
      <c r="AP8" t="str">
        <f t="shared" si="22"/>
        <v xml:space="preserve">["LORE"] = { ["EN"] = "Find rare treasure chests in Máttugard."; }; </v>
      </c>
      <c r="AQ8" t="str">
        <f t="shared" si="23"/>
        <v xml:space="preserve">["SUMMARY"] = { ["EN"] = "Find 4 treasure chests"; }; </v>
      </c>
      <c r="AR8" t="str">
        <f t="shared" si="24"/>
        <v/>
      </c>
      <c r="AS8" t="str">
        <f t="shared" si="25"/>
        <v>};</v>
      </c>
    </row>
    <row r="9" spans="1:45" x14ac:dyDescent="0.25">
      <c r="A9">
        <v>1879418371</v>
      </c>
      <c r="B9">
        <v>7</v>
      </c>
      <c r="C9" t="s">
        <v>1709</v>
      </c>
      <c r="D9" t="s">
        <v>25</v>
      </c>
      <c r="F9">
        <v>2000</v>
      </c>
      <c r="G9" t="s">
        <v>1712</v>
      </c>
      <c r="I9">
        <v>700</v>
      </c>
      <c r="J9" t="s">
        <v>1586</v>
      </c>
      <c r="K9" t="s">
        <v>1711</v>
      </c>
      <c r="L9" t="s">
        <v>1710</v>
      </c>
      <c r="M9">
        <v>3</v>
      </c>
      <c r="N9">
        <v>130</v>
      </c>
      <c r="R9" t="str">
        <f t="shared" si="1"/>
        <v xml:space="preserve">  [8] = {["ID"] = 1879418371; }; -- Treasure of Máttugard</v>
      </c>
      <c r="S9" s="1" t="str">
        <f t="shared" si="2"/>
        <v xml:space="preserve">  [8] = {["ID"] = 1879418371; ["SAVE_INDEX"] =   7; ["TYPE"] = 3; ["VXP"] = 2000; ["LP"] =  0; ["REP"] =  700; ["FACTION"] = 82; ["TIER"] = 3; ["MIN_LVL"] = "130"; ["NAME"] = { ["EN"] = "Treasure of Máttugard"; }; ["LORE"] = { ["EN"] = "Find ancient treasure in Máttugard."; }; ["SUMMARY"] = { ["EN"] = "Find 8 ancient treasure"; }; ["TITLE"] = { ["EN"] = "Treasure Seeker of Máttugard"; }; };</v>
      </c>
      <c r="T9">
        <f t="shared" si="3"/>
        <v>8</v>
      </c>
      <c r="U9" t="str">
        <f t="shared" si="4"/>
        <v xml:space="preserve">  [8] = {</v>
      </c>
      <c r="V9" t="str">
        <f t="shared" si="5"/>
        <v xml:space="preserve">["ID"] = 1879418371; </v>
      </c>
      <c r="W9" t="str">
        <f t="shared" si="6"/>
        <v xml:space="preserve">["ID"] = 1879418371; </v>
      </c>
      <c r="X9" t="str">
        <f t="shared" si="7"/>
        <v/>
      </c>
      <c r="Y9" t="str">
        <f t="shared" si="8"/>
        <v xml:space="preserve">["SAVE_INDEX"] =   7; </v>
      </c>
      <c r="Z9">
        <f>VLOOKUP(D9,Type!A$2:B$14,2,FALSE)</f>
        <v>3</v>
      </c>
      <c r="AA9" t="str">
        <f t="shared" si="9"/>
        <v xml:space="preserve">["TYPE"] = 3; </v>
      </c>
      <c r="AB9" t="str">
        <f>IF(NOT(ISBLANK(E9)),VLOOKUP(E9,Type!D$2:E$6,2,FALSE),"")</f>
        <v/>
      </c>
      <c r="AC9" t="str">
        <f t="shared" si="10"/>
        <v xml:space="preserve">            </v>
      </c>
      <c r="AD9" t="str">
        <f t="shared" si="11"/>
        <v>2000</v>
      </c>
      <c r="AE9" t="str">
        <f t="shared" si="12"/>
        <v xml:space="preserve">["VXP"] = 2000; </v>
      </c>
      <c r="AF9" t="str">
        <f t="shared" si="13"/>
        <v>0</v>
      </c>
      <c r="AG9" t="str">
        <f t="shared" si="14"/>
        <v xml:space="preserve">["LP"] =  0; </v>
      </c>
      <c r="AH9" t="str">
        <f t="shared" si="15"/>
        <v>700</v>
      </c>
      <c r="AI9" t="str">
        <f t="shared" si="16"/>
        <v xml:space="preserve">["REP"] =  700; </v>
      </c>
      <c r="AJ9">
        <f>IF(LEN(J9)&gt;0,VLOOKUP(J9,Faction!A$2:B$80,2,FALSE),1)</f>
        <v>82</v>
      </c>
      <c r="AK9" t="str">
        <f t="shared" si="17"/>
        <v xml:space="preserve">["FACTION"] = 82; </v>
      </c>
      <c r="AL9" t="str">
        <f t="shared" si="18"/>
        <v xml:space="preserve">["TIER"] = 3; </v>
      </c>
      <c r="AM9" t="str">
        <f t="shared" si="19"/>
        <v xml:space="preserve">["MIN_LVL"] = "130"; </v>
      </c>
      <c r="AN9" t="str">
        <f t="shared" si="20"/>
        <v/>
      </c>
      <c r="AO9" t="str">
        <f t="shared" si="21"/>
        <v xml:space="preserve">["NAME"] = { ["EN"] = "Treasure of Máttugard"; }; </v>
      </c>
      <c r="AP9" t="str">
        <f t="shared" si="22"/>
        <v xml:space="preserve">["LORE"] = { ["EN"] = "Find ancient treasure in Máttugard."; }; </v>
      </c>
      <c r="AQ9" t="str">
        <f t="shared" si="23"/>
        <v xml:space="preserve">["SUMMARY"] = { ["EN"] = "Find 8 ancient treasure"; }; </v>
      </c>
      <c r="AR9" t="str">
        <f t="shared" si="24"/>
        <v xml:space="preserve">["TITLE"] = { ["EN"] = "Treasure Seeker of Máttugard"; }; </v>
      </c>
      <c r="AS9" t="str">
        <f t="shared" si="25"/>
        <v>};</v>
      </c>
    </row>
    <row r="10" spans="1:45" x14ac:dyDescent="0.25">
      <c r="A10">
        <v>1879418367</v>
      </c>
      <c r="B10">
        <v>8</v>
      </c>
      <c r="C10" t="s">
        <v>1713</v>
      </c>
      <c r="D10" t="s">
        <v>26</v>
      </c>
      <c r="F10">
        <v>2000</v>
      </c>
      <c r="G10" t="s">
        <v>1715</v>
      </c>
      <c r="H10">
        <v>5</v>
      </c>
      <c r="I10">
        <v>500</v>
      </c>
      <c r="J10" t="s">
        <v>1586</v>
      </c>
      <c r="K10" t="s">
        <v>1756</v>
      </c>
      <c r="L10" t="s">
        <v>1714</v>
      </c>
      <c r="M10">
        <v>2</v>
      </c>
      <c r="N10">
        <v>130</v>
      </c>
      <c r="R10" t="str">
        <f t="shared" si="1"/>
        <v xml:space="preserve">  [9] = {["ID"] = 1879418367; }; -- Quests of Máttugard</v>
      </c>
      <c r="S10" s="1" t="str">
        <f t="shared" si="2"/>
        <v xml:space="preserve">  [9] = {["ID"] = 1879418367; ["SAVE_INDEX"] =   8; ["TYPE"] = 6; ["VXP"] = 2000; ["LP"] =  5; ["REP"] =  500; ["FACTION"] = 82; ["TIER"] = 2; ["MIN_LVL"] = "130"; ["NAME"] = { ["EN"] = "Quests of Máttugard"; }; ["LORE"] = { ["EN"] = "Complete many quests in Máttugard."; }; ["SUMMARY"] = { ["EN"] = "Complete 45 quests in Máttugard"; }; ["TITLE"] = { ["EN"] = "Warrior of the Mighty Court"; }; };</v>
      </c>
      <c r="T10">
        <f t="shared" si="3"/>
        <v>9</v>
      </c>
      <c r="U10" t="str">
        <f t="shared" si="4"/>
        <v xml:space="preserve">  [9] = {</v>
      </c>
      <c r="V10" t="str">
        <f t="shared" si="5"/>
        <v xml:space="preserve">["ID"] = 1879418367; </v>
      </c>
      <c r="W10" t="str">
        <f t="shared" si="6"/>
        <v xml:space="preserve">["ID"] = 1879418367; </v>
      </c>
      <c r="X10" t="str">
        <f t="shared" si="7"/>
        <v/>
      </c>
      <c r="Y10" t="str">
        <f t="shared" si="8"/>
        <v xml:space="preserve">["SAVE_INDEX"] =   8; </v>
      </c>
      <c r="Z10">
        <f>VLOOKUP(D10,Type!A$2:B$14,2,FALSE)</f>
        <v>6</v>
      </c>
      <c r="AA10" t="str">
        <f t="shared" si="9"/>
        <v xml:space="preserve">["TYPE"] = 6; </v>
      </c>
      <c r="AB10" t="str">
        <f>IF(NOT(ISBLANK(E10)),VLOOKUP(E10,Type!D$2:E$6,2,FALSE),"")</f>
        <v/>
      </c>
      <c r="AC10" t="str">
        <f t="shared" si="10"/>
        <v xml:space="preserve">            </v>
      </c>
      <c r="AD10" t="str">
        <f t="shared" si="11"/>
        <v>2000</v>
      </c>
      <c r="AE10" t="str">
        <f t="shared" si="12"/>
        <v xml:space="preserve">["VXP"] = 2000; </v>
      </c>
      <c r="AF10" t="str">
        <f t="shared" si="13"/>
        <v>5</v>
      </c>
      <c r="AG10" t="str">
        <f t="shared" si="14"/>
        <v xml:space="preserve">["LP"] =  5; </v>
      </c>
      <c r="AH10" t="str">
        <f t="shared" si="15"/>
        <v>500</v>
      </c>
      <c r="AI10" t="str">
        <f t="shared" si="16"/>
        <v xml:space="preserve">["REP"] =  500; </v>
      </c>
      <c r="AJ10">
        <f>IF(LEN(J10)&gt;0,VLOOKUP(J10,Faction!A$2:B$80,2,FALSE),1)</f>
        <v>82</v>
      </c>
      <c r="AK10" t="str">
        <f t="shared" si="17"/>
        <v xml:space="preserve">["FACTION"] = 82; </v>
      </c>
      <c r="AL10" t="str">
        <f t="shared" si="18"/>
        <v xml:space="preserve">["TIER"] = 2; </v>
      </c>
      <c r="AM10" t="str">
        <f t="shared" si="19"/>
        <v xml:space="preserve">["MIN_LVL"] = "130"; </v>
      </c>
      <c r="AN10" t="str">
        <f t="shared" si="20"/>
        <v/>
      </c>
      <c r="AO10" t="str">
        <f t="shared" si="21"/>
        <v xml:space="preserve">["NAME"] = { ["EN"] = "Quests of Máttugard"; }; </v>
      </c>
      <c r="AP10" t="str">
        <f t="shared" si="22"/>
        <v xml:space="preserve">["LORE"] = { ["EN"] = "Complete many quests in Máttugard."; }; </v>
      </c>
      <c r="AQ10" t="str">
        <f t="shared" si="23"/>
        <v xml:space="preserve">["SUMMARY"] = { ["EN"] = "Complete 45 quests in Máttugard"; }; </v>
      </c>
      <c r="AR10" t="str">
        <f t="shared" si="24"/>
        <v xml:space="preserve">["TITLE"] = { ["EN"] = "Warrior of the Mighty Court"; }; </v>
      </c>
      <c r="AS10" t="str">
        <f t="shared" si="25"/>
        <v>};</v>
      </c>
    </row>
    <row r="11" spans="1:45" x14ac:dyDescent="0.25">
      <c r="A11">
        <v>1879418368</v>
      </c>
      <c r="B11">
        <v>9</v>
      </c>
      <c r="C11" t="s">
        <v>1716</v>
      </c>
      <c r="D11" t="s">
        <v>31</v>
      </c>
      <c r="F11">
        <v>2000</v>
      </c>
      <c r="H11">
        <v>10</v>
      </c>
      <c r="I11">
        <v>700</v>
      </c>
      <c r="J11" t="s">
        <v>1586</v>
      </c>
      <c r="K11" t="s">
        <v>1299</v>
      </c>
      <c r="L11" t="s">
        <v>1717</v>
      </c>
      <c r="M11">
        <v>2</v>
      </c>
      <c r="N11">
        <v>130</v>
      </c>
      <c r="R11" t="str">
        <f t="shared" si="1"/>
        <v xml:space="preserve"> [10] = {["ID"] = 1879418368; }; -- Slayer of Máttugard</v>
      </c>
      <c r="S11" s="1" t="str">
        <f t="shared" si="2"/>
        <v xml:space="preserve"> [10] = {["ID"] = 1879418368; ["SAVE_INDEX"] =   9; ["TYPE"] = 4; ["VXP"] = 2000; ["LP"] = 10; ["REP"] =  700; ["FACTION"] = 82; ["TIER"] = 2; ["MIN_LVL"] = "130"; ["NAME"] = { ["EN"] = "Slayer of Máttugard"; }; ["LORE"] = { ["EN"] = "There are many foes lurking in the mighty court of Máttugard."; }; ["SUMMARY"] = { ["EN"] = "Complete 3 deeds"; }; };</v>
      </c>
      <c r="T11">
        <f t="shared" si="3"/>
        <v>10</v>
      </c>
      <c r="U11" t="str">
        <f t="shared" si="4"/>
        <v xml:space="preserve"> [10] = {</v>
      </c>
      <c r="V11" t="str">
        <f t="shared" si="5"/>
        <v xml:space="preserve">["ID"] = 1879418368; </v>
      </c>
      <c r="W11" t="str">
        <f t="shared" si="6"/>
        <v xml:space="preserve">["ID"] = 1879418368; </v>
      </c>
      <c r="X11" t="str">
        <f t="shared" si="7"/>
        <v/>
      </c>
      <c r="Y11" t="str">
        <f t="shared" si="8"/>
        <v xml:space="preserve">["SAVE_INDEX"] =   9; </v>
      </c>
      <c r="Z11">
        <f>VLOOKUP(D11,Type!A$2:B$14,2,FALSE)</f>
        <v>4</v>
      </c>
      <c r="AA11" t="str">
        <f t="shared" si="9"/>
        <v xml:space="preserve">["TYPE"] = 4; </v>
      </c>
      <c r="AB11" t="str">
        <f>IF(NOT(ISBLANK(E11)),VLOOKUP(E11,Type!D$2:E$6,2,FALSE),"")</f>
        <v/>
      </c>
      <c r="AC11" t="str">
        <f t="shared" si="10"/>
        <v xml:space="preserve">            </v>
      </c>
      <c r="AD11" t="str">
        <f t="shared" si="11"/>
        <v>2000</v>
      </c>
      <c r="AE11" t="str">
        <f t="shared" si="12"/>
        <v xml:space="preserve">["VXP"] = 2000; </v>
      </c>
      <c r="AF11" t="str">
        <f t="shared" si="13"/>
        <v>10</v>
      </c>
      <c r="AG11" t="str">
        <f t="shared" si="14"/>
        <v xml:space="preserve">["LP"] = 10; </v>
      </c>
      <c r="AH11" t="str">
        <f t="shared" si="15"/>
        <v>700</v>
      </c>
      <c r="AI11" t="str">
        <f t="shared" si="16"/>
        <v xml:space="preserve">["REP"] =  700; </v>
      </c>
      <c r="AJ11">
        <f>IF(LEN(J11)&gt;0,VLOOKUP(J11,Faction!A$2:B$80,2,FALSE),1)</f>
        <v>82</v>
      </c>
      <c r="AK11" t="str">
        <f t="shared" si="17"/>
        <v xml:space="preserve">["FACTION"] = 82; </v>
      </c>
      <c r="AL11" t="str">
        <f t="shared" si="18"/>
        <v xml:space="preserve">["TIER"] = 2; </v>
      </c>
      <c r="AM11" t="str">
        <f t="shared" si="19"/>
        <v xml:space="preserve">["MIN_LVL"] = "130"; </v>
      </c>
      <c r="AN11" t="str">
        <f t="shared" si="20"/>
        <v/>
      </c>
      <c r="AO11" t="str">
        <f t="shared" si="21"/>
        <v xml:space="preserve">["NAME"] = { ["EN"] = "Slayer of Máttugard"; }; </v>
      </c>
      <c r="AP11" t="str">
        <f t="shared" si="22"/>
        <v xml:space="preserve">["LORE"] = { ["EN"] = "There are many foes lurking in the mighty court of Máttugard."; }; </v>
      </c>
      <c r="AQ11" t="str">
        <f t="shared" si="23"/>
        <v xml:space="preserve">["SUMMARY"] = { ["EN"] = "Complete 3 deeds"; }; </v>
      </c>
      <c r="AR11" t="str">
        <f t="shared" si="24"/>
        <v/>
      </c>
      <c r="AS11" t="str">
        <f t="shared" si="25"/>
        <v>};</v>
      </c>
    </row>
    <row r="12" spans="1:45" x14ac:dyDescent="0.25">
      <c r="A12">
        <v>1879418390</v>
      </c>
      <c r="B12">
        <v>10</v>
      </c>
      <c r="C12" t="s">
        <v>1718</v>
      </c>
      <c r="D12" t="s">
        <v>31</v>
      </c>
      <c r="F12">
        <v>2000</v>
      </c>
      <c r="H12">
        <v>5</v>
      </c>
      <c r="I12">
        <v>700</v>
      </c>
      <c r="J12" t="s">
        <v>1586</v>
      </c>
      <c r="K12" t="s">
        <v>1720</v>
      </c>
      <c r="L12" t="s">
        <v>1719</v>
      </c>
      <c r="M12">
        <v>3</v>
      </c>
      <c r="N12">
        <v>130</v>
      </c>
      <c r="R12" t="str">
        <f t="shared" si="1"/>
        <v xml:space="preserve"> [11] = {["ID"] = 1879418390; }; -- Máttugard Beast-slayer (Advanced)</v>
      </c>
      <c r="S12" s="1" t="str">
        <f t="shared" si="2"/>
        <v xml:space="preserve"> [11] = {["ID"] = 1879418390; ["SAVE_INDEX"] =  10; ["TYPE"] = 4; ["VXP"] = 2000; ["LP"] =  5; ["REP"] =  700; ["FACTION"] = 82; ["TIER"] = 3; ["MIN_LVL"] = "130"; ["NAME"] = { ["EN"] = "Máttugard Beast-slayer (Advanced)"; }; ["LORE"] = { ["EN"] = "Defeat many beasts in Máttugard."; }; ["SUMMARY"] = { ["EN"] = "Defeat 240 beasts in Máttugard"; }; };</v>
      </c>
      <c r="T12">
        <f t="shared" si="3"/>
        <v>11</v>
      </c>
      <c r="U12" t="str">
        <f t="shared" si="4"/>
        <v xml:space="preserve"> [11] = {</v>
      </c>
      <c r="V12" t="str">
        <f t="shared" si="5"/>
        <v xml:space="preserve">["ID"] = 1879418390; </v>
      </c>
      <c r="W12" t="str">
        <f t="shared" si="6"/>
        <v xml:space="preserve">["ID"] = 1879418390; </v>
      </c>
      <c r="X12" t="str">
        <f t="shared" si="7"/>
        <v/>
      </c>
      <c r="Y12" t="str">
        <f t="shared" si="8"/>
        <v xml:space="preserve">["SAVE_INDEX"] =  10; </v>
      </c>
      <c r="Z12">
        <f>VLOOKUP(D12,Type!A$2:B$14,2,FALSE)</f>
        <v>4</v>
      </c>
      <c r="AA12" t="str">
        <f t="shared" si="9"/>
        <v xml:space="preserve">["TYPE"] = 4; </v>
      </c>
      <c r="AB12" t="str">
        <f>IF(NOT(ISBLANK(E12)),VLOOKUP(E12,Type!D$2:E$6,2,FALSE),"")</f>
        <v/>
      </c>
      <c r="AC12" t="str">
        <f t="shared" si="10"/>
        <v xml:space="preserve">            </v>
      </c>
      <c r="AD12" t="str">
        <f t="shared" si="11"/>
        <v>2000</v>
      </c>
      <c r="AE12" t="str">
        <f t="shared" si="12"/>
        <v xml:space="preserve">["VXP"] = 2000; </v>
      </c>
      <c r="AF12" t="str">
        <f t="shared" si="13"/>
        <v>5</v>
      </c>
      <c r="AG12" t="str">
        <f t="shared" si="14"/>
        <v xml:space="preserve">["LP"] =  5; </v>
      </c>
      <c r="AH12" t="str">
        <f t="shared" si="15"/>
        <v>700</v>
      </c>
      <c r="AI12" t="str">
        <f t="shared" si="16"/>
        <v xml:space="preserve">["REP"] =  700; </v>
      </c>
      <c r="AJ12">
        <f>IF(LEN(J12)&gt;0,VLOOKUP(J12,Faction!A$2:B$80,2,FALSE),1)</f>
        <v>82</v>
      </c>
      <c r="AK12" t="str">
        <f t="shared" si="17"/>
        <v xml:space="preserve">["FACTION"] = 82; </v>
      </c>
      <c r="AL12" t="str">
        <f t="shared" si="18"/>
        <v xml:space="preserve">["TIER"] = 3; </v>
      </c>
      <c r="AM12" t="str">
        <f t="shared" si="19"/>
        <v xml:space="preserve">["MIN_LVL"] = "130"; </v>
      </c>
      <c r="AN12" t="str">
        <f t="shared" si="20"/>
        <v/>
      </c>
      <c r="AO12" t="str">
        <f t="shared" si="21"/>
        <v xml:space="preserve">["NAME"] = { ["EN"] = "Máttugard Beast-slayer (Advanced)"; }; </v>
      </c>
      <c r="AP12" t="str">
        <f t="shared" si="22"/>
        <v xml:space="preserve">["LORE"] = { ["EN"] = "Defeat many beasts in Máttugard."; }; </v>
      </c>
      <c r="AQ12" t="str">
        <f t="shared" si="23"/>
        <v xml:space="preserve">["SUMMARY"] = { ["EN"] = "Defeat 240 beasts in Máttugard"; }; </v>
      </c>
      <c r="AR12" t="str">
        <f t="shared" si="24"/>
        <v/>
      </c>
      <c r="AS12" t="str">
        <f t="shared" si="25"/>
        <v>};</v>
      </c>
    </row>
    <row r="13" spans="1:45" x14ac:dyDescent="0.25">
      <c r="A13">
        <v>1879418376</v>
      </c>
      <c r="B13">
        <v>11</v>
      </c>
      <c r="C13" t="s">
        <v>1721</v>
      </c>
      <c r="D13" t="s">
        <v>31</v>
      </c>
      <c r="H13">
        <v>5</v>
      </c>
      <c r="I13">
        <v>500</v>
      </c>
      <c r="J13" t="s">
        <v>1586</v>
      </c>
      <c r="K13" t="s">
        <v>1724</v>
      </c>
      <c r="L13" t="s">
        <v>1719</v>
      </c>
      <c r="M13">
        <v>4</v>
      </c>
      <c r="N13">
        <v>130</v>
      </c>
      <c r="R13" t="str">
        <f t="shared" si="1"/>
        <v xml:space="preserve"> [12] = {["ID"] = 1879418376; }; -- Máttugard Beast-slayer</v>
      </c>
      <c r="S13" s="1" t="str">
        <f t="shared" si="2"/>
        <v xml:space="preserve"> [12] = {["ID"] = 1879418376; ["SAVE_INDEX"] =  11; ["TYPE"] = 4; ["VXP"] =    0; ["LP"] =  5; ["REP"] =  500; ["FACTION"] = 82; ["TIER"] = 4; ["MIN_LVL"] = "130"; ["NAME"] = { ["EN"] = "Máttugard Beast-slayer"; }; ["LORE"] = { ["EN"] = "Defeat many beasts in Máttugard."; }; ["SUMMARY"] = { ["EN"] = "Defeat 120 beasts in Máttugard"; }; };</v>
      </c>
      <c r="T13">
        <f t="shared" si="3"/>
        <v>12</v>
      </c>
      <c r="U13" t="str">
        <f t="shared" si="4"/>
        <v xml:space="preserve"> [12] = {</v>
      </c>
      <c r="V13" t="str">
        <f t="shared" si="5"/>
        <v xml:space="preserve">["ID"] = 1879418376; </v>
      </c>
      <c r="W13" t="str">
        <f t="shared" si="6"/>
        <v xml:space="preserve">["ID"] = 1879418376; </v>
      </c>
      <c r="X13" t="str">
        <f t="shared" si="7"/>
        <v/>
      </c>
      <c r="Y13" t="str">
        <f t="shared" si="8"/>
        <v xml:space="preserve">["SAVE_INDEX"] =  11; </v>
      </c>
      <c r="Z13">
        <f>VLOOKUP(D13,Type!A$2:B$14,2,FALSE)</f>
        <v>4</v>
      </c>
      <c r="AA13" t="str">
        <f t="shared" si="9"/>
        <v xml:space="preserve">["TYPE"] = 4; </v>
      </c>
      <c r="AB13" t="str">
        <f>IF(NOT(ISBLANK(E13)),VLOOKUP(E13,Type!D$2:E$6,2,FALSE),"")</f>
        <v/>
      </c>
      <c r="AC13" t="str">
        <f t="shared" si="10"/>
        <v xml:space="preserve">            </v>
      </c>
      <c r="AD13" t="str">
        <f t="shared" si="11"/>
        <v>0</v>
      </c>
      <c r="AE13" t="str">
        <f t="shared" si="12"/>
        <v xml:space="preserve">["VXP"] =    0; </v>
      </c>
      <c r="AF13" t="str">
        <f t="shared" si="13"/>
        <v>5</v>
      </c>
      <c r="AG13" t="str">
        <f t="shared" si="14"/>
        <v xml:space="preserve">["LP"] =  5; </v>
      </c>
      <c r="AH13" t="str">
        <f t="shared" si="15"/>
        <v>500</v>
      </c>
      <c r="AI13" t="str">
        <f t="shared" si="16"/>
        <v xml:space="preserve">["REP"] =  500; </v>
      </c>
      <c r="AJ13">
        <f>IF(LEN(J13)&gt;0,VLOOKUP(J13,Faction!A$2:B$80,2,FALSE),1)</f>
        <v>82</v>
      </c>
      <c r="AK13" t="str">
        <f t="shared" si="17"/>
        <v xml:space="preserve">["FACTION"] = 82; </v>
      </c>
      <c r="AL13" t="str">
        <f t="shared" si="18"/>
        <v xml:space="preserve">["TIER"] = 4; </v>
      </c>
      <c r="AM13" t="str">
        <f t="shared" si="19"/>
        <v xml:space="preserve">["MIN_LVL"] = "130"; </v>
      </c>
      <c r="AN13" t="str">
        <f t="shared" si="20"/>
        <v/>
      </c>
      <c r="AO13" t="str">
        <f t="shared" si="21"/>
        <v xml:space="preserve">["NAME"] = { ["EN"] = "Máttugard Beast-slayer"; }; </v>
      </c>
      <c r="AP13" t="str">
        <f t="shared" si="22"/>
        <v xml:space="preserve">["LORE"] = { ["EN"] = "Defeat many beasts in Máttugard."; }; </v>
      </c>
      <c r="AQ13" t="str">
        <f t="shared" si="23"/>
        <v xml:space="preserve">["SUMMARY"] = { ["EN"] = "Defeat 120 beasts in Máttugard"; }; </v>
      </c>
      <c r="AR13" t="str">
        <f t="shared" si="24"/>
        <v/>
      </c>
      <c r="AS13" t="str">
        <f t="shared" si="25"/>
        <v>};</v>
      </c>
    </row>
    <row r="14" spans="1:45" x14ac:dyDescent="0.25">
      <c r="A14">
        <v>1879418387</v>
      </c>
      <c r="B14">
        <v>12</v>
      </c>
      <c r="C14" s="2" t="s">
        <v>1722</v>
      </c>
      <c r="D14" t="s">
        <v>31</v>
      </c>
      <c r="F14">
        <v>2000</v>
      </c>
      <c r="H14">
        <v>5</v>
      </c>
      <c r="I14">
        <v>700</v>
      </c>
      <c r="J14" t="s">
        <v>1586</v>
      </c>
      <c r="K14" t="s">
        <v>1725</v>
      </c>
      <c r="L14" t="s">
        <v>1723</v>
      </c>
      <c r="M14">
        <v>3</v>
      </c>
      <c r="N14">
        <v>130</v>
      </c>
      <c r="R14" t="str">
        <f t="shared" si="1"/>
        <v xml:space="preserve"> [13] = {["ID"] = 1879418387; }; -- Máttugard Insect-slayer (Advanced)</v>
      </c>
      <c r="S14" s="1" t="str">
        <f t="shared" si="2"/>
        <v xml:space="preserve"> [13] = {["ID"] = 1879418387; ["SAVE_INDEX"] =  12; ["TYPE"] = 4; ["VXP"] = 2000; ["LP"] =  5; ["REP"] =  700; ["FACTION"] = 82; ["TIER"] = 3; ["MIN_LVL"] = "130"; ["NAME"] = { ["EN"] = "Máttugard Insect-slayer (Advanced)"; }; ["LORE"] = { ["EN"] = "Defeat many insects in Máttugard."; }; ["SUMMARY"] = { ["EN"] = "Defeat 200 insects in Máttugard"; }; };</v>
      </c>
      <c r="T14">
        <f t="shared" si="3"/>
        <v>13</v>
      </c>
      <c r="U14" t="str">
        <f t="shared" si="4"/>
        <v xml:space="preserve"> [13] = {</v>
      </c>
      <c r="V14" t="str">
        <f t="shared" si="5"/>
        <v xml:space="preserve">["ID"] = 1879418387; </v>
      </c>
      <c r="W14" t="str">
        <f t="shared" si="6"/>
        <v xml:space="preserve">["ID"] = 1879418387; </v>
      </c>
      <c r="X14" t="str">
        <f t="shared" si="7"/>
        <v/>
      </c>
      <c r="Y14" t="str">
        <f t="shared" si="8"/>
        <v xml:space="preserve">["SAVE_INDEX"] =  12; </v>
      </c>
      <c r="Z14">
        <f>VLOOKUP(D14,Type!A$2:B$14,2,FALSE)</f>
        <v>4</v>
      </c>
      <c r="AA14" t="str">
        <f t="shared" si="9"/>
        <v xml:space="preserve">["TYPE"] = 4; </v>
      </c>
      <c r="AB14" t="str">
        <f>IF(NOT(ISBLANK(E14)),VLOOKUP(E14,Type!D$2:E$6,2,FALSE),"")</f>
        <v/>
      </c>
      <c r="AC14" t="str">
        <f t="shared" si="10"/>
        <v xml:space="preserve">            </v>
      </c>
      <c r="AD14" t="str">
        <f t="shared" si="11"/>
        <v>2000</v>
      </c>
      <c r="AE14" t="str">
        <f t="shared" si="12"/>
        <v xml:space="preserve">["VXP"] = 2000; </v>
      </c>
      <c r="AF14" t="str">
        <f t="shared" si="13"/>
        <v>5</v>
      </c>
      <c r="AG14" t="str">
        <f t="shared" si="14"/>
        <v xml:space="preserve">["LP"] =  5; </v>
      </c>
      <c r="AH14" t="str">
        <f t="shared" si="15"/>
        <v>700</v>
      </c>
      <c r="AI14" t="str">
        <f t="shared" si="16"/>
        <v xml:space="preserve">["REP"] =  700; </v>
      </c>
      <c r="AJ14">
        <f>IF(LEN(J14)&gt;0,VLOOKUP(J14,Faction!A$2:B$80,2,FALSE),1)</f>
        <v>82</v>
      </c>
      <c r="AK14" t="str">
        <f t="shared" si="17"/>
        <v xml:space="preserve">["FACTION"] = 82; </v>
      </c>
      <c r="AL14" t="str">
        <f t="shared" si="18"/>
        <v xml:space="preserve">["TIER"] = 3; </v>
      </c>
      <c r="AM14" t="str">
        <f t="shared" si="19"/>
        <v xml:space="preserve">["MIN_LVL"] = "130"; </v>
      </c>
      <c r="AN14" t="str">
        <f t="shared" si="20"/>
        <v/>
      </c>
      <c r="AO14" t="str">
        <f t="shared" si="21"/>
        <v xml:space="preserve">["NAME"] = { ["EN"] = "Máttugard Insect-slayer (Advanced)"; }; </v>
      </c>
      <c r="AP14" t="str">
        <f t="shared" si="22"/>
        <v xml:space="preserve">["LORE"] = { ["EN"] = "Defeat many insects in Máttugard."; }; </v>
      </c>
      <c r="AQ14" t="str">
        <f t="shared" si="23"/>
        <v xml:space="preserve">["SUMMARY"] = { ["EN"] = "Defeat 200 insects in Máttugard"; }; </v>
      </c>
      <c r="AR14" t="str">
        <f t="shared" si="24"/>
        <v/>
      </c>
      <c r="AS14" t="str">
        <f t="shared" si="25"/>
        <v>};</v>
      </c>
    </row>
    <row r="15" spans="1:45" x14ac:dyDescent="0.25">
      <c r="A15">
        <v>1879418372</v>
      </c>
      <c r="B15">
        <v>13</v>
      </c>
      <c r="C15" t="s">
        <v>1727</v>
      </c>
      <c r="D15" t="s">
        <v>31</v>
      </c>
      <c r="H15">
        <v>5</v>
      </c>
      <c r="I15">
        <v>500</v>
      </c>
      <c r="J15" t="s">
        <v>1586</v>
      </c>
      <c r="K15" t="s">
        <v>1726</v>
      </c>
      <c r="L15" t="s">
        <v>1723</v>
      </c>
      <c r="M15">
        <v>4</v>
      </c>
      <c r="N15">
        <v>130</v>
      </c>
      <c r="R15" t="str">
        <f t="shared" si="1"/>
        <v xml:space="preserve"> [14] = {["ID"] = 1879418372; }; -- Máttugard Insect-slayer</v>
      </c>
      <c r="S15" s="1" t="str">
        <f t="shared" si="2"/>
        <v xml:space="preserve"> [14] = {["ID"] = 1879418372; ["SAVE_INDEX"] =  13; ["TYPE"] = 4; ["VXP"] =    0; ["LP"] =  5; ["REP"] =  500; ["FACTION"] = 82; ["TIER"] = 4; ["MIN_LVL"] = "130"; ["NAME"] = { ["EN"] = "Máttugard Insect-slayer"; }; ["LORE"] = { ["EN"] = "Defeat many insects in Máttugard."; }; ["SUMMARY"] = { ["EN"] = "Defeat 100 insects in Máttugard"; }; };</v>
      </c>
      <c r="T15">
        <f t="shared" si="3"/>
        <v>14</v>
      </c>
      <c r="U15" t="str">
        <f t="shared" si="4"/>
        <v xml:space="preserve"> [14] = {</v>
      </c>
      <c r="V15" t="str">
        <f t="shared" si="5"/>
        <v xml:space="preserve">["ID"] = 1879418372; </v>
      </c>
      <c r="W15" t="str">
        <f t="shared" si="6"/>
        <v xml:space="preserve">["ID"] = 1879418372; </v>
      </c>
      <c r="X15" t="str">
        <f t="shared" si="7"/>
        <v/>
      </c>
      <c r="Y15" t="str">
        <f t="shared" si="8"/>
        <v xml:space="preserve">["SAVE_INDEX"] =  13; </v>
      </c>
      <c r="Z15">
        <f>VLOOKUP(D15,Type!A$2:B$14,2,FALSE)</f>
        <v>4</v>
      </c>
      <c r="AA15" t="str">
        <f t="shared" si="9"/>
        <v xml:space="preserve">["TYPE"] = 4; </v>
      </c>
      <c r="AB15" t="str">
        <f>IF(NOT(ISBLANK(E15)),VLOOKUP(E15,Type!D$2:E$6,2,FALSE),"")</f>
        <v/>
      </c>
      <c r="AC15" t="str">
        <f t="shared" si="10"/>
        <v xml:space="preserve">            </v>
      </c>
      <c r="AD15" t="str">
        <f t="shared" si="11"/>
        <v>0</v>
      </c>
      <c r="AE15" t="str">
        <f t="shared" si="12"/>
        <v xml:space="preserve">["VXP"] =    0; </v>
      </c>
      <c r="AF15" t="str">
        <f t="shared" si="13"/>
        <v>5</v>
      </c>
      <c r="AG15" t="str">
        <f t="shared" si="14"/>
        <v xml:space="preserve">["LP"] =  5; </v>
      </c>
      <c r="AH15" t="str">
        <f t="shared" si="15"/>
        <v>500</v>
      </c>
      <c r="AI15" t="str">
        <f t="shared" si="16"/>
        <v xml:space="preserve">["REP"] =  500; </v>
      </c>
      <c r="AJ15">
        <f>IF(LEN(J15)&gt;0,VLOOKUP(J15,Faction!A$2:B$80,2,FALSE),1)</f>
        <v>82</v>
      </c>
      <c r="AK15" t="str">
        <f t="shared" si="17"/>
        <v xml:space="preserve">["FACTION"] = 82; </v>
      </c>
      <c r="AL15" t="str">
        <f t="shared" si="18"/>
        <v xml:space="preserve">["TIER"] = 4; </v>
      </c>
      <c r="AM15" t="str">
        <f t="shared" si="19"/>
        <v xml:space="preserve">["MIN_LVL"] = "130"; </v>
      </c>
      <c r="AN15" t="str">
        <f t="shared" si="20"/>
        <v/>
      </c>
      <c r="AO15" t="str">
        <f t="shared" si="21"/>
        <v xml:space="preserve">["NAME"] = { ["EN"] = "Máttugard Insect-slayer"; }; </v>
      </c>
      <c r="AP15" t="str">
        <f t="shared" si="22"/>
        <v xml:space="preserve">["LORE"] = { ["EN"] = "Defeat many insects in Máttugard."; }; </v>
      </c>
      <c r="AQ15" t="str">
        <f t="shared" si="23"/>
        <v xml:space="preserve">["SUMMARY"] = { ["EN"] = "Defeat 100 insects in Máttugard"; }; </v>
      </c>
      <c r="AR15" t="str">
        <f t="shared" si="24"/>
        <v/>
      </c>
      <c r="AS15" t="str">
        <f t="shared" si="25"/>
        <v>};</v>
      </c>
    </row>
    <row r="16" spans="1:45" x14ac:dyDescent="0.25">
      <c r="A16">
        <v>1879418384</v>
      </c>
      <c r="B16">
        <v>14</v>
      </c>
      <c r="C16" t="s">
        <v>1728</v>
      </c>
      <c r="D16" t="s">
        <v>31</v>
      </c>
      <c r="F16">
        <v>2000</v>
      </c>
      <c r="H16">
        <v>5</v>
      </c>
      <c r="I16">
        <v>700</v>
      </c>
      <c r="J16" t="s">
        <v>1586</v>
      </c>
      <c r="K16" t="s">
        <v>1730</v>
      </c>
      <c r="L16" t="s">
        <v>1729</v>
      </c>
      <c r="M16">
        <v>3</v>
      </c>
      <c r="N16">
        <v>130</v>
      </c>
      <c r="R16" t="str">
        <f t="shared" si="1"/>
        <v xml:space="preserve"> [15] = {["ID"] = 1879418384; }; -- Máttugard Orc-kind Slayer (Advanced)</v>
      </c>
      <c r="S16" s="1" t="str">
        <f t="shared" si="2"/>
        <v xml:space="preserve"> [15] = {["ID"] = 1879418384; ["SAVE_INDEX"] =  14; ["TYPE"] = 4; ["VXP"] = 2000; ["LP"] =  5; ["REP"] =  700; ["FACTION"] = 82; ["TIER"] = 3; ["MIN_LVL"] = "130"; ["NAME"] = { ["EN"] = "Máttugard Orc-kind Slayer (Advanced)"; }; ["LORE"] = { ["EN"] = "Defeat Orc-kind in Máttugard."; }; ["SUMMARY"] = { ["EN"] = "Defeat 160 orcs in Máttugard"; }; };</v>
      </c>
      <c r="T16">
        <f t="shared" si="3"/>
        <v>15</v>
      </c>
      <c r="U16" t="str">
        <f t="shared" si="4"/>
        <v xml:space="preserve"> [15] = {</v>
      </c>
      <c r="V16" t="str">
        <f t="shared" si="5"/>
        <v xml:space="preserve">["ID"] = 1879418384; </v>
      </c>
      <c r="W16" t="str">
        <f t="shared" si="6"/>
        <v xml:space="preserve">["ID"] = 1879418384; </v>
      </c>
      <c r="X16" t="str">
        <f t="shared" si="7"/>
        <v/>
      </c>
      <c r="Y16" t="str">
        <f t="shared" si="8"/>
        <v xml:space="preserve">["SAVE_INDEX"] =  14; </v>
      </c>
      <c r="Z16">
        <f>VLOOKUP(D16,Type!A$2:B$14,2,FALSE)</f>
        <v>4</v>
      </c>
      <c r="AA16" t="str">
        <f t="shared" si="9"/>
        <v xml:space="preserve">["TYPE"] = 4; </v>
      </c>
      <c r="AB16" t="str">
        <f>IF(NOT(ISBLANK(E16)),VLOOKUP(E16,Type!D$2:E$6,2,FALSE),"")</f>
        <v/>
      </c>
      <c r="AC16" t="str">
        <f t="shared" si="10"/>
        <v xml:space="preserve">            </v>
      </c>
      <c r="AD16" t="str">
        <f t="shared" si="11"/>
        <v>2000</v>
      </c>
      <c r="AE16" t="str">
        <f t="shared" si="12"/>
        <v xml:space="preserve">["VXP"] = 2000; </v>
      </c>
      <c r="AF16" t="str">
        <f t="shared" si="13"/>
        <v>5</v>
      </c>
      <c r="AG16" t="str">
        <f t="shared" si="14"/>
        <v xml:space="preserve">["LP"] =  5; </v>
      </c>
      <c r="AH16" t="str">
        <f t="shared" si="15"/>
        <v>700</v>
      </c>
      <c r="AI16" t="str">
        <f t="shared" si="16"/>
        <v xml:space="preserve">["REP"] =  700; </v>
      </c>
      <c r="AJ16">
        <f>IF(LEN(J16)&gt;0,VLOOKUP(J16,Faction!A$2:B$80,2,FALSE),1)</f>
        <v>82</v>
      </c>
      <c r="AK16" t="str">
        <f t="shared" si="17"/>
        <v xml:space="preserve">["FACTION"] = 82; </v>
      </c>
      <c r="AL16" t="str">
        <f t="shared" si="18"/>
        <v xml:space="preserve">["TIER"] = 3; </v>
      </c>
      <c r="AM16" t="str">
        <f t="shared" si="19"/>
        <v xml:space="preserve">["MIN_LVL"] = "130"; </v>
      </c>
      <c r="AN16" t="str">
        <f t="shared" si="20"/>
        <v/>
      </c>
      <c r="AO16" t="str">
        <f t="shared" si="21"/>
        <v xml:space="preserve">["NAME"] = { ["EN"] = "Máttugard Orc-kind Slayer (Advanced)"; }; </v>
      </c>
      <c r="AP16" t="str">
        <f t="shared" si="22"/>
        <v xml:space="preserve">["LORE"] = { ["EN"] = "Defeat Orc-kind in Máttugard."; }; </v>
      </c>
      <c r="AQ16" t="str">
        <f t="shared" si="23"/>
        <v xml:space="preserve">["SUMMARY"] = { ["EN"] = "Defeat 160 orcs in Máttugard"; }; </v>
      </c>
      <c r="AR16" t="str">
        <f t="shared" si="24"/>
        <v/>
      </c>
      <c r="AS16" t="str">
        <f t="shared" si="25"/>
        <v>};</v>
      </c>
    </row>
    <row r="17" spans="1:45" x14ac:dyDescent="0.25">
      <c r="A17">
        <v>1879418379</v>
      </c>
      <c r="B17">
        <v>15</v>
      </c>
      <c r="C17" t="s">
        <v>1732</v>
      </c>
      <c r="D17" t="s">
        <v>31</v>
      </c>
      <c r="H17">
        <v>5</v>
      </c>
      <c r="I17">
        <v>500</v>
      </c>
      <c r="J17" t="s">
        <v>1586</v>
      </c>
      <c r="K17" t="s">
        <v>1731</v>
      </c>
      <c r="L17" t="s">
        <v>1729</v>
      </c>
      <c r="M17">
        <v>4</v>
      </c>
      <c r="N17">
        <v>130</v>
      </c>
      <c r="R17" t="str">
        <f t="shared" si="1"/>
        <v xml:space="preserve"> [16] = {["ID"] = 1879418379; }; -- Máttugard Orc-kind Slayer</v>
      </c>
      <c r="S17" s="1" t="str">
        <f t="shared" si="2"/>
        <v xml:space="preserve"> [16] = {["ID"] = 1879418379; ["SAVE_INDEX"] =  15; ["TYPE"] = 4; ["VXP"] =    0; ["LP"] =  5; ["REP"] =  500; ["FACTION"] = 82; ["TIER"] = 4; ["MIN_LVL"] = "130"; ["NAME"] = { ["EN"] = "Máttugard Orc-kind Slayer"; }; ["LORE"] = { ["EN"] = "Defeat Orc-kind in Máttugard."; }; ["SUMMARY"] = { ["EN"] = "Defeat 80 orcs in Máttugard"; }; };</v>
      </c>
      <c r="T17">
        <f t="shared" si="3"/>
        <v>16</v>
      </c>
      <c r="U17" t="str">
        <f t="shared" si="4"/>
        <v xml:space="preserve"> [16] = {</v>
      </c>
      <c r="V17" t="str">
        <f t="shared" si="5"/>
        <v xml:space="preserve">["ID"] = 1879418379; </v>
      </c>
      <c r="W17" t="str">
        <f t="shared" si="6"/>
        <v xml:space="preserve">["ID"] = 1879418379; </v>
      </c>
      <c r="X17" t="str">
        <f t="shared" si="7"/>
        <v/>
      </c>
      <c r="Y17" t="str">
        <f t="shared" si="8"/>
        <v xml:space="preserve">["SAVE_INDEX"] =  15; </v>
      </c>
      <c r="Z17">
        <f>VLOOKUP(D17,Type!A$2:B$14,2,FALSE)</f>
        <v>4</v>
      </c>
      <c r="AA17" t="str">
        <f t="shared" si="9"/>
        <v xml:space="preserve">["TYPE"] = 4; </v>
      </c>
      <c r="AB17" t="str">
        <f>IF(NOT(ISBLANK(E17)),VLOOKUP(E17,Type!D$2:E$6,2,FALSE),"")</f>
        <v/>
      </c>
      <c r="AC17" t="str">
        <f t="shared" si="10"/>
        <v xml:space="preserve">            </v>
      </c>
      <c r="AD17" t="str">
        <f t="shared" si="11"/>
        <v>0</v>
      </c>
      <c r="AE17" t="str">
        <f t="shared" si="12"/>
        <v xml:space="preserve">["VXP"] =    0; </v>
      </c>
      <c r="AF17" t="str">
        <f t="shared" si="13"/>
        <v>5</v>
      </c>
      <c r="AG17" t="str">
        <f t="shared" si="14"/>
        <v xml:space="preserve">["LP"] =  5; </v>
      </c>
      <c r="AH17" t="str">
        <f t="shared" si="15"/>
        <v>500</v>
      </c>
      <c r="AI17" t="str">
        <f t="shared" si="16"/>
        <v xml:space="preserve">["REP"] =  500; </v>
      </c>
      <c r="AJ17">
        <f>IF(LEN(J17)&gt;0,VLOOKUP(J17,Faction!A$2:B$80,2,FALSE),1)</f>
        <v>82</v>
      </c>
      <c r="AK17" t="str">
        <f t="shared" si="17"/>
        <v xml:space="preserve">["FACTION"] = 82; </v>
      </c>
      <c r="AL17" t="str">
        <f t="shared" si="18"/>
        <v xml:space="preserve">["TIER"] = 4; </v>
      </c>
      <c r="AM17" t="str">
        <f t="shared" si="19"/>
        <v xml:space="preserve">["MIN_LVL"] = "130"; </v>
      </c>
      <c r="AN17" t="str">
        <f t="shared" si="20"/>
        <v/>
      </c>
      <c r="AO17" t="str">
        <f t="shared" si="21"/>
        <v xml:space="preserve">["NAME"] = { ["EN"] = "Máttugard Orc-kind Slayer"; }; </v>
      </c>
      <c r="AP17" t="str">
        <f t="shared" si="22"/>
        <v xml:space="preserve">["LORE"] = { ["EN"] = "Defeat Orc-kind in Máttugard."; }; </v>
      </c>
      <c r="AQ17" t="str">
        <f t="shared" si="23"/>
        <v xml:space="preserve">["SUMMARY"] = { ["EN"] = "Defeat 80 orcs in Máttugard"; }; </v>
      </c>
      <c r="AR17" t="str">
        <f t="shared" si="24"/>
        <v/>
      </c>
      <c r="AS17" t="str">
        <f t="shared" si="25"/>
        <v>};</v>
      </c>
    </row>
    <row r="18" spans="1:45" x14ac:dyDescent="0.25">
      <c r="C18" s="3" t="s">
        <v>1734</v>
      </c>
      <c r="D18" s="3" t="s">
        <v>1551</v>
      </c>
      <c r="M18">
        <v>1</v>
      </c>
      <c r="P18">
        <v>261</v>
      </c>
      <c r="R18" t="str">
        <f t="shared" si="1"/>
        <v xml:space="preserve"> [17] = {["CAT_ID"] = 261; }; -- Deepscrave</v>
      </c>
      <c r="S18" s="1" t="str">
        <f t="shared" si="2"/>
        <v xml:space="preserve"> [17] = {                     ["TYPE"] = 14; ["VXP"] =    0; ["LP"] =  0; ["REP"] =    0; ["FACTION"] =  1; ["TIER"] = 1; ["NAME"] = { ["EN"] = "Deepscrave"; }; };</v>
      </c>
      <c r="T18">
        <f t="shared" si="3"/>
        <v>17</v>
      </c>
      <c r="U18" t="str">
        <f t="shared" si="4"/>
        <v xml:space="preserve"> [17] = {</v>
      </c>
      <c r="V18" t="str">
        <f t="shared" si="5"/>
        <v xml:space="preserve">                     </v>
      </c>
      <c r="W18" t="str">
        <f t="shared" si="6"/>
        <v/>
      </c>
      <c r="X18" t="str">
        <f t="shared" si="7"/>
        <v xml:space="preserve">["CAT_ID"] = 261; </v>
      </c>
      <c r="Y18" t="str">
        <f t="shared" si="8"/>
        <v/>
      </c>
      <c r="Z18">
        <f>VLOOKUP(D18,Type!A$2:B$14,2,FALSE)</f>
        <v>14</v>
      </c>
      <c r="AA18" t="str">
        <f t="shared" si="9"/>
        <v xml:space="preserve">["TYPE"] = 14; </v>
      </c>
      <c r="AB18" t="str">
        <f>IF(NOT(ISBLANK(E18)),VLOOKUP(E18,Type!D$2:E$6,2,FALSE),"")</f>
        <v/>
      </c>
      <c r="AC18" t="str">
        <f t="shared" si="10"/>
        <v xml:space="preserve">            </v>
      </c>
      <c r="AD18" t="str">
        <f t="shared" si="11"/>
        <v>0</v>
      </c>
      <c r="AE18" t="str">
        <f t="shared" si="12"/>
        <v xml:space="preserve">["VXP"] =    0; </v>
      </c>
      <c r="AF18" t="str">
        <f t="shared" si="13"/>
        <v>0</v>
      </c>
      <c r="AG18" t="str">
        <f t="shared" si="14"/>
        <v xml:space="preserve">["LP"] =  0; </v>
      </c>
      <c r="AH18" t="str">
        <f t="shared" si="15"/>
        <v>0</v>
      </c>
      <c r="AI18" t="str">
        <f t="shared" si="16"/>
        <v xml:space="preserve">["REP"] =    0; </v>
      </c>
      <c r="AJ18">
        <f>IF(LEN(J18)&gt;0,VLOOKUP(J18,Faction!A$2:B$80,2,FALSE),1)</f>
        <v>1</v>
      </c>
      <c r="AK18" t="str">
        <f t="shared" si="17"/>
        <v xml:space="preserve">["FACTION"] =  1; </v>
      </c>
      <c r="AL18" t="str">
        <f t="shared" si="18"/>
        <v xml:space="preserve">["TIER"] = 1; </v>
      </c>
      <c r="AM18" t="str">
        <f t="shared" si="19"/>
        <v/>
      </c>
      <c r="AN18" t="str">
        <f t="shared" si="20"/>
        <v/>
      </c>
      <c r="AO18" t="str">
        <f t="shared" si="21"/>
        <v xml:space="preserve">["NAME"] = { ["EN"] = "Deepscrave"; }; </v>
      </c>
      <c r="AP18" t="str">
        <f t="shared" si="22"/>
        <v/>
      </c>
      <c r="AQ18" t="str">
        <f t="shared" si="23"/>
        <v/>
      </c>
      <c r="AR18" t="str">
        <f t="shared" si="24"/>
        <v/>
      </c>
      <c r="AS18" t="str">
        <f t="shared" si="25"/>
        <v>};</v>
      </c>
    </row>
    <row r="19" spans="1:45" x14ac:dyDescent="0.25">
      <c r="A19">
        <v>1879424792</v>
      </c>
      <c r="B19">
        <v>16</v>
      </c>
      <c r="C19" t="s">
        <v>1735</v>
      </c>
      <c r="D19" t="s">
        <v>30</v>
      </c>
      <c r="F19">
        <v>3000</v>
      </c>
      <c r="H19">
        <v>10</v>
      </c>
      <c r="I19">
        <v>700</v>
      </c>
      <c r="J19" t="s">
        <v>1586</v>
      </c>
      <c r="K19" t="s">
        <v>1299</v>
      </c>
      <c r="L19" t="s">
        <v>1736</v>
      </c>
      <c r="M19">
        <v>1</v>
      </c>
      <c r="N19">
        <v>130</v>
      </c>
      <c r="R19" t="str">
        <f t="shared" si="1"/>
        <v xml:space="preserve"> [18] = {["ID"] = 1879424792; }; -- Deeds of Deepscrave</v>
      </c>
      <c r="S19" s="1" t="str">
        <f t="shared" si="2"/>
        <v xml:space="preserve"> [18] = {["ID"] = 1879424792; ["SAVE_INDEX"] =  16; ["TYPE"] = 7; ["VXP"] = 3000; ["LP"] = 10; ["REP"] =  700; ["FACTION"] = 82; ["TIER"] = 1; ["MIN_LVL"] = "130"; ["NAME"] = { ["EN"] = "Deeds of Deepscrave"; }; ["LORE"] = { ["EN"] = "There is much to do while adventuring in Deepscrave."; }; ["SUMMARY"] = { ["EN"] = "Complete 3 deeds"; }; };</v>
      </c>
      <c r="T19">
        <f t="shared" si="3"/>
        <v>18</v>
      </c>
      <c r="U19" t="str">
        <f t="shared" si="4"/>
        <v xml:space="preserve"> [18] = {</v>
      </c>
      <c r="V19" t="str">
        <f t="shared" si="5"/>
        <v xml:space="preserve">["ID"] = 1879424792; </v>
      </c>
      <c r="W19" t="str">
        <f t="shared" si="6"/>
        <v xml:space="preserve">["ID"] = 1879424792; </v>
      </c>
      <c r="X19" t="str">
        <f t="shared" si="7"/>
        <v/>
      </c>
      <c r="Y19" t="str">
        <f t="shared" si="8"/>
        <v xml:space="preserve">["SAVE_INDEX"] =  16; </v>
      </c>
      <c r="Z19">
        <f>VLOOKUP(D19,Type!A$2:B$14,2,FALSE)</f>
        <v>7</v>
      </c>
      <c r="AA19" t="str">
        <f t="shared" si="9"/>
        <v xml:space="preserve">["TYPE"] = 7; </v>
      </c>
      <c r="AB19" t="str">
        <f>IF(NOT(ISBLANK(E19)),VLOOKUP(E19,Type!D$2:E$6,2,FALSE),"")</f>
        <v/>
      </c>
      <c r="AC19" t="str">
        <f t="shared" si="10"/>
        <v xml:space="preserve">            </v>
      </c>
      <c r="AD19" t="str">
        <f t="shared" si="11"/>
        <v>3000</v>
      </c>
      <c r="AE19" t="str">
        <f t="shared" si="12"/>
        <v xml:space="preserve">["VXP"] = 3000; </v>
      </c>
      <c r="AF19" t="str">
        <f t="shared" si="13"/>
        <v>10</v>
      </c>
      <c r="AG19" t="str">
        <f t="shared" si="14"/>
        <v xml:space="preserve">["LP"] = 10; </v>
      </c>
      <c r="AH19" t="str">
        <f t="shared" si="15"/>
        <v>700</v>
      </c>
      <c r="AI19" t="str">
        <f t="shared" si="16"/>
        <v xml:space="preserve">["REP"] =  700; </v>
      </c>
      <c r="AJ19">
        <f>IF(LEN(J19)&gt;0,VLOOKUP(J19,Faction!A$2:B$80,2,FALSE),1)</f>
        <v>82</v>
      </c>
      <c r="AK19" t="str">
        <f t="shared" si="17"/>
        <v xml:space="preserve">["FACTION"] = 82; </v>
      </c>
      <c r="AL19" t="str">
        <f t="shared" si="18"/>
        <v xml:space="preserve">["TIER"] = 1; </v>
      </c>
      <c r="AM19" t="str">
        <f t="shared" si="19"/>
        <v xml:space="preserve">["MIN_LVL"] = "130"; </v>
      </c>
      <c r="AN19" t="str">
        <f t="shared" si="20"/>
        <v/>
      </c>
      <c r="AO19" t="str">
        <f t="shared" si="21"/>
        <v xml:space="preserve">["NAME"] = { ["EN"] = "Deeds of Deepscrave"; }; </v>
      </c>
      <c r="AP19" t="str">
        <f t="shared" si="22"/>
        <v xml:space="preserve">["LORE"] = { ["EN"] = "There is much to do while adventuring in Deepscrave."; }; </v>
      </c>
      <c r="AQ19" t="str">
        <f t="shared" si="23"/>
        <v xml:space="preserve">["SUMMARY"] = { ["EN"] = "Complete 3 deeds"; }; </v>
      </c>
      <c r="AR19" t="str">
        <f t="shared" si="24"/>
        <v/>
      </c>
      <c r="AS19" t="str">
        <f t="shared" si="25"/>
        <v>};</v>
      </c>
    </row>
    <row r="20" spans="1:45" x14ac:dyDescent="0.25">
      <c r="A20">
        <v>1879424789</v>
      </c>
      <c r="B20">
        <v>17</v>
      </c>
      <c r="C20" t="s">
        <v>1739</v>
      </c>
      <c r="D20" t="s">
        <v>25</v>
      </c>
      <c r="F20">
        <v>2000</v>
      </c>
      <c r="H20">
        <v>10</v>
      </c>
      <c r="I20">
        <v>700</v>
      </c>
      <c r="J20" t="s">
        <v>1586</v>
      </c>
      <c r="K20" t="s">
        <v>1300</v>
      </c>
      <c r="L20" t="s">
        <v>1740</v>
      </c>
      <c r="M20">
        <v>2</v>
      </c>
      <c r="N20">
        <v>130</v>
      </c>
      <c r="R20" t="str">
        <f t="shared" si="1"/>
        <v xml:space="preserve"> [19] = {["ID"] = 1879424789; }; -- Explorer of Deepscrave</v>
      </c>
      <c r="S20" s="1" t="str">
        <f t="shared" si="2"/>
        <v xml:space="preserve"> [19] = {["ID"] = 1879424789; ["SAVE_INDEX"] =  17; ["TYPE"] = 3; ["VXP"] = 2000; ["LP"] = 10; ["REP"] =  700; ["FACTION"] = 82; ["TIER"] = 2; ["MIN_LVL"] = "130"; ["NAME"] = { ["EN"] = "Explorer of Deepscrave"; }; ["LORE"] = { ["EN"] = "Explore the depths of Deepscrave."; }; ["SUMMARY"] = { ["EN"] = "Complete 4 deeds"; }; };</v>
      </c>
      <c r="T20">
        <f t="shared" si="3"/>
        <v>19</v>
      </c>
      <c r="U20" t="str">
        <f t="shared" si="4"/>
        <v xml:space="preserve"> [19] = {</v>
      </c>
      <c r="V20" t="str">
        <f t="shared" si="5"/>
        <v xml:space="preserve">["ID"] = 1879424789; </v>
      </c>
      <c r="W20" t="str">
        <f t="shared" si="6"/>
        <v xml:space="preserve">["ID"] = 1879424789; </v>
      </c>
      <c r="X20" t="str">
        <f t="shared" si="7"/>
        <v/>
      </c>
      <c r="Y20" t="str">
        <f t="shared" si="8"/>
        <v xml:space="preserve">["SAVE_INDEX"] =  17; </v>
      </c>
      <c r="Z20">
        <f>VLOOKUP(D20,Type!A$2:B$14,2,FALSE)</f>
        <v>3</v>
      </c>
      <c r="AA20" t="str">
        <f t="shared" si="9"/>
        <v xml:space="preserve">["TYPE"] = 3; </v>
      </c>
      <c r="AB20" t="str">
        <f>IF(NOT(ISBLANK(E20)),VLOOKUP(E20,Type!D$2:E$6,2,FALSE),"")</f>
        <v/>
      </c>
      <c r="AC20" t="str">
        <f t="shared" si="10"/>
        <v xml:space="preserve">            </v>
      </c>
      <c r="AD20" t="str">
        <f t="shared" si="11"/>
        <v>2000</v>
      </c>
      <c r="AE20" t="str">
        <f t="shared" si="12"/>
        <v xml:space="preserve">["VXP"] = 2000; </v>
      </c>
      <c r="AF20" t="str">
        <f t="shared" si="13"/>
        <v>10</v>
      </c>
      <c r="AG20" t="str">
        <f t="shared" si="14"/>
        <v xml:space="preserve">["LP"] = 10; </v>
      </c>
      <c r="AH20" t="str">
        <f t="shared" si="15"/>
        <v>700</v>
      </c>
      <c r="AI20" t="str">
        <f t="shared" si="16"/>
        <v xml:space="preserve">["REP"] =  700; </v>
      </c>
      <c r="AJ20">
        <f>IF(LEN(J20)&gt;0,VLOOKUP(J20,Faction!A$2:B$80,2,FALSE),1)</f>
        <v>82</v>
      </c>
      <c r="AK20" t="str">
        <f t="shared" si="17"/>
        <v xml:space="preserve">["FACTION"] = 82; </v>
      </c>
      <c r="AL20" t="str">
        <f t="shared" si="18"/>
        <v xml:space="preserve">["TIER"] = 2; </v>
      </c>
      <c r="AM20" t="str">
        <f t="shared" si="19"/>
        <v xml:space="preserve">["MIN_LVL"] = "130"; </v>
      </c>
      <c r="AN20" t="str">
        <f t="shared" si="20"/>
        <v/>
      </c>
      <c r="AO20" t="str">
        <f t="shared" si="21"/>
        <v xml:space="preserve">["NAME"] = { ["EN"] = "Explorer of Deepscrave"; }; </v>
      </c>
      <c r="AP20" t="str">
        <f t="shared" si="22"/>
        <v xml:space="preserve">["LORE"] = { ["EN"] = "Explore the depths of Deepscrave."; }; </v>
      </c>
      <c r="AQ20" t="str">
        <f t="shared" si="23"/>
        <v xml:space="preserve">["SUMMARY"] = { ["EN"] = "Complete 4 deeds"; }; </v>
      </c>
      <c r="AR20" t="str">
        <f t="shared" si="24"/>
        <v/>
      </c>
      <c r="AS20" t="str">
        <f t="shared" si="25"/>
        <v>};</v>
      </c>
    </row>
    <row r="21" spans="1:45" x14ac:dyDescent="0.25">
      <c r="A21">
        <v>1879424673</v>
      </c>
      <c r="B21">
        <v>18</v>
      </c>
      <c r="C21" t="s">
        <v>1741</v>
      </c>
      <c r="D21" t="s">
        <v>25</v>
      </c>
      <c r="F21">
        <v>1000</v>
      </c>
      <c r="G21" t="s">
        <v>1739</v>
      </c>
      <c r="H21">
        <v>5</v>
      </c>
      <c r="I21">
        <v>500</v>
      </c>
      <c r="J21" t="s">
        <v>1586</v>
      </c>
      <c r="K21" t="s">
        <v>1743</v>
      </c>
      <c r="L21" t="s">
        <v>1742</v>
      </c>
      <c r="M21">
        <v>3</v>
      </c>
      <c r="N21">
        <v>130</v>
      </c>
      <c r="R21" t="str">
        <f t="shared" si="1"/>
        <v xml:space="preserve"> [20] = {["ID"] = 1879424673; }; -- Sites of Deepscrave</v>
      </c>
      <c r="S21" s="1" t="str">
        <f t="shared" si="2"/>
        <v xml:space="preserve"> [20] = {["ID"] = 1879424673; ["SAVE_INDEX"] =  18; ["TYPE"] = 3; ["VXP"] = 1000; ["LP"] =  5; ["REP"] =  500; ["FACTION"] = 82; ["TIER"] = 3; ["MIN_LVL"] = "130"; ["NAME"] = { ["EN"] = "Sites of Deepscrave"; }; ["LORE"] = { ["EN"] = "Explore the points of interests within Deepscrave."; }; ["SUMMARY"] = { ["EN"] = "Find 4 locations"; }; ["TITLE"] = { ["EN"] = "Explorer of Deepscrave"; }; };</v>
      </c>
      <c r="T21">
        <f t="shared" si="3"/>
        <v>20</v>
      </c>
      <c r="U21" t="str">
        <f t="shared" si="4"/>
        <v xml:space="preserve"> [20] = {</v>
      </c>
      <c r="V21" t="str">
        <f t="shared" si="5"/>
        <v xml:space="preserve">["ID"] = 1879424673; </v>
      </c>
      <c r="W21" t="str">
        <f t="shared" si="6"/>
        <v xml:space="preserve">["ID"] = 1879424673; </v>
      </c>
      <c r="X21" t="str">
        <f t="shared" si="7"/>
        <v/>
      </c>
      <c r="Y21" t="str">
        <f t="shared" si="8"/>
        <v xml:space="preserve">["SAVE_INDEX"] =  18; </v>
      </c>
      <c r="Z21">
        <f>VLOOKUP(D21,Type!A$2:B$14,2,FALSE)</f>
        <v>3</v>
      </c>
      <c r="AA21" t="str">
        <f t="shared" si="9"/>
        <v xml:space="preserve">["TYPE"] = 3; </v>
      </c>
      <c r="AB21" t="str">
        <f>IF(NOT(ISBLANK(E21)),VLOOKUP(E21,Type!D$2:E$6,2,FALSE),"")</f>
        <v/>
      </c>
      <c r="AC21" t="str">
        <f t="shared" si="10"/>
        <v xml:space="preserve">            </v>
      </c>
      <c r="AD21" t="str">
        <f t="shared" si="11"/>
        <v>1000</v>
      </c>
      <c r="AE21" t="str">
        <f t="shared" si="12"/>
        <v xml:space="preserve">["VXP"] = 1000; </v>
      </c>
      <c r="AF21" t="str">
        <f t="shared" si="13"/>
        <v>5</v>
      </c>
      <c r="AG21" t="str">
        <f t="shared" si="14"/>
        <v xml:space="preserve">["LP"] =  5; </v>
      </c>
      <c r="AH21" t="str">
        <f t="shared" si="15"/>
        <v>500</v>
      </c>
      <c r="AI21" t="str">
        <f t="shared" si="16"/>
        <v xml:space="preserve">["REP"] =  500; </v>
      </c>
      <c r="AJ21">
        <f>IF(LEN(J21)&gt;0,VLOOKUP(J21,Faction!A$2:B$80,2,FALSE),1)</f>
        <v>82</v>
      </c>
      <c r="AK21" t="str">
        <f t="shared" si="17"/>
        <v xml:space="preserve">["FACTION"] = 82; </v>
      </c>
      <c r="AL21" t="str">
        <f t="shared" si="18"/>
        <v xml:space="preserve">["TIER"] = 3; </v>
      </c>
      <c r="AM21" t="str">
        <f t="shared" si="19"/>
        <v xml:space="preserve">["MIN_LVL"] = "130"; </v>
      </c>
      <c r="AN21" t="str">
        <f t="shared" si="20"/>
        <v/>
      </c>
      <c r="AO21" t="str">
        <f t="shared" si="21"/>
        <v xml:space="preserve">["NAME"] = { ["EN"] = "Sites of Deepscrave"; }; </v>
      </c>
      <c r="AP21" t="str">
        <f t="shared" si="22"/>
        <v xml:space="preserve">["LORE"] = { ["EN"] = "Explore the points of interests within Deepscrave."; }; </v>
      </c>
      <c r="AQ21" t="str">
        <f t="shared" si="23"/>
        <v xml:space="preserve">["SUMMARY"] = { ["EN"] = "Find 4 locations"; }; </v>
      </c>
      <c r="AR21" t="str">
        <f t="shared" si="24"/>
        <v xml:space="preserve">["TITLE"] = { ["EN"] = "Explorer of Deepscrave"; }; </v>
      </c>
      <c r="AS21" t="str">
        <f t="shared" si="25"/>
        <v>};</v>
      </c>
    </row>
    <row r="22" spans="1:45" x14ac:dyDescent="0.25">
      <c r="A22">
        <v>1879424790</v>
      </c>
      <c r="B22">
        <v>19</v>
      </c>
      <c r="C22" t="s">
        <v>1744</v>
      </c>
      <c r="D22" t="s">
        <v>25</v>
      </c>
      <c r="F22">
        <v>1000</v>
      </c>
      <c r="G22" t="s">
        <v>1747</v>
      </c>
      <c r="H22">
        <v>5</v>
      </c>
      <c r="I22">
        <v>500</v>
      </c>
      <c r="J22" t="s">
        <v>1586</v>
      </c>
      <c r="K22" t="s">
        <v>1746</v>
      </c>
      <c r="L22" t="s">
        <v>1745</v>
      </c>
      <c r="M22">
        <v>3</v>
      </c>
      <c r="N22">
        <v>130</v>
      </c>
      <c r="R22" t="str">
        <f t="shared" si="1"/>
        <v xml:space="preserve"> [21] = {["ID"] = 1879424790; }; -- Enemies of Deepscrave</v>
      </c>
      <c r="S22" s="1" t="str">
        <f t="shared" si="2"/>
        <v xml:space="preserve"> [21] = {["ID"] = 1879424790; ["SAVE_INDEX"] =  19; ["TYPE"] = 3; ["VXP"] = 1000; ["LP"] =  5; ["REP"] =  500; ["FACTION"] = 82; ["TIER"] = 3; ["MIN_LVL"] = "130"; ["NAME"] = { ["EN"] = "Enemies of Deepscrave"; }; ["LORE"] = { ["EN"] = "Explore the enemy encampments and strongholds found within Deepscrave."; }; ["SUMMARY"] = { ["EN"] = "Find 8 locations of the enemy"; }; ["TITLE"] = { ["EN"] = "Scout of Deepscrave"; }; };</v>
      </c>
      <c r="T22">
        <f t="shared" si="3"/>
        <v>21</v>
      </c>
      <c r="U22" t="str">
        <f t="shared" si="4"/>
        <v xml:space="preserve"> [21] = {</v>
      </c>
      <c r="V22" t="str">
        <f t="shared" si="5"/>
        <v xml:space="preserve">["ID"] = 1879424790; </v>
      </c>
      <c r="W22" t="str">
        <f t="shared" si="6"/>
        <v xml:space="preserve">["ID"] = 1879424790; </v>
      </c>
      <c r="X22" t="str">
        <f t="shared" si="7"/>
        <v/>
      </c>
      <c r="Y22" t="str">
        <f t="shared" si="8"/>
        <v xml:space="preserve">["SAVE_INDEX"] =  19; </v>
      </c>
      <c r="Z22">
        <f>VLOOKUP(D22,Type!A$2:B$14,2,FALSE)</f>
        <v>3</v>
      </c>
      <c r="AA22" t="str">
        <f t="shared" si="9"/>
        <v xml:space="preserve">["TYPE"] = 3; </v>
      </c>
      <c r="AB22" t="str">
        <f>IF(NOT(ISBLANK(E22)),VLOOKUP(E22,Type!D$2:E$6,2,FALSE),"")</f>
        <v/>
      </c>
      <c r="AC22" t="str">
        <f t="shared" si="10"/>
        <v xml:space="preserve">            </v>
      </c>
      <c r="AD22" t="str">
        <f t="shared" si="11"/>
        <v>1000</v>
      </c>
      <c r="AE22" t="str">
        <f t="shared" si="12"/>
        <v xml:space="preserve">["VXP"] = 1000; </v>
      </c>
      <c r="AF22" t="str">
        <f t="shared" si="13"/>
        <v>5</v>
      </c>
      <c r="AG22" t="str">
        <f t="shared" si="14"/>
        <v xml:space="preserve">["LP"] =  5; </v>
      </c>
      <c r="AH22" t="str">
        <f t="shared" si="15"/>
        <v>500</v>
      </c>
      <c r="AI22" t="str">
        <f t="shared" si="16"/>
        <v xml:space="preserve">["REP"] =  500; </v>
      </c>
      <c r="AJ22">
        <f>IF(LEN(J22)&gt;0,VLOOKUP(J22,Faction!A$2:B$80,2,FALSE),1)</f>
        <v>82</v>
      </c>
      <c r="AK22" t="str">
        <f t="shared" si="17"/>
        <v xml:space="preserve">["FACTION"] = 82; </v>
      </c>
      <c r="AL22" t="str">
        <f t="shared" si="18"/>
        <v xml:space="preserve">["TIER"] = 3; </v>
      </c>
      <c r="AM22" t="str">
        <f t="shared" si="19"/>
        <v xml:space="preserve">["MIN_LVL"] = "130"; </v>
      </c>
      <c r="AN22" t="str">
        <f t="shared" si="20"/>
        <v/>
      </c>
      <c r="AO22" t="str">
        <f t="shared" si="21"/>
        <v xml:space="preserve">["NAME"] = { ["EN"] = "Enemies of Deepscrave"; }; </v>
      </c>
      <c r="AP22" t="str">
        <f t="shared" si="22"/>
        <v xml:space="preserve">["LORE"] = { ["EN"] = "Explore the enemy encampments and strongholds found within Deepscrave."; }; </v>
      </c>
      <c r="AQ22" t="str">
        <f t="shared" si="23"/>
        <v xml:space="preserve">["SUMMARY"] = { ["EN"] = "Find 8 locations of the enemy"; }; </v>
      </c>
      <c r="AR22" t="str">
        <f t="shared" si="24"/>
        <v xml:space="preserve">["TITLE"] = { ["EN"] = "Scout of Deepscrave"; }; </v>
      </c>
      <c r="AS22" t="str">
        <f t="shared" si="25"/>
        <v>};</v>
      </c>
    </row>
    <row r="23" spans="1:45" x14ac:dyDescent="0.25">
      <c r="A23">
        <v>1879418375</v>
      </c>
      <c r="B23">
        <v>20</v>
      </c>
      <c r="C23" t="s">
        <v>1748</v>
      </c>
      <c r="D23" t="s">
        <v>25</v>
      </c>
      <c r="F23">
        <v>2000</v>
      </c>
      <c r="I23">
        <v>700</v>
      </c>
      <c r="J23" t="s">
        <v>1586</v>
      </c>
      <c r="K23" t="s">
        <v>1708</v>
      </c>
      <c r="L23" t="s">
        <v>1749</v>
      </c>
      <c r="M23">
        <v>3</v>
      </c>
      <c r="N23">
        <v>130</v>
      </c>
      <c r="R23" t="str">
        <f t="shared" si="1"/>
        <v xml:space="preserve"> [22] = {["ID"] = 1879418375; }; -- Rare Gundabad Chests of Deepscrave</v>
      </c>
      <c r="S23" s="1" t="str">
        <f t="shared" si="2"/>
        <v xml:space="preserve"> [22] = {["ID"] = 1879418375; ["SAVE_INDEX"] =  20; ["TYPE"] = 3; ["VXP"] = 2000; ["LP"] =  0; ["REP"] =  700; ["FACTION"] = 82; ["TIER"] = 3; ["MIN_LVL"] = "130"; ["NAME"] = { ["EN"] = "Rare Gundabad Chests of Deepscrave"; }; ["LORE"] = { ["EN"] = "Find rare treasure chests in Deepscrave."; }; ["SUMMARY"] = { ["EN"] = "Find 4 treasure chests"; }; };</v>
      </c>
      <c r="T23">
        <f t="shared" si="3"/>
        <v>22</v>
      </c>
      <c r="U23" t="str">
        <f t="shared" si="4"/>
        <v xml:space="preserve"> [22] = {</v>
      </c>
      <c r="V23" t="str">
        <f t="shared" si="5"/>
        <v xml:space="preserve">["ID"] = 1879418375; </v>
      </c>
      <c r="W23" t="str">
        <f t="shared" si="6"/>
        <v xml:space="preserve">["ID"] = 1879418375; </v>
      </c>
      <c r="X23" t="str">
        <f t="shared" si="7"/>
        <v/>
      </c>
      <c r="Y23" t="str">
        <f t="shared" si="8"/>
        <v xml:space="preserve">["SAVE_INDEX"] =  20; </v>
      </c>
      <c r="Z23">
        <f>VLOOKUP(D23,Type!A$2:B$14,2,FALSE)</f>
        <v>3</v>
      </c>
      <c r="AA23" t="str">
        <f t="shared" si="9"/>
        <v xml:space="preserve">["TYPE"] = 3; </v>
      </c>
      <c r="AB23" t="str">
        <f>IF(NOT(ISBLANK(E23)),VLOOKUP(E23,Type!D$2:E$6,2,FALSE),"")</f>
        <v/>
      </c>
      <c r="AC23" t="str">
        <f t="shared" si="10"/>
        <v xml:space="preserve">            </v>
      </c>
      <c r="AD23" t="str">
        <f t="shared" si="11"/>
        <v>2000</v>
      </c>
      <c r="AE23" t="str">
        <f t="shared" si="12"/>
        <v xml:space="preserve">["VXP"] = 2000; </v>
      </c>
      <c r="AF23" t="str">
        <f t="shared" si="13"/>
        <v>0</v>
      </c>
      <c r="AG23" t="str">
        <f t="shared" si="14"/>
        <v xml:space="preserve">["LP"] =  0; </v>
      </c>
      <c r="AH23" t="str">
        <f t="shared" si="15"/>
        <v>700</v>
      </c>
      <c r="AI23" t="str">
        <f t="shared" si="16"/>
        <v xml:space="preserve">["REP"] =  700; </v>
      </c>
      <c r="AJ23">
        <f>IF(LEN(J23)&gt;0,VLOOKUP(J23,Faction!A$2:B$80,2,FALSE),1)</f>
        <v>82</v>
      </c>
      <c r="AK23" t="str">
        <f t="shared" si="17"/>
        <v xml:space="preserve">["FACTION"] = 82; </v>
      </c>
      <c r="AL23" t="str">
        <f t="shared" si="18"/>
        <v xml:space="preserve">["TIER"] = 3; </v>
      </c>
      <c r="AM23" t="str">
        <f t="shared" si="19"/>
        <v xml:space="preserve">["MIN_LVL"] = "130"; </v>
      </c>
      <c r="AN23" t="str">
        <f t="shared" si="20"/>
        <v/>
      </c>
      <c r="AO23" t="str">
        <f t="shared" si="21"/>
        <v xml:space="preserve">["NAME"] = { ["EN"] = "Rare Gundabad Chests of Deepscrave"; }; </v>
      </c>
      <c r="AP23" t="str">
        <f t="shared" si="22"/>
        <v xml:space="preserve">["LORE"] = { ["EN"] = "Find rare treasure chests in Deepscrave."; }; </v>
      </c>
      <c r="AQ23" t="str">
        <f t="shared" si="23"/>
        <v xml:space="preserve">["SUMMARY"] = { ["EN"] = "Find 4 treasure chests"; }; </v>
      </c>
      <c r="AR23" t="str">
        <f t="shared" si="24"/>
        <v/>
      </c>
      <c r="AS23" t="str">
        <f t="shared" si="25"/>
        <v>};</v>
      </c>
    </row>
    <row r="24" spans="1:45" x14ac:dyDescent="0.25">
      <c r="A24">
        <v>1879418383</v>
      </c>
      <c r="B24">
        <v>21</v>
      </c>
      <c r="C24" t="s">
        <v>1750</v>
      </c>
      <c r="D24" t="s">
        <v>25</v>
      </c>
      <c r="F24">
        <v>2000</v>
      </c>
      <c r="G24" t="s">
        <v>1752</v>
      </c>
      <c r="I24">
        <v>700</v>
      </c>
      <c r="J24" t="s">
        <v>1586</v>
      </c>
      <c r="K24" t="s">
        <v>1711</v>
      </c>
      <c r="L24" t="s">
        <v>1751</v>
      </c>
      <c r="M24">
        <v>3</v>
      </c>
      <c r="N24">
        <v>130</v>
      </c>
      <c r="R24" t="str">
        <f t="shared" si="1"/>
        <v xml:space="preserve"> [23] = {["ID"] = 1879418383; }; -- Treasure of Deepscrave</v>
      </c>
      <c r="S24" s="1" t="str">
        <f t="shared" si="2"/>
        <v xml:space="preserve"> [23] = {["ID"] = 1879418383; ["SAVE_INDEX"] =  21; ["TYPE"] = 3; ["VXP"] = 2000; ["LP"] =  0; ["REP"] =  700; ["FACTION"] = 82; ["TIER"] = 3; ["MIN_LVL"] = "130"; ["NAME"] = { ["EN"] = "Treasure of Deepscrave"; }; ["LORE"] = { ["EN"] = "Find ancient treasure in Deepscrave."; }; ["SUMMARY"] = { ["EN"] = "Find 8 ancient treasure"; }; ["TITLE"] = { ["EN"] = "Treasure Seeker of Deepscrave"; }; };</v>
      </c>
      <c r="T24">
        <f t="shared" si="3"/>
        <v>23</v>
      </c>
      <c r="U24" t="str">
        <f t="shared" si="4"/>
        <v xml:space="preserve"> [23] = {</v>
      </c>
      <c r="V24" t="str">
        <f t="shared" si="5"/>
        <v xml:space="preserve">["ID"] = 1879418383; </v>
      </c>
      <c r="W24" t="str">
        <f t="shared" si="6"/>
        <v xml:space="preserve">["ID"] = 1879418383; </v>
      </c>
      <c r="X24" t="str">
        <f t="shared" si="7"/>
        <v/>
      </c>
      <c r="Y24" t="str">
        <f t="shared" si="8"/>
        <v xml:space="preserve">["SAVE_INDEX"] =  21; </v>
      </c>
      <c r="Z24">
        <f>VLOOKUP(D24,Type!A$2:B$14,2,FALSE)</f>
        <v>3</v>
      </c>
      <c r="AA24" t="str">
        <f t="shared" si="9"/>
        <v xml:space="preserve">["TYPE"] = 3; </v>
      </c>
      <c r="AB24" t="str">
        <f>IF(NOT(ISBLANK(E24)),VLOOKUP(E24,Type!D$2:E$6,2,FALSE),"")</f>
        <v/>
      </c>
      <c r="AC24" t="str">
        <f t="shared" si="10"/>
        <v xml:space="preserve">            </v>
      </c>
      <c r="AD24" t="str">
        <f t="shared" si="11"/>
        <v>2000</v>
      </c>
      <c r="AE24" t="str">
        <f t="shared" si="12"/>
        <v xml:space="preserve">["VXP"] = 2000; </v>
      </c>
      <c r="AF24" t="str">
        <f t="shared" si="13"/>
        <v>0</v>
      </c>
      <c r="AG24" t="str">
        <f t="shared" si="14"/>
        <v xml:space="preserve">["LP"] =  0; </v>
      </c>
      <c r="AH24" t="str">
        <f t="shared" si="15"/>
        <v>700</v>
      </c>
      <c r="AI24" t="str">
        <f t="shared" si="16"/>
        <v xml:space="preserve">["REP"] =  700; </v>
      </c>
      <c r="AJ24">
        <f>IF(LEN(J24)&gt;0,VLOOKUP(J24,Faction!A$2:B$80,2,FALSE),1)</f>
        <v>82</v>
      </c>
      <c r="AK24" t="str">
        <f t="shared" si="17"/>
        <v xml:space="preserve">["FACTION"] = 82; </v>
      </c>
      <c r="AL24" t="str">
        <f t="shared" si="18"/>
        <v xml:space="preserve">["TIER"] = 3; </v>
      </c>
      <c r="AM24" t="str">
        <f t="shared" si="19"/>
        <v xml:space="preserve">["MIN_LVL"] = "130"; </v>
      </c>
      <c r="AN24" t="str">
        <f t="shared" si="20"/>
        <v/>
      </c>
      <c r="AO24" t="str">
        <f t="shared" si="21"/>
        <v xml:space="preserve">["NAME"] = { ["EN"] = "Treasure of Deepscrave"; }; </v>
      </c>
      <c r="AP24" t="str">
        <f t="shared" si="22"/>
        <v xml:space="preserve">["LORE"] = { ["EN"] = "Find ancient treasure in Deepscrave."; }; </v>
      </c>
      <c r="AQ24" t="str">
        <f t="shared" si="23"/>
        <v xml:space="preserve">["SUMMARY"] = { ["EN"] = "Find 8 ancient treasure"; }; </v>
      </c>
      <c r="AR24" t="str">
        <f t="shared" si="24"/>
        <v xml:space="preserve">["TITLE"] = { ["EN"] = "Treasure Seeker of Deepscrave"; }; </v>
      </c>
      <c r="AS24" t="str">
        <f t="shared" si="25"/>
        <v>};</v>
      </c>
    </row>
    <row r="25" spans="1:45" x14ac:dyDescent="0.25">
      <c r="A25">
        <v>1879424787</v>
      </c>
      <c r="B25">
        <v>22</v>
      </c>
      <c r="C25" t="s">
        <v>1753</v>
      </c>
      <c r="D25" t="s">
        <v>26</v>
      </c>
      <c r="F25">
        <v>2000</v>
      </c>
      <c r="G25" t="s">
        <v>1754</v>
      </c>
      <c r="H25">
        <v>5</v>
      </c>
      <c r="I25">
        <v>500</v>
      </c>
      <c r="J25" t="s">
        <v>1586</v>
      </c>
      <c r="K25" t="s">
        <v>1757</v>
      </c>
      <c r="L25" t="s">
        <v>1755</v>
      </c>
      <c r="M25">
        <v>2</v>
      </c>
      <c r="N25">
        <v>130</v>
      </c>
      <c r="R25" t="str">
        <f t="shared" si="1"/>
        <v xml:space="preserve"> [24] = {["ID"] = 1879424787; }; -- Quests of Deepscrave</v>
      </c>
      <c r="S25" s="1" t="str">
        <f t="shared" si="2"/>
        <v xml:space="preserve"> [24] = {["ID"] = 1879424787; ["SAVE_INDEX"] =  22; ["TYPE"] = 6; ["VXP"] = 2000; ["LP"] =  5; ["REP"] =  500; ["FACTION"] = 82; ["TIER"] = 2; ["MIN_LVL"] = "130"; ["NAME"] = { ["EN"] = "Quests of Deepscrave"; }; ["LORE"] = { ["EN"] = "Complete many quests in Deepscrave."; }; ["SUMMARY"] = { ["EN"] = "Complete 20 quests in Deepscrave."; }; ["TITLE"] = { ["EN"] = "Warrior of Deepscrave"; }; };</v>
      </c>
      <c r="T25">
        <f t="shared" si="3"/>
        <v>24</v>
      </c>
      <c r="U25" t="str">
        <f t="shared" si="4"/>
        <v xml:space="preserve"> [24] = {</v>
      </c>
      <c r="V25" t="str">
        <f t="shared" si="5"/>
        <v xml:space="preserve">["ID"] = 1879424787; </v>
      </c>
      <c r="W25" t="str">
        <f t="shared" si="6"/>
        <v xml:space="preserve">["ID"] = 1879424787; </v>
      </c>
      <c r="X25" t="str">
        <f t="shared" si="7"/>
        <v/>
      </c>
      <c r="Y25" t="str">
        <f t="shared" si="8"/>
        <v xml:space="preserve">["SAVE_INDEX"] =  22; </v>
      </c>
      <c r="Z25">
        <f>VLOOKUP(D25,Type!A$2:B$14,2,FALSE)</f>
        <v>6</v>
      </c>
      <c r="AA25" t="str">
        <f t="shared" si="9"/>
        <v xml:space="preserve">["TYPE"] = 6; </v>
      </c>
      <c r="AB25" t="str">
        <f>IF(NOT(ISBLANK(E25)),VLOOKUP(E25,Type!D$2:E$6,2,FALSE),"")</f>
        <v/>
      </c>
      <c r="AC25" t="str">
        <f t="shared" si="10"/>
        <v xml:space="preserve">            </v>
      </c>
      <c r="AD25" t="str">
        <f t="shared" si="11"/>
        <v>2000</v>
      </c>
      <c r="AE25" t="str">
        <f t="shared" si="12"/>
        <v xml:space="preserve">["VXP"] = 2000; </v>
      </c>
      <c r="AF25" t="str">
        <f t="shared" si="13"/>
        <v>5</v>
      </c>
      <c r="AG25" t="str">
        <f t="shared" si="14"/>
        <v xml:space="preserve">["LP"] =  5; </v>
      </c>
      <c r="AH25" t="str">
        <f t="shared" si="15"/>
        <v>500</v>
      </c>
      <c r="AI25" t="str">
        <f t="shared" si="16"/>
        <v xml:space="preserve">["REP"] =  500; </v>
      </c>
      <c r="AJ25">
        <f>IF(LEN(J25)&gt;0,VLOOKUP(J25,Faction!A$2:B$80,2,FALSE),1)</f>
        <v>82</v>
      </c>
      <c r="AK25" t="str">
        <f t="shared" si="17"/>
        <v xml:space="preserve">["FACTION"] = 82; </v>
      </c>
      <c r="AL25" t="str">
        <f t="shared" si="18"/>
        <v xml:space="preserve">["TIER"] = 2; </v>
      </c>
      <c r="AM25" t="str">
        <f t="shared" si="19"/>
        <v xml:space="preserve">["MIN_LVL"] = "130"; </v>
      </c>
      <c r="AN25" t="str">
        <f t="shared" si="20"/>
        <v/>
      </c>
      <c r="AO25" t="str">
        <f t="shared" si="21"/>
        <v xml:space="preserve">["NAME"] = { ["EN"] = "Quests of Deepscrave"; }; </v>
      </c>
      <c r="AP25" t="str">
        <f t="shared" si="22"/>
        <v xml:space="preserve">["LORE"] = { ["EN"] = "Complete many quests in Deepscrave."; }; </v>
      </c>
      <c r="AQ25" t="str">
        <f t="shared" si="23"/>
        <v xml:space="preserve">["SUMMARY"] = { ["EN"] = "Complete 20 quests in Deepscrave."; }; </v>
      </c>
      <c r="AR25" t="str">
        <f t="shared" si="24"/>
        <v xml:space="preserve">["TITLE"] = { ["EN"] = "Warrior of Deepscrave"; }; </v>
      </c>
      <c r="AS25" t="str">
        <f t="shared" si="25"/>
        <v>};</v>
      </c>
    </row>
    <row r="26" spans="1:45" x14ac:dyDescent="0.25">
      <c r="A26">
        <v>1879424794</v>
      </c>
      <c r="B26">
        <v>23</v>
      </c>
      <c r="C26" t="s">
        <v>1758</v>
      </c>
      <c r="D26" t="s">
        <v>31</v>
      </c>
      <c r="F26">
        <v>2000</v>
      </c>
      <c r="H26">
        <v>10</v>
      </c>
      <c r="I26">
        <v>700</v>
      </c>
      <c r="J26" t="s">
        <v>1586</v>
      </c>
      <c r="K26" t="s">
        <v>1299</v>
      </c>
      <c r="L26" t="s">
        <v>1759</v>
      </c>
      <c r="M26">
        <v>2</v>
      </c>
      <c r="N26">
        <v>130</v>
      </c>
      <c r="R26" t="str">
        <f t="shared" si="1"/>
        <v xml:space="preserve"> [25] = {["ID"] = 1879424794; }; -- Slayer of Deepscrave</v>
      </c>
      <c r="S26" s="1" t="str">
        <f t="shared" si="2"/>
        <v xml:space="preserve"> [25] = {["ID"] = 1879424794; ["SAVE_INDEX"] =  23; ["TYPE"] = 4; ["VXP"] = 2000; ["LP"] = 10; ["REP"] =  700; ["FACTION"] = 82; ["TIER"] = 2; ["MIN_LVL"] = "130"; ["NAME"] = { ["EN"] = "Slayer of Deepscrave"; }; ["LORE"] = { ["EN"] = "Enemies and dangerous creatures prowl within the darkness of Deepscrave."; }; ["SUMMARY"] = { ["EN"] = "Complete 3 deeds"; }; };</v>
      </c>
      <c r="T26">
        <f t="shared" si="3"/>
        <v>25</v>
      </c>
      <c r="U26" t="str">
        <f t="shared" si="4"/>
        <v xml:space="preserve"> [25] = {</v>
      </c>
      <c r="V26" t="str">
        <f t="shared" si="5"/>
        <v xml:space="preserve">["ID"] = 1879424794; </v>
      </c>
      <c r="W26" t="str">
        <f t="shared" si="6"/>
        <v xml:space="preserve">["ID"] = 1879424794; </v>
      </c>
      <c r="X26" t="str">
        <f t="shared" si="7"/>
        <v/>
      </c>
      <c r="Y26" t="str">
        <f t="shared" si="8"/>
        <v xml:space="preserve">["SAVE_INDEX"] =  23; </v>
      </c>
      <c r="Z26">
        <f>VLOOKUP(D26,Type!A$2:B$14,2,FALSE)</f>
        <v>4</v>
      </c>
      <c r="AA26" t="str">
        <f t="shared" si="9"/>
        <v xml:space="preserve">["TYPE"] = 4; </v>
      </c>
      <c r="AB26" t="str">
        <f>IF(NOT(ISBLANK(E26)),VLOOKUP(E26,Type!D$2:E$6,2,FALSE),"")</f>
        <v/>
      </c>
      <c r="AC26" t="str">
        <f t="shared" si="10"/>
        <v xml:space="preserve">            </v>
      </c>
      <c r="AD26" t="str">
        <f t="shared" si="11"/>
        <v>2000</v>
      </c>
      <c r="AE26" t="str">
        <f t="shared" si="12"/>
        <v xml:space="preserve">["VXP"] = 2000; </v>
      </c>
      <c r="AF26" t="str">
        <f t="shared" si="13"/>
        <v>10</v>
      </c>
      <c r="AG26" t="str">
        <f t="shared" si="14"/>
        <v xml:space="preserve">["LP"] = 10; </v>
      </c>
      <c r="AH26" t="str">
        <f t="shared" si="15"/>
        <v>700</v>
      </c>
      <c r="AI26" t="str">
        <f t="shared" si="16"/>
        <v xml:space="preserve">["REP"] =  700; </v>
      </c>
      <c r="AJ26">
        <f>IF(LEN(J26)&gt;0,VLOOKUP(J26,Faction!A$2:B$80,2,FALSE),1)</f>
        <v>82</v>
      </c>
      <c r="AK26" t="str">
        <f t="shared" si="17"/>
        <v xml:space="preserve">["FACTION"] = 82; </v>
      </c>
      <c r="AL26" t="str">
        <f t="shared" si="18"/>
        <v xml:space="preserve">["TIER"] = 2; </v>
      </c>
      <c r="AM26" t="str">
        <f t="shared" si="19"/>
        <v xml:space="preserve">["MIN_LVL"] = "130"; </v>
      </c>
      <c r="AN26" t="str">
        <f t="shared" si="20"/>
        <v/>
      </c>
      <c r="AO26" t="str">
        <f t="shared" si="21"/>
        <v xml:space="preserve">["NAME"] = { ["EN"] = "Slayer of Deepscrave"; }; </v>
      </c>
      <c r="AP26" t="str">
        <f t="shared" si="22"/>
        <v xml:space="preserve">["LORE"] = { ["EN"] = "Enemies and dangerous creatures prowl within the darkness of Deepscrave."; }; </v>
      </c>
      <c r="AQ26" t="str">
        <f t="shared" si="23"/>
        <v xml:space="preserve">["SUMMARY"] = { ["EN"] = "Complete 3 deeds"; }; </v>
      </c>
      <c r="AR26" t="str">
        <f t="shared" si="24"/>
        <v/>
      </c>
      <c r="AS26" t="str">
        <f t="shared" si="25"/>
        <v>};</v>
      </c>
    </row>
    <row r="27" spans="1:45" x14ac:dyDescent="0.25">
      <c r="A27">
        <v>1879424786</v>
      </c>
      <c r="B27">
        <v>24</v>
      </c>
      <c r="C27" t="s">
        <v>1760</v>
      </c>
      <c r="D27" t="s">
        <v>31</v>
      </c>
      <c r="F27">
        <v>2000</v>
      </c>
      <c r="H27">
        <v>5</v>
      </c>
      <c r="I27">
        <v>700</v>
      </c>
      <c r="J27" t="s">
        <v>1586</v>
      </c>
      <c r="K27" t="s">
        <v>1762</v>
      </c>
      <c r="L27" t="s">
        <v>1761</v>
      </c>
      <c r="M27">
        <v>3</v>
      </c>
      <c r="N27">
        <v>130</v>
      </c>
      <c r="R27" t="str">
        <f t="shared" si="1"/>
        <v xml:space="preserve"> [26] = {["ID"] = 1879424786; }; -- Deepscrave Dragon-kind Slayer (Advanced)</v>
      </c>
      <c r="S27" s="1" t="str">
        <f t="shared" si="2"/>
        <v xml:space="preserve"> [26] = {["ID"] = 1879424786; ["SAVE_INDEX"] =  24; ["TYPE"] = 4; ["VXP"] = 2000; ["LP"] =  5; ["REP"] =  700; ["FACTION"] = 82; ["TIER"] = 3; ["MIN_LVL"] = "130"; ["NAME"] = { ["EN"] = "Deepscrave Dragon-kind Slayer (Advanced)"; }; ["LORE"] = { ["EN"] = "Defeat many dragon-kind in Deepscrave."; }; ["SUMMARY"] = { ["EN"] = "Defeat 160 dragon-kind in Deepscrave."; }; };</v>
      </c>
      <c r="T27">
        <f t="shared" si="3"/>
        <v>26</v>
      </c>
      <c r="U27" t="str">
        <f t="shared" si="4"/>
        <v xml:space="preserve"> [26] = {</v>
      </c>
      <c r="V27" t="str">
        <f t="shared" si="5"/>
        <v xml:space="preserve">["ID"] = 1879424786; </v>
      </c>
      <c r="W27" t="str">
        <f t="shared" si="6"/>
        <v xml:space="preserve">["ID"] = 1879424786; </v>
      </c>
      <c r="X27" t="str">
        <f t="shared" si="7"/>
        <v/>
      </c>
      <c r="Y27" t="str">
        <f t="shared" si="8"/>
        <v xml:space="preserve">["SAVE_INDEX"] =  24; </v>
      </c>
      <c r="Z27">
        <f>VLOOKUP(D27,Type!A$2:B$14,2,FALSE)</f>
        <v>4</v>
      </c>
      <c r="AA27" t="str">
        <f t="shared" si="9"/>
        <v xml:space="preserve">["TYPE"] = 4; </v>
      </c>
      <c r="AB27" t="str">
        <f>IF(NOT(ISBLANK(E27)),VLOOKUP(E27,Type!D$2:E$6,2,FALSE),"")</f>
        <v/>
      </c>
      <c r="AC27" t="str">
        <f t="shared" si="10"/>
        <v xml:space="preserve">            </v>
      </c>
      <c r="AD27" t="str">
        <f t="shared" si="11"/>
        <v>2000</v>
      </c>
      <c r="AE27" t="str">
        <f t="shared" si="12"/>
        <v xml:space="preserve">["VXP"] = 2000; </v>
      </c>
      <c r="AF27" t="str">
        <f t="shared" si="13"/>
        <v>5</v>
      </c>
      <c r="AG27" t="str">
        <f t="shared" si="14"/>
        <v xml:space="preserve">["LP"] =  5; </v>
      </c>
      <c r="AH27" t="str">
        <f t="shared" si="15"/>
        <v>700</v>
      </c>
      <c r="AI27" t="str">
        <f t="shared" si="16"/>
        <v xml:space="preserve">["REP"] =  700; </v>
      </c>
      <c r="AJ27">
        <f>IF(LEN(J27)&gt;0,VLOOKUP(J27,Faction!A$2:B$80,2,FALSE),1)</f>
        <v>82</v>
      </c>
      <c r="AK27" t="str">
        <f t="shared" si="17"/>
        <v xml:space="preserve">["FACTION"] = 82; </v>
      </c>
      <c r="AL27" t="str">
        <f t="shared" si="18"/>
        <v xml:space="preserve">["TIER"] = 3; </v>
      </c>
      <c r="AM27" t="str">
        <f t="shared" si="19"/>
        <v xml:space="preserve">["MIN_LVL"] = "130"; </v>
      </c>
      <c r="AN27" t="str">
        <f t="shared" si="20"/>
        <v/>
      </c>
      <c r="AO27" t="str">
        <f t="shared" si="21"/>
        <v xml:space="preserve">["NAME"] = { ["EN"] = "Deepscrave Dragon-kind Slayer (Advanced)"; }; </v>
      </c>
      <c r="AP27" t="str">
        <f t="shared" si="22"/>
        <v xml:space="preserve">["LORE"] = { ["EN"] = "Defeat many dragon-kind in Deepscrave."; }; </v>
      </c>
      <c r="AQ27" t="str">
        <f t="shared" si="23"/>
        <v xml:space="preserve">["SUMMARY"] = { ["EN"] = "Defeat 160 dragon-kind in Deepscrave."; }; </v>
      </c>
      <c r="AR27" t="str">
        <f t="shared" si="24"/>
        <v/>
      </c>
      <c r="AS27" t="str">
        <f t="shared" si="25"/>
        <v>};</v>
      </c>
    </row>
    <row r="28" spans="1:45" x14ac:dyDescent="0.25">
      <c r="A28">
        <v>1879424788</v>
      </c>
      <c r="B28">
        <v>25</v>
      </c>
      <c r="C28" t="s">
        <v>1763</v>
      </c>
      <c r="D28" t="s">
        <v>31</v>
      </c>
      <c r="H28">
        <v>5</v>
      </c>
      <c r="I28">
        <v>500</v>
      </c>
      <c r="J28" t="s">
        <v>1586</v>
      </c>
      <c r="K28" t="s">
        <v>1764</v>
      </c>
      <c r="L28" t="s">
        <v>1761</v>
      </c>
      <c r="M28">
        <v>4</v>
      </c>
      <c r="N28">
        <v>130</v>
      </c>
      <c r="R28" t="str">
        <f t="shared" si="1"/>
        <v xml:space="preserve"> [27] = {["ID"] = 1879424788; }; -- Deepscrave Dragon-kind Slayer</v>
      </c>
      <c r="S28" s="1" t="str">
        <f t="shared" si="2"/>
        <v xml:space="preserve"> [27] = {["ID"] = 1879424788; ["SAVE_INDEX"] =  25; ["TYPE"] = 4; ["VXP"] =    0; ["LP"] =  5; ["REP"] =  500; ["FACTION"] = 82; ["TIER"] = 4; ["MIN_LVL"] = "130"; ["NAME"] = { ["EN"] = "Deepscrave Dragon-kind Slayer"; }; ["LORE"] = { ["EN"] = "Defeat many dragon-kind in Deepscrave."; }; ["SUMMARY"] = { ["EN"] = "Defeat 80 dragon-kind in Deepscrave."; }; };</v>
      </c>
      <c r="T28">
        <f t="shared" si="3"/>
        <v>27</v>
      </c>
      <c r="U28" t="str">
        <f t="shared" si="4"/>
        <v xml:space="preserve"> [27] = {</v>
      </c>
      <c r="V28" t="str">
        <f t="shared" si="5"/>
        <v xml:space="preserve">["ID"] = 1879424788; </v>
      </c>
      <c r="W28" t="str">
        <f t="shared" si="6"/>
        <v xml:space="preserve">["ID"] = 1879424788; </v>
      </c>
      <c r="X28" t="str">
        <f t="shared" si="7"/>
        <v/>
      </c>
      <c r="Y28" t="str">
        <f t="shared" si="8"/>
        <v xml:space="preserve">["SAVE_INDEX"] =  25; </v>
      </c>
      <c r="Z28">
        <f>VLOOKUP(D28,Type!A$2:B$14,2,FALSE)</f>
        <v>4</v>
      </c>
      <c r="AA28" t="str">
        <f t="shared" si="9"/>
        <v xml:space="preserve">["TYPE"] = 4; </v>
      </c>
      <c r="AB28" t="str">
        <f>IF(NOT(ISBLANK(E28)),VLOOKUP(E28,Type!D$2:E$6,2,FALSE),"")</f>
        <v/>
      </c>
      <c r="AC28" t="str">
        <f t="shared" si="10"/>
        <v xml:space="preserve">            </v>
      </c>
      <c r="AD28" t="str">
        <f t="shared" si="11"/>
        <v>0</v>
      </c>
      <c r="AE28" t="str">
        <f t="shared" si="12"/>
        <v xml:space="preserve">["VXP"] =    0; </v>
      </c>
      <c r="AF28" t="str">
        <f t="shared" si="13"/>
        <v>5</v>
      </c>
      <c r="AG28" t="str">
        <f t="shared" si="14"/>
        <v xml:space="preserve">["LP"] =  5; </v>
      </c>
      <c r="AH28" t="str">
        <f t="shared" si="15"/>
        <v>500</v>
      </c>
      <c r="AI28" t="str">
        <f t="shared" si="16"/>
        <v xml:space="preserve">["REP"] =  500; </v>
      </c>
      <c r="AJ28">
        <f>IF(LEN(J28)&gt;0,VLOOKUP(J28,Faction!A$2:B$80,2,FALSE),1)</f>
        <v>82</v>
      </c>
      <c r="AK28" t="str">
        <f t="shared" si="17"/>
        <v xml:space="preserve">["FACTION"] = 82; </v>
      </c>
      <c r="AL28" t="str">
        <f t="shared" si="18"/>
        <v xml:space="preserve">["TIER"] = 4; </v>
      </c>
      <c r="AM28" t="str">
        <f t="shared" si="19"/>
        <v xml:space="preserve">["MIN_LVL"] = "130"; </v>
      </c>
      <c r="AN28" t="str">
        <f t="shared" si="20"/>
        <v/>
      </c>
      <c r="AO28" t="str">
        <f t="shared" si="21"/>
        <v xml:space="preserve">["NAME"] = { ["EN"] = "Deepscrave Dragon-kind Slayer"; }; </v>
      </c>
      <c r="AP28" t="str">
        <f t="shared" si="22"/>
        <v xml:space="preserve">["LORE"] = { ["EN"] = "Defeat many dragon-kind in Deepscrave."; }; </v>
      </c>
      <c r="AQ28" t="str">
        <f t="shared" si="23"/>
        <v xml:space="preserve">["SUMMARY"] = { ["EN"] = "Defeat 80 dragon-kind in Deepscrave."; }; </v>
      </c>
      <c r="AR28" t="str">
        <f t="shared" si="24"/>
        <v/>
      </c>
      <c r="AS28" t="str">
        <f t="shared" si="25"/>
        <v>};</v>
      </c>
    </row>
    <row r="29" spans="1:45" x14ac:dyDescent="0.25">
      <c r="A29">
        <v>1879424797</v>
      </c>
      <c r="B29">
        <v>26</v>
      </c>
      <c r="C29" t="s">
        <v>1765</v>
      </c>
      <c r="D29" t="s">
        <v>31</v>
      </c>
      <c r="F29">
        <v>2000</v>
      </c>
      <c r="H29">
        <v>5</v>
      </c>
      <c r="I29">
        <v>700</v>
      </c>
      <c r="J29" t="s">
        <v>1586</v>
      </c>
      <c r="K29" t="s">
        <v>1768</v>
      </c>
      <c r="L29" t="s">
        <v>1766</v>
      </c>
      <c r="M29">
        <v>3</v>
      </c>
      <c r="N29">
        <v>130</v>
      </c>
      <c r="R29" t="str">
        <f t="shared" si="1"/>
        <v xml:space="preserve"> [28] = {["ID"] = 1879424797; }; -- Deepscrave Orc-kind Slayer (Advanced)</v>
      </c>
      <c r="S29" s="1" t="str">
        <f t="shared" si="2"/>
        <v xml:space="preserve"> [28] = {["ID"] = 1879424797; ["SAVE_INDEX"] =  26; ["TYPE"] = 4; ["VXP"] = 2000; ["LP"] =  5; ["REP"] =  700; ["FACTION"] = 82; ["TIER"] = 3; ["MIN_LVL"] = "130"; ["NAME"] = { ["EN"] = "Deepscrave Orc-kind Slayer (Advanced)"; }; ["LORE"] = { ["EN"] = "Defeat many Orc-kind in Deepscrave."; }; ["SUMMARY"] = { ["EN"] = "Defeat 200 Orc-kind in Deepscrave."; }; };</v>
      </c>
      <c r="T29">
        <f t="shared" si="3"/>
        <v>28</v>
      </c>
      <c r="U29" t="str">
        <f t="shared" si="4"/>
        <v xml:space="preserve"> [28] = {</v>
      </c>
      <c r="V29" t="str">
        <f t="shared" si="5"/>
        <v xml:space="preserve">["ID"] = 1879424797; </v>
      </c>
      <c r="W29" t="str">
        <f t="shared" si="6"/>
        <v xml:space="preserve">["ID"] = 1879424797; </v>
      </c>
      <c r="X29" t="str">
        <f t="shared" si="7"/>
        <v/>
      </c>
      <c r="Y29" t="str">
        <f t="shared" si="8"/>
        <v xml:space="preserve">["SAVE_INDEX"] =  26; </v>
      </c>
      <c r="Z29">
        <f>VLOOKUP(D29,Type!A$2:B$14,2,FALSE)</f>
        <v>4</v>
      </c>
      <c r="AA29" t="str">
        <f t="shared" si="9"/>
        <v xml:space="preserve">["TYPE"] = 4; </v>
      </c>
      <c r="AB29" t="str">
        <f>IF(NOT(ISBLANK(E29)),VLOOKUP(E29,Type!D$2:E$6,2,FALSE),"")</f>
        <v/>
      </c>
      <c r="AC29" t="str">
        <f t="shared" si="10"/>
        <v xml:space="preserve">            </v>
      </c>
      <c r="AD29" t="str">
        <f t="shared" si="11"/>
        <v>2000</v>
      </c>
      <c r="AE29" t="str">
        <f t="shared" si="12"/>
        <v xml:space="preserve">["VXP"] = 2000; </v>
      </c>
      <c r="AF29" t="str">
        <f t="shared" si="13"/>
        <v>5</v>
      </c>
      <c r="AG29" t="str">
        <f t="shared" si="14"/>
        <v xml:space="preserve">["LP"] =  5; </v>
      </c>
      <c r="AH29" t="str">
        <f t="shared" si="15"/>
        <v>700</v>
      </c>
      <c r="AI29" t="str">
        <f t="shared" si="16"/>
        <v xml:space="preserve">["REP"] =  700; </v>
      </c>
      <c r="AJ29">
        <f>IF(LEN(J29)&gt;0,VLOOKUP(J29,Faction!A$2:B$80,2,FALSE),1)</f>
        <v>82</v>
      </c>
      <c r="AK29" t="str">
        <f t="shared" si="17"/>
        <v xml:space="preserve">["FACTION"] = 82; </v>
      </c>
      <c r="AL29" t="str">
        <f t="shared" si="18"/>
        <v xml:space="preserve">["TIER"] = 3; </v>
      </c>
      <c r="AM29" t="str">
        <f t="shared" si="19"/>
        <v xml:space="preserve">["MIN_LVL"] = "130"; </v>
      </c>
      <c r="AN29" t="str">
        <f t="shared" si="20"/>
        <v/>
      </c>
      <c r="AO29" t="str">
        <f t="shared" si="21"/>
        <v xml:space="preserve">["NAME"] = { ["EN"] = "Deepscrave Orc-kind Slayer (Advanced)"; }; </v>
      </c>
      <c r="AP29" t="str">
        <f t="shared" si="22"/>
        <v xml:space="preserve">["LORE"] = { ["EN"] = "Defeat many Orc-kind in Deepscrave."; }; </v>
      </c>
      <c r="AQ29" t="str">
        <f t="shared" si="23"/>
        <v xml:space="preserve">["SUMMARY"] = { ["EN"] = "Defeat 200 Orc-kind in Deepscrave."; }; </v>
      </c>
      <c r="AR29" t="str">
        <f t="shared" si="24"/>
        <v/>
      </c>
      <c r="AS29" t="str">
        <f t="shared" si="25"/>
        <v>};</v>
      </c>
    </row>
    <row r="30" spans="1:45" x14ac:dyDescent="0.25">
      <c r="A30">
        <v>1879424795</v>
      </c>
      <c r="B30">
        <v>27</v>
      </c>
      <c r="C30" t="s">
        <v>1767</v>
      </c>
      <c r="D30" t="s">
        <v>31</v>
      </c>
      <c r="H30">
        <v>5</v>
      </c>
      <c r="I30">
        <v>500</v>
      </c>
      <c r="J30" t="s">
        <v>1586</v>
      </c>
      <c r="K30" t="s">
        <v>1769</v>
      </c>
      <c r="L30" t="s">
        <v>1766</v>
      </c>
      <c r="M30">
        <v>4</v>
      </c>
      <c r="N30">
        <v>130</v>
      </c>
      <c r="R30" t="str">
        <f t="shared" si="1"/>
        <v xml:space="preserve"> [29] = {["ID"] = 1879424795; }; -- Deepscrave Orc-kind Slayer</v>
      </c>
      <c r="S30" s="1" t="str">
        <f t="shared" si="2"/>
        <v xml:space="preserve"> [29] = {["ID"] = 1879424795; ["SAVE_INDEX"] =  27; ["TYPE"] = 4; ["VXP"] =    0; ["LP"] =  5; ["REP"] =  500; ["FACTION"] = 82; ["TIER"] = 4; ["MIN_LVL"] = "130"; ["NAME"] = { ["EN"] = "Deepscrave Orc-kind Slayer"; }; ["LORE"] = { ["EN"] = "Defeat many Orc-kind in Deepscrave."; }; ["SUMMARY"] = { ["EN"] = "Defeat 100 Orc-kind in Deepscrave."; }; };</v>
      </c>
      <c r="T30">
        <f t="shared" si="3"/>
        <v>29</v>
      </c>
      <c r="U30" t="str">
        <f t="shared" si="4"/>
        <v xml:space="preserve"> [29] = {</v>
      </c>
      <c r="V30" t="str">
        <f t="shared" si="5"/>
        <v xml:space="preserve">["ID"] = 1879424795; </v>
      </c>
      <c r="W30" t="str">
        <f t="shared" si="6"/>
        <v xml:space="preserve">["ID"] = 1879424795; </v>
      </c>
      <c r="X30" t="str">
        <f t="shared" si="7"/>
        <v/>
      </c>
      <c r="Y30" t="str">
        <f t="shared" si="8"/>
        <v xml:space="preserve">["SAVE_INDEX"] =  27; </v>
      </c>
      <c r="Z30">
        <f>VLOOKUP(D30,Type!A$2:B$14,2,FALSE)</f>
        <v>4</v>
      </c>
      <c r="AA30" t="str">
        <f t="shared" si="9"/>
        <v xml:space="preserve">["TYPE"] = 4; </v>
      </c>
      <c r="AB30" t="str">
        <f>IF(NOT(ISBLANK(E30)),VLOOKUP(E30,Type!D$2:E$6,2,FALSE),"")</f>
        <v/>
      </c>
      <c r="AC30" t="str">
        <f t="shared" si="10"/>
        <v xml:space="preserve">            </v>
      </c>
      <c r="AD30" t="str">
        <f t="shared" si="11"/>
        <v>0</v>
      </c>
      <c r="AE30" t="str">
        <f t="shared" si="12"/>
        <v xml:space="preserve">["VXP"] =    0; </v>
      </c>
      <c r="AF30" t="str">
        <f t="shared" si="13"/>
        <v>5</v>
      </c>
      <c r="AG30" t="str">
        <f t="shared" si="14"/>
        <v xml:space="preserve">["LP"] =  5; </v>
      </c>
      <c r="AH30" t="str">
        <f t="shared" si="15"/>
        <v>500</v>
      </c>
      <c r="AI30" t="str">
        <f t="shared" si="16"/>
        <v xml:space="preserve">["REP"] =  500; </v>
      </c>
      <c r="AJ30">
        <f>IF(LEN(J30)&gt;0,VLOOKUP(J30,Faction!A$2:B$80,2,FALSE),1)</f>
        <v>82</v>
      </c>
      <c r="AK30" t="str">
        <f t="shared" si="17"/>
        <v xml:space="preserve">["FACTION"] = 82; </v>
      </c>
      <c r="AL30" t="str">
        <f t="shared" si="18"/>
        <v xml:space="preserve">["TIER"] = 4; </v>
      </c>
      <c r="AM30" t="str">
        <f t="shared" si="19"/>
        <v xml:space="preserve">["MIN_LVL"] = "130"; </v>
      </c>
      <c r="AN30" t="str">
        <f t="shared" si="20"/>
        <v/>
      </c>
      <c r="AO30" t="str">
        <f t="shared" si="21"/>
        <v xml:space="preserve">["NAME"] = { ["EN"] = "Deepscrave Orc-kind Slayer"; }; </v>
      </c>
      <c r="AP30" t="str">
        <f t="shared" si="22"/>
        <v xml:space="preserve">["LORE"] = { ["EN"] = "Defeat many Orc-kind in Deepscrave."; }; </v>
      </c>
      <c r="AQ30" t="str">
        <f t="shared" si="23"/>
        <v xml:space="preserve">["SUMMARY"] = { ["EN"] = "Defeat 100 Orc-kind in Deepscrave."; }; </v>
      </c>
      <c r="AR30" t="str">
        <f t="shared" si="24"/>
        <v/>
      </c>
      <c r="AS30" t="str">
        <f t="shared" si="25"/>
        <v>};</v>
      </c>
    </row>
    <row r="31" spans="1:45" x14ac:dyDescent="0.25">
      <c r="A31">
        <v>1879424793</v>
      </c>
      <c r="B31">
        <v>28</v>
      </c>
      <c r="C31" t="s">
        <v>1770</v>
      </c>
      <c r="D31" t="s">
        <v>31</v>
      </c>
      <c r="F31">
        <v>2000</v>
      </c>
      <c r="H31">
        <v>5</v>
      </c>
      <c r="I31">
        <v>700</v>
      </c>
      <c r="J31" t="s">
        <v>1586</v>
      </c>
      <c r="K31" t="s">
        <v>1772</v>
      </c>
      <c r="L31" t="s">
        <v>1771</v>
      </c>
      <c r="M31">
        <v>3</v>
      </c>
      <c r="N31">
        <v>130</v>
      </c>
      <c r="R31" t="str">
        <f t="shared" si="1"/>
        <v xml:space="preserve"> [30] = {["ID"] = 1879424793; }; -- Deepscrave Troll-slayer (Advanced)</v>
      </c>
      <c r="S31" s="1" t="str">
        <f t="shared" si="2"/>
        <v xml:space="preserve"> [30] = {["ID"] = 1879424793; ["SAVE_INDEX"] =  28; ["TYPE"] = 4; ["VXP"] = 2000; ["LP"] =  5; ["REP"] =  700; ["FACTION"] = 82; ["TIER"] = 3; ["MIN_LVL"] = "130"; ["NAME"] = { ["EN"] = "Deepscrave Troll-slayer (Advanced)"; }; ["LORE"] = { ["EN"] = "Defeat many trolls in Deepscrave."; }; ["SUMMARY"] = { ["EN"] = "Defeat 120 trolls in Deepscrave."; }; };</v>
      </c>
      <c r="T31">
        <f t="shared" si="3"/>
        <v>30</v>
      </c>
      <c r="U31" t="str">
        <f t="shared" si="4"/>
        <v xml:space="preserve"> [30] = {</v>
      </c>
      <c r="V31" t="str">
        <f t="shared" si="5"/>
        <v xml:space="preserve">["ID"] = 1879424793; </v>
      </c>
      <c r="W31" t="str">
        <f t="shared" si="6"/>
        <v xml:space="preserve">["ID"] = 1879424793; </v>
      </c>
      <c r="X31" t="str">
        <f t="shared" si="7"/>
        <v/>
      </c>
      <c r="Y31" t="str">
        <f t="shared" si="8"/>
        <v xml:space="preserve">["SAVE_INDEX"] =  28; </v>
      </c>
      <c r="Z31">
        <f>VLOOKUP(D31,Type!A$2:B$14,2,FALSE)</f>
        <v>4</v>
      </c>
      <c r="AA31" t="str">
        <f t="shared" si="9"/>
        <v xml:space="preserve">["TYPE"] = 4; </v>
      </c>
      <c r="AB31" t="str">
        <f>IF(NOT(ISBLANK(E31)),VLOOKUP(E31,Type!D$2:E$6,2,FALSE),"")</f>
        <v/>
      </c>
      <c r="AC31" t="str">
        <f t="shared" si="10"/>
        <v xml:space="preserve">            </v>
      </c>
      <c r="AD31" t="str">
        <f t="shared" si="11"/>
        <v>2000</v>
      </c>
      <c r="AE31" t="str">
        <f t="shared" si="12"/>
        <v xml:space="preserve">["VXP"] = 2000; </v>
      </c>
      <c r="AF31" t="str">
        <f t="shared" si="13"/>
        <v>5</v>
      </c>
      <c r="AG31" t="str">
        <f t="shared" si="14"/>
        <v xml:space="preserve">["LP"] =  5; </v>
      </c>
      <c r="AH31" t="str">
        <f t="shared" si="15"/>
        <v>700</v>
      </c>
      <c r="AI31" t="str">
        <f t="shared" si="16"/>
        <v xml:space="preserve">["REP"] =  700; </v>
      </c>
      <c r="AJ31">
        <f>IF(LEN(J31)&gt;0,VLOOKUP(J31,Faction!A$2:B$80,2,FALSE),1)</f>
        <v>82</v>
      </c>
      <c r="AK31" t="str">
        <f t="shared" si="17"/>
        <v xml:space="preserve">["FACTION"] = 82; </v>
      </c>
      <c r="AL31" t="str">
        <f t="shared" si="18"/>
        <v xml:space="preserve">["TIER"] = 3; </v>
      </c>
      <c r="AM31" t="str">
        <f t="shared" si="19"/>
        <v xml:space="preserve">["MIN_LVL"] = "130"; </v>
      </c>
      <c r="AN31" t="str">
        <f t="shared" si="20"/>
        <v/>
      </c>
      <c r="AO31" t="str">
        <f t="shared" si="21"/>
        <v xml:space="preserve">["NAME"] = { ["EN"] = "Deepscrave Troll-slayer (Advanced)"; }; </v>
      </c>
      <c r="AP31" t="str">
        <f t="shared" si="22"/>
        <v xml:space="preserve">["LORE"] = { ["EN"] = "Defeat many trolls in Deepscrave."; }; </v>
      </c>
      <c r="AQ31" t="str">
        <f t="shared" si="23"/>
        <v xml:space="preserve">["SUMMARY"] = { ["EN"] = "Defeat 120 trolls in Deepscrave."; }; </v>
      </c>
      <c r="AR31" t="str">
        <f t="shared" si="24"/>
        <v/>
      </c>
      <c r="AS31" t="str">
        <f t="shared" si="25"/>
        <v>};</v>
      </c>
    </row>
    <row r="32" spans="1:45" x14ac:dyDescent="0.25">
      <c r="A32">
        <v>1879424796</v>
      </c>
      <c r="B32">
        <v>29</v>
      </c>
      <c r="C32" t="s">
        <v>1773</v>
      </c>
      <c r="D32" t="s">
        <v>31</v>
      </c>
      <c r="H32">
        <v>5</v>
      </c>
      <c r="I32">
        <v>500</v>
      </c>
      <c r="J32" t="s">
        <v>1586</v>
      </c>
      <c r="K32" t="s">
        <v>1774</v>
      </c>
      <c r="L32" t="s">
        <v>1771</v>
      </c>
      <c r="M32">
        <v>4</v>
      </c>
      <c r="N32">
        <v>130</v>
      </c>
      <c r="R32" t="str">
        <f t="shared" si="1"/>
        <v xml:space="preserve"> [31] = {["ID"] = 1879424796; }; -- Deepscrave Troll-slayer</v>
      </c>
      <c r="S32" s="1" t="str">
        <f t="shared" si="2"/>
        <v xml:space="preserve"> [31] = {["ID"] = 1879424796; ["SAVE_INDEX"] =  29; ["TYPE"] = 4; ["VXP"] =    0; ["LP"] =  5; ["REP"] =  500; ["FACTION"] = 82; ["TIER"] = 4; ["MIN_LVL"] = "130"; ["NAME"] = { ["EN"] = "Deepscrave Troll-slayer"; }; ["LORE"] = { ["EN"] = "Defeat many trolls in Deepscrave."; }; ["SUMMARY"] = { ["EN"] = "Defeat 60 trolls in Deepscrave."; }; };</v>
      </c>
      <c r="T32">
        <f t="shared" si="3"/>
        <v>31</v>
      </c>
      <c r="U32" t="str">
        <f t="shared" si="4"/>
        <v xml:space="preserve"> [31] = {</v>
      </c>
      <c r="V32" t="str">
        <f t="shared" si="5"/>
        <v xml:space="preserve">["ID"] = 1879424796; </v>
      </c>
      <c r="W32" t="str">
        <f t="shared" si="6"/>
        <v xml:space="preserve">["ID"] = 1879424796; </v>
      </c>
      <c r="X32" t="str">
        <f t="shared" si="7"/>
        <v/>
      </c>
      <c r="Y32" t="str">
        <f t="shared" si="8"/>
        <v xml:space="preserve">["SAVE_INDEX"] =  29; </v>
      </c>
      <c r="Z32">
        <f>VLOOKUP(D32,Type!A$2:B$14,2,FALSE)</f>
        <v>4</v>
      </c>
      <c r="AA32" t="str">
        <f t="shared" si="9"/>
        <v xml:space="preserve">["TYPE"] = 4; </v>
      </c>
      <c r="AB32" t="str">
        <f>IF(NOT(ISBLANK(E32)),VLOOKUP(E32,Type!D$2:E$6,2,FALSE),"")</f>
        <v/>
      </c>
      <c r="AC32" t="str">
        <f t="shared" si="10"/>
        <v xml:space="preserve">            </v>
      </c>
      <c r="AD32" t="str">
        <f t="shared" si="11"/>
        <v>0</v>
      </c>
      <c r="AE32" t="str">
        <f t="shared" si="12"/>
        <v xml:space="preserve">["VXP"] =    0; </v>
      </c>
      <c r="AF32" t="str">
        <f t="shared" si="13"/>
        <v>5</v>
      </c>
      <c r="AG32" t="str">
        <f t="shared" si="14"/>
        <v xml:space="preserve">["LP"] =  5; </v>
      </c>
      <c r="AH32" t="str">
        <f t="shared" si="15"/>
        <v>500</v>
      </c>
      <c r="AI32" t="str">
        <f t="shared" si="16"/>
        <v xml:space="preserve">["REP"] =  500; </v>
      </c>
      <c r="AJ32">
        <f>IF(LEN(J32)&gt;0,VLOOKUP(J32,Faction!A$2:B$80,2,FALSE),1)</f>
        <v>82</v>
      </c>
      <c r="AK32" t="str">
        <f t="shared" si="17"/>
        <v xml:space="preserve">["FACTION"] = 82; </v>
      </c>
      <c r="AL32" t="str">
        <f t="shared" si="18"/>
        <v xml:space="preserve">["TIER"] = 4; </v>
      </c>
      <c r="AM32" t="str">
        <f t="shared" si="19"/>
        <v xml:space="preserve">["MIN_LVL"] = "130"; </v>
      </c>
      <c r="AN32" t="str">
        <f t="shared" si="20"/>
        <v/>
      </c>
      <c r="AO32" t="str">
        <f t="shared" si="21"/>
        <v xml:space="preserve">["NAME"] = { ["EN"] = "Deepscrave Troll-slayer"; }; </v>
      </c>
      <c r="AP32" t="str">
        <f t="shared" si="22"/>
        <v xml:space="preserve">["LORE"] = { ["EN"] = "Defeat many trolls in Deepscrave."; }; </v>
      </c>
      <c r="AQ32" t="str">
        <f t="shared" si="23"/>
        <v xml:space="preserve">["SUMMARY"] = { ["EN"] = "Defeat 60 trolls in Deepscrave."; }; </v>
      </c>
      <c r="AR32" t="str">
        <f t="shared" si="24"/>
        <v/>
      </c>
      <c r="AS32" t="str">
        <f t="shared" si="25"/>
        <v>};</v>
      </c>
    </row>
    <row r="33" spans="1:45" x14ac:dyDescent="0.25">
      <c r="C33" s="3" t="s">
        <v>1775</v>
      </c>
      <c r="D33" s="3" t="s">
        <v>1551</v>
      </c>
      <c r="M33">
        <v>1</v>
      </c>
      <c r="P33">
        <v>262</v>
      </c>
      <c r="R33" t="str">
        <f t="shared" si="1"/>
        <v xml:space="preserve"> [32] = {["CAT_ID"] = 262; }; -- Stonejaws</v>
      </c>
      <c r="S33" s="1" t="str">
        <f t="shared" si="2"/>
        <v xml:space="preserve"> [32] = {                     ["TYPE"] = 14; ["VXP"] =    0; ["LP"] =  0; ["REP"] =    0; ["FACTION"] =  1; ["TIER"] = 1; ["NAME"] = { ["EN"] = "Stonejaws"; }; };</v>
      </c>
      <c r="T33">
        <f t="shared" si="3"/>
        <v>32</v>
      </c>
      <c r="U33" t="str">
        <f t="shared" si="4"/>
        <v xml:space="preserve"> [32] = {</v>
      </c>
      <c r="V33" t="str">
        <f t="shared" si="5"/>
        <v xml:space="preserve">                     </v>
      </c>
      <c r="W33" t="str">
        <f t="shared" si="6"/>
        <v/>
      </c>
      <c r="X33" t="str">
        <f t="shared" si="7"/>
        <v xml:space="preserve">["CAT_ID"] = 262; </v>
      </c>
      <c r="Y33" t="str">
        <f t="shared" si="8"/>
        <v/>
      </c>
      <c r="Z33">
        <f>VLOOKUP(D33,Type!A$2:B$14,2,FALSE)</f>
        <v>14</v>
      </c>
      <c r="AA33" t="str">
        <f t="shared" si="9"/>
        <v xml:space="preserve">["TYPE"] = 14; </v>
      </c>
      <c r="AB33" t="str">
        <f>IF(NOT(ISBLANK(E33)),VLOOKUP(E33,Type!D$2:E$6,2,FALSE),"")</f>
        <v/>
      </c>
      <c r="AC33" t="str">
        <f t="shared" si="10"/>
        <v xml:space="preserve">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IF(LEN(J33)&gt;0,VLOOKUP(J33,Faction!A$2:B$80,2,FALSE),1)</f>
        <v>1</v>
      </c>
      <c r="AK33" t="str">
        <f t="shared" si="17"/>
        <v xml:space="preserve">["FACTION"] =  1; </v>
      </c>
      <c r="AL33" t="str">
        <f t="shared" si="18"/>
        <v xml:space="preserve">["TIER"] = 1; </v>
      </c>
      <c r="AM33" t="str">
        <f t="shared" si="19"/>
        <v/>
      </c>
      <c r="AN33" t="str">
        <f t="shared" si="20"/>
        <v/>
      </c>
      <c r="AO33" t="str">
        <f t="shared" si="21"/>
        <v xml:space="preserve">["NAME"] = { ["EN"] = "Stonejaws"; }; </v>
      </c>
      <c r="AP33" t="str">
        <f t="shared" si="22"/>
        <v/>
      </c>
      <c r="AQ33" t="str">
        <f t="shared" si="23"/>
        <v/>
      </c>
      <c r="AR33" t="str">
        <f t="shared" si="24"/>
        <v/>
      </c>
      <c r="AS33" t="str">
        <f t="shared" si="25"/>
        <v>};</v>
      </c>
    </row>
    <row r="34" spans="1:45" x14ac:dyDescent="0.25">
      <c r="A34">
        <v>1879428348</v>
      </c>
      <c r="B34">
        <v>30</v>
      </c>
      <c r="C34" t="s">
        <v>1776</v>
      </c>
      <c r="D34" t="s">
        <v>30</v>
      </c>
      <c r="F34">
        <v>3000</v>
      </c>
      <c r="H34">
        <v>10</v>
      </c>
      <c r="I34">
        <v>700</v>
      </c>
      <c r="J34" t="s">
        <v>1586</v>
      </c>
      <c r="K34" t="s">
        <v>1299</v>
      </c>
      <c r="L34" t="s">
        <v>1777</v>
      </c>
      <c r="M34">
        <v>1</v>
      </c>
      <c r="N34">
        <v>130</v>
      </c>
      <c r="R34" t="str">
        <f t="shared" si="1"/>
        <v xml:space="preserve"> [33] = {["ID"] = 1879428348; }; -- Deeds of Stonejaws</v>
      </c>
      <c r="S34" s="1" t="str">
        <f t="shared" si="2"/>
        <v xml:space="preserve"> [33] = {["ID"] = 1879428348; ["SAVE_INDEX"] =  30; ["TYPE"] = 7; ["VXP"] = 3000; ["LP"] = 10; ["REP"] =  700; ["FACTION"] = 82; ["TIER"] = 1; ["MIN_LVL"] = "130"; ["NAME"] = { ["EN"] = "Deeds of Stonejaws"; }; ["LORE"] = { ["EN"] = "There is much to do while adventuring in the Pit of Stonejaws."; }; ["SUMMARY"] = { ["EN"] = "Complete 3 deeds"; }; };</v>
      </c>
      <c r="T34">
        <f t="shared" si="3"/>
        <v>33</v>
      </c>
      <c r="U34" t="str">
        <f t="shared" si="4"/>
        <v xml:space="preserve"> [33] = {</v>
      </c>
      <c r="V34" t="str">
        <f t="shared" si="5"/>
        <v xml:space="preserve">["ID"] = 1879428348; </v>
      </c>
      <c r="W34" t="str">
        <f t="shared" si="6"/>
        <v xml:space="preserve">["ID"] = 1879428348; </v>
      </c>
      <c r="X34" t="str">
        <f t="shared" si="7"/>
        <v/>
      </c>
      <c r="Y34" t="str">
        <f t="shared" si="8"/>
        <v xml:space="preserve">["SAVE_INDEX"] =  30; </v>
      </c>
      <c r="Z34">
        <f>VLOOKUP(D34,Type!A$2:B$14,2,FALSE)</f>
        <v>7</v>
      </c>
      <c r="AA34" t="str">
        <f t="shared" si="9"/>
        <v xml:space="preserve">["TYPE"] = 7; </v>
      </c>
      <c r="AB34" t="str">
        <f>IF(NOT(ISBLANK(E34)),VLOOKUP(E34,Type!D$2:E$6,2,FALSE),"")</f>
        <v/>
      </c>
      <c r="AC34" t="str">
        <f t="shared" si="10"/>
        <v xml:space="preserve">            </v>
      </c>
      <c r="AD34" t="str">
        <f t="shared" si="11"/>
        <v>3000</v>
      </c>
      <c r="AE34" t="str">
        <f t="shared" si="12"/>
        <v xml:space="preserve">["VXP"] = 3000; </v>
      </c>
      <c r="AF34" t="str">
        <f t="shared" si="13"/>
        <v>10</v>
      </c>
      <c r="AG34" t="str">
        <f t="shared" si="14"/>
        <v xml:space="preserve">["LP"] = 10; </v>
      </c>
      <c r="AH34" t="str">
        <f t="shared" si="15"/>
        <v>700</v>
      </c>
      <c r="AI34" t="str">
        <f t="shared" si="16"/>
        <v xml:space="preserve">["REP"] =  700; </v>
      </c>
      <c r="AJ34">
        <f>IF(LEN(J34)&gt;0,VLOOKUP(J34,Faction!A$2:B$80,2,FALSE),1)</f>
        <v>82</v>
      </c>
      <c r="AK34" t="str">
        <f t="shared" si="17"/>
        <v xml:space="preserve">["FACTION"] = 82; </v>
      </c>
      <c r="AL34" t="str">
        <f t="shared" si="18"/>
        <v xml:space="preserve">["TIER"] = 1; </v>
      </c>
      <c r="AM34" t="str">
        <f t="shared" si="19"/>
        <v xml:space="preserve">["MIN_LVL"] = "130"; </v>
      </c>
      <c r="AN34" t="str">
        <f t="shared" si="20"/>
        <v/>
      </c>
      <c r="AO34" t="str">
        <f t="shared" si="21"/>
        <v xml:space="preserve">["NAME"] = { ["EN"] = "Deeds of Stonejaws"; }; </v>
      </c>
      <c r="AP34" t="str">
        <f t="shared" si="22"/>
        <v xml:space="preserve">["LORE"] = { ["EN"] = "There is much to do while adventuring in the Pit of Stonejaws."; }; </v>
      </c>
      <c r="AQ34" t="str">
        <f t="shared" si="23"/>
        <v xml:space="preserve">["SUMMARY"] = { ["EN"] = "Complete 3 deeds"; }; </v>
      </c>
      <c r="AR34" t="str">
        <f t="shared" si="24"/>
        <v/>
      </c>
      <c r="AS34" t="str">
        <f t="shared" si="25"/>
        <v>};</v>
      </c>
    </row>
    <row r="35" spans="1:45" x14ac:dyDescent="0.25">
      <c r="A35">
        <v>1879430034</v>
      </c>
      <c r="B35">
        <v>31</v>
      </c>
      <c r="C35" t="s">
        <v>1778</v>
      </c>
      <c r="D35" t="s">
        <v>25</v>
      </c>
      <c r="F35">
        <v>2000</v>
      </c>
      <c r="H35">
        <v>10</v>
      </c>
      <c r="I35">
        <v>700</v>
      </c>
      <c r="J35" t="s">
        <v>1586</v>
      </c>
      <c r="K35" t="s">
        <v>1300</v>
      </c>
      <c r="L35" t="s">
        <v>1779</v>
      </c>
      <c r="M35">
        <v>2</v>
      </c>
      <c r="N35">
        <v>130</v>
      </c>
      <c r="R35" t="str">
        <f t="shared" si="1"/>
        <v xml:space="preserve"> [34] = {["ID"] = 1879430034; }; -- Explorer of Stonejaws</v>
      </c>
      <c r="S35" s="1" t="str">
        <f t="shared" si="2"/>
        <v xml:space="preserve"> [34] = {["ID"] = 1879430034; ["SAVE_INDEX"] =  31; ["TYPE"] = 3; ["VXP"] = 2000; ["LP"] = 10; ["REP"] =  700; ["FACTION"] = 82; ["TIER"] = 2; ["MIN_LVL"] = "130"; ["NAME"] = { ["EN"] = "Explorer of Stonejaws"; }; ["LORE"] = { ["EN"] = "Explore the Pit of Stonejaws."; }; ["SUMMARY"] = { ["EN"] = "Complete 4 deeds"; }; };</v>
      </c>
      <c r="T35">
        <f t="shared" si="3"/>
        <v>34</v>
      </c>
      <c r="U35" t="str">
        <f t="shared" si="4"/>
        <v xml:space="preserve"> [34] = {</v>
      </c>
      <c r="V35" t="str">
        <f t="shared" si="5"/>
        <v xml:space="preserve">["ID"] = 1879430034; </v>
      </c>
      <c r="W35" t="str">
        <f t="shared" si="6"/>
        <v xml:space="preserve">["ID"] = 1879430034; </v>
      </c>
      <c r="X35" t="str">
        <f t="shared" si="7"/>
        <v/>
      </c>
      <c r="Y35" t="str">
        <f t="shared" si="8"/>
        <v xml:space="preserve">["SAVE_INDEX"] =  31; </v>
      </c>
      <c r="Z35">
        <f>VLOOKUP(D35,Type!A$2:B$14,2,FALSE)</f>
        <v>3</v>
      </c>
      <c r="AA35" t="str">
        <f t="shared" si="9"/>
        <v xml:space="preserve">["TYPE"] = 3; </v>
      </c>
      <c r="AB35" t="str">
        <f>IF(NOT(ISBLANK(E35)),VLOOKUP(E35,Type!D$2:E$6,2,FALSE),"")</f>
        <v/>
      </c>
      <c r="AC35" t="str">
        <f t="shared" si="10"/>
        <v xml:space="preserve">            </v>
      </c>
      <c r="AD35" t="str">
        <f t="shared" si="11"/>
        <v>2000</v>
      </c>
      <c r="AE35" t="str">
        <f t="shared" si="12"/>
        <v xml:space="preserve">["VXP"] = 2000; </v>
      </c>
      <c r="AF35" t="str">
        <f t="shared" si="13"/>
        <v>10</v>
      </c>
      <c r="AG35" t="str">
        <f t="shared" si="14"/>
        <v xml:space="preserve">["LP"] = 10; </v>
      </c>
      <c r="AH35" t="str">
        <f t="shared" si="15"/>
        <v>700</v>
      </c>
      <c r="AI35" t="str">
        <f t="shared" si="16"/>
        <v xml:space="preserve">["REP"] =  700; </v>
      </c>
      <c r="AJ35">
        <f>IF(LEN(J35)&gt;0,VLOOKUP(J35,Faction!A$2:B$80,2,FALSE),1)</f>
        <v>82</v>
      </c>
      <c r="AK35" t="str">
        <f t="shared" si="17"/>
        <v xml:space="preserve">["FACTION"] = 82; </v>
      </c>
      <c r="AL35" t="str">
        <f t="shared" si="18"/>
        <v xml:space="preserve">["TIER"] = 2; </v>
      </c>
      <c r="AM35" t="str">
        <f t="shared" si="19"/>
        <v xml:space="preserve">["MIN_LVL"] = "130"; </v>
      </c>
      <c r="AN35" t="str">
        <f t="shared" si="20"/>
        <v/>
      </c>
      <c r="AO35" t="str">
        <f t="shared" si="21"/>
        <v xml:space="preserve">["NAME"] = { ["EN"] = "Explorer of Stonejaws"; }; </v>
      </c>
      <c r="AP35" t="str">
        <f t="shared" si="22"/>
        <v xml:space="preserve">["LORE"] = { ["EN"] = "Explore the Pit of Stonejaws."; }; </v>
      </c>
      <c r="AQ35" t="str">
        <f t="shared" si="23"/>
        <v xml:space="preserve">["SUMMARY"] = { ["EN"] = "Complete 4 deeds"; }; </v>
      </c>
      <c r="AR35" t="str">
        <f t="shared" si="24"/>
        <v/>
      </c>
      <c r="AS35" t="str">
        <f t="shared" si="25"/>
        <v>};</v>
      </c>
    </row>
    <row r="36" spans="1:45" x14ac:dyDescent="0.25">
      <c r="A36">
        <v>1879438589</v>
      </c>
      <c r="B36">
        <v>32</v>
      </c>
      <c r="C36" t="s">
        <v>1780</v>
      </c>
      <c r="D36" t="s">
        <v>25</v>
      </c>
      <c r="F36">
        <v>1000</v>
      </c>
      <c r="G36" t="s">
        <v>1782</v>
      </c>
      <c r="H36">
        <v>5</v>
      </c>
      <c r="I36">
        <v>500</v>
      </c>
      <c r="J36" t="s">
        <v>1586</v>
      </c>
      <c r="K36" t="s">
        <v>1783</v>
      </c>
      <c r="L36" t="s">
        <v>1781</v>
      </c>
      <c r="M36">
        <v>3</v>
      </c>
      <c r="N36">
        <v>130</v>
      </c>
      <c r="R36" t="str">
        <f t="shared" si="1"/>
        <v xml:space="preserve"> [35] = {["ID"] = 1879438589; }; -- Crystal Hunter</v>
      </c>
      <c r="S36" s="1" t="str">
        <f t="shared" si="2"/>
        <v xml:space="preserve"> [35] = {["ID"] = 1879438589; ["SAVE_INDEX"] =  32; ["TYPE"] = 3; ["VXP"] = 1000; ["LP"] =  5; ["REP"] =  500; ["FACTION"] = 82; ["TIER"] = 3; ["MIN_LVL"] = "130"; ["NAME"] = { ["EN"] = "Crystal Hunter"; }; ["LORE"] = { ["EN"] = "Find rare, colourful crystals within in Pit of Stonejaws."; }; ["SUMMARY"] = { ["EN"] = "Find 7 crystals"; }; ["TITLE"] = { ["EN"] = "the Colourful"; }; };</v>
      </c>
      <c r="T36">
        <f t="shared" si="3"/>
        <v>35</v>
      </c>
      <c r="U36" t="str">
        <f t="shared" si="4"/>
        <v xml:space="preserve"> [35] = {</v>
      </c>
      <c r="V36" t="str">
        <f t="shared" si="5"/>
        <v xml:space="preserve">["ID"] = 1879438589; </v>
      </c>
      <c r="W36" t="str">
        <f t="shared" si="6"/>
        <v xml:space="preserve">["ID"] = 1879438589; </v>
      </c>
      <c r="X36" t="str">
        <f t="shared" si="7"/>
        <v/>
      </c>
      <c r="Y36" t="str">
        <f t="shared" si="8"/>
        <v xml:space="preserve">["SAVE_INDEX"] =  32; </v>
      </c>
      <c r="Z36">
        <f>VLOOKUP(D36,Type!A$2:B$14,2,FALSE)</f>
        <v>3</v>
      </c>
      <c r="AA36" t="str">
        <f t="shared" si="9"/>
        <v xml:space="preserve">["TYPE"] = 3; </v>
      </c>
      <c r="AB36" t="str">
        <f>IF(NOT(ISBLANK(E36)),VLOOKUP(E36,Type!D$2:E$6,2,FALSE),"")</f>
        <v/>
      </c>
      <c r="AC36" t="str">
        <f t="shared" si="10"/>
        <v xml:space="preserve">            </v>
      </c>
      <c r="AD36" t="str">
        <f t="shared" si="11"/>
        <v>1000</v>
      </c>
      <c r="AE36" t="str">
        <f t="shared" si="12"/>
        <v xml:space="preserve">["VXP"] = 1000; </v>
      </c>
      <c r="AF36" t="str">
        <f t="shared" si="13"/>
        <v>5</v>
      </c>
      <c r="AG36" t="str">
        <f t="shared" si="14"/>
        <v xml:space="preserve">["LP"] =  5; </v>
      </c>
      <c r="AH36" t="str">
        <f t="shared" si="15"/>
        <v>500</v>
      </c>
      <c r="AI36" t="str">
        <f t="shared" si="16"/>
        <v xml:space="preserve">["REP"] =  500; </v>
      </c>
      <c r="AJ36">
        <f>IF(LEN(J36)&gt;0,VLOOKUP(J36,Faction!A$2:B$80,2,FALSE),1)</f>
        <v>82</v>
      </c>
      <c r="AK36" t="str">
        <f t="shared" si="17"/>
        <v xml:space="preserve">["FACTION"] = 82; </v>
      </c>
      <c r="AL36" t="str">
        <f t="shared" si="18"/>
        <v xml:space="preserve">["TIER"] = 3; </v>
      </c>
      <c r="AM36" t="str">
        <f t="shared" si="19"/>
        <v xml:space="preserve">["MIN_LVL"] = "130"; </v>
      </c>
      <c r="AN36" t="str">
        <f t="shared" si="20"/>
        <v/>
      </c>
      <c r="AO36" t="str">
        <f t="shared" si="21"/>
        <v xml:space="preserve">["NAME"] = { ["EN"] = "Crystal Hunter"; }; </v>
      </c>
      <c r="AP36" t="str">
        <f t="shared" si="22"/>
        <v xml:space="preserve">["LORE"] = { ["EN"] = "Find rare, colourful crystals within in Pit of Stonejaws."; }; </v>
      </c>
      <c r="AQ36" t="str">
        <f t="shared" si="23"/>
        <v xml:space="preserve">["SUMMARY"] = { ["EN"] = "Find 7 crystals"; }; </v>
      </c>
      <c r="AR36" t="str">
        <f t="shared" si="24"/>
        <v xml:space="preserve">["TITLE"] = { ["EN"] = "the Colourful"; }; </v>
      </c>
      <c r="AS36" t="str">
        <f t="shared" si="25"/>
        <v>};</v>
      </c>
    </row>
    <row r="37" spans="1:45" x14ac:dyDescent="0.25">
      <c r="A37">
        <v>1879438583</v>
      </c>
      <c r="B37">
        <v>33</v>
      </c>
      <c r="C37" t="s">
        <v>1784</v>
      </c>
      <c r="D37" t="s">
        <v>25</v>
      </c>
      <c r="F37">
        <v>1000</v>
      </c>
      <c r="G37" t="s">
        <v>1786</v>
      </c>
      <c r="H37">
        <v>5</v>
      </c>
      <c r="I37">
        <v>500</v>
      </c>
      <c r="J37" t="s">
        <v>1586</v>
      </c>
      <c r="K37" t="s">
        <v>1787</v>
      </c>
      <c r="L37" t="s">
        <v>1785</v>
      </c>
      <c r="M37">
        <v>3</v>
      </c>
      <c r="N37">
        <v>130</v>
      </c>
      <c r="R37" t="str">
        <f t="shared" si="1"/>
        <v xml:space="preserve"> [36] = {["ID"] = 1879438583; }; -- Sites of Stonejaws</v>
      </c>
      <c r="S37" s="1" t="str">
        <f t="shared" si="2"/>
        <v xml:space="preserve"> [36] = {["ID"] = 1879438583; ["SAVE_INDEX"] =  33; ["TYPE"] = 3; ["VXP"] = 1000; ["LP"] =  5; ["REP"] =  500; ["FACTION"] = 82; ["TIER"] = 3; ["MIN_LVL"] = "130"; ["NAME"] = { ["EN"] = "Sites of Stonejaws"; }; ["LORE"] = { ["EN"] = "Explore the many interesting locations to be found within the Pit of Stonejaws."; }; ["SUMMARY"] = { ["EN"] = "Find 7 locations"; }; ["TITLE"] = { ["EN"] = "Explorer of the Pit"; }; };</v>
      </c>
      <c r="T37">
        <f t="shared" si="3"/>
        <v>36</v>
      </c>
      <c r="U37" t="str">
        <f t="shared" si="4"/>
        <v xml:space="preserve"> [36] = {</v>
      </c>
      <c r="V37" t="str">
        <f t="shared" si="5"/>
        <v xml:space="preserve">["ID"] = 1879438583; </v>
      </c>
      <c r="W37" t="str">
        <f t="shared" si="6"/>
        <v xml:space="preserve">["ID"] = 1879438583; </v>
      </c>
      <c r="X37" t="str">
        <f t="shared" si="7"/>
        <v/>
      </c>
      <c r="Y37" t="str">
        <f t="shared" si="8"/>
        <v xml:space="preserve">["SAVE_INDEX"] =  33; </v>
      </c>
      <c r="Z37">
        <f>VLOOKUP(D37,Type!A$2:B$14,2,FALSE)</f>
        <v>3</v>
      </c>
      <c r="AA37" t="str">
        <f t="shared" si="9"/>
        <v xml:space="preserve">["TYPE"] = 3; </v>
      </c>
      <c r="AB37" t="str">
        <f>IF(NOT(ISBLANK(E37)),VLOOKUP(E37,Type!D$2:E$6,2,FALSE),"")</f>
        <v/>
      </c>
      <c r="AC37" t="str">
        <f t="shared" si="10"/>
        <v xml:space="preserve">            </v>
      </c>
      <c r="AD37" t="str">
        <f t="shared" si="11"/>
        <v>1000</v>
      </c>
      <c r="AE37" t="str">
        <f t="shared" si="12"/>
        <v xml:space="preserve">["VXP"] = 1000; </v>
      </c>
      <c r="AF37" t="str">
        <f t="shared" si="13"/>
        <v>5</v>
      </c>
      <c r="AG37" t="str">
        <f t="shared" si="14"/>
        <v xml:space="preserve">["LP"] =  5; </v>
      </c>
      <c r="AH37" t="str">
        <f t="shared" si="15"/>
        <v>500</v>
      </c>
      <c r="AI37" t="str">
        <f t="shared" si="16"/>
        <v xml:space="preserve">["REP"] =  500; </v>
      </c>
      <c r="AJ37">
        <f>IF(LEN(J37)&gt;0,VLOOKUP(J37,Faction!A$2:B$80,2,FALSE),1)</f>
        <v>82</v>
      </c>
      <c r="AK37" t="str">
        <f t="shared" si="17"/>
        <v xml:space="preserve">["FACTION"] = 82; </v>
      </c>
      <c r="AL37" t="str">
        <f t="shared" si="18"/>
        <v xml:space="preserve">["TIER"] = 3; </v>
      </c>
      <c r="AM37" t="str">
        <f t="shared" si="19"/>
        <v xml:space="preserve">["MIN_LVL"] = "130"; </v>
      </c>
      <c r="AN37" t="str">
        <f t="shared" si="20"/>
        <v/>
      </c>
      <c r="AO37" t="str">
        <f t="shared" si="21"/>
        <v xml:space="preserve">["NAME"] = { ["EN"] = "Sites of Stonejaws"; }; </v>
      </c>
      <c r="AP37" t="str">
        <f t="shared" si="22"/>
        <v xml:space="preserve">["LORE"] = { ["EN"] = "Explore the many interesting locations to be found within the Pit of Stonejaws."; }; </v>
      </c>
      <c r="AQ37" t="str">
        <f t="shared" si="23"/>
        <v xml:space="preserve">["SUMMARY"] = { ["EN"] = "Find 7 locations"; }; </v>
      </c>
      <c r="AR37" t="str">
        <f t="shared" si="24"/>
        <v xml:space="preserve">["TITLE"] = { ["EN"] = "Explorer of the Pit"; }; </v>
      </c>
      <c r="AS37" t="str">
        <f t="shared" si="25"/>
        <v>};</v>
      </c>
    </row>
    <row r="38" spans="1:45" x14ac:dyDescent="0.25">
      <c r="A38">
        <v>1879418382</v>
      </c>
      <c r="B38">
        <v>34</v>
      </c>
      <c r="C38" t="s">
        <v>1788</v>
      </c>
      <c r="D38" t="s">
        <v>25</v>
      </c>
      <c r="F38">
        <v>2000</v>
      </c>
      <c r="I38">
        <v>700</v>
      </c>
      <c r="J38" t="s">
        <v>1586</v>
      </c>
      <c r="K38" t="s">
        <v>1708</v>
      </c>
      <c r="L38" t="s">
        <v>1789</v>
      </c>
      <c r="M38">
        <v>3</v>
      </c>
      <c r="N38">
        <v>130</v>
      </c>
      <c r="R38" t="str">
        <f t="shared" si="1"/>
        <v xml:space="preserve"> [37] = {["ID"] = 1879418382; }; -- Rare Gundabad Chests of Stonejaws</v>
      </c>
      <c r="S38" s="1" t="str">
        <f t="shared" si="2"/>
        <v xml:space="preserve"> [37] = {["ID"] = 1879418382; ["SAVE_INDEX"] =  34; ["TYPE"] = 3; ["VXP"] = 2000; ["LP"] =  0; ["REP"] =  700; ["FACTION"] = 82; ["TIER"] = 3; ["MIN_LVL"] = "130"; ["NAME"] = { ["EN"] = "Rare Gundabad Chests of Stonejaws"; }; ["LORE"] = { ["EN"] = "Find rare treasure chests in The Pit of Stonejaws."; }; ["SUMMARY"] = { ["EN"] = "Find 4 treasure chests"; }; };</v>
      </c>
      <c r="T38">
        <f t="shared" si="3"/>
        <v>37</v>
      </c>
      <c r="U38" t="str">
        <f t="shared" si="4"/>
        <v xml:space="preserve"> [37] = {</v>
      </c>
      <c r="V38" t="str">
        <f t="shared" si="5"/>
        <v xml:space="preserve">["ID"] = 1879418382; </v>
      </c>
      <c r="W38" t="str">
        <f t="shared" si="6"/>
        <v xml:space="preserve">["ID"] = 1879418382; </v>
      </c>
      <c r="X38" t="str">
        <f t="shared" si="7"/>
        <v/>
      </c>
      <c r="Y38" t="str">
        <f t="shared" si="8"/>
        <v xml:space="preserve">["SAVE_INDEX"] =  34; </v>
      </c>
      <c r="Z38">
        <f>VLOOKUP(D38,Type!A$2:B$14,2,FALSE)</f>
        <v>3</v>
      </c>
      <c r="AA38" t="str">
        <f t="shared" si="9"/>
        <v xml:space="preserve">["TYPE"] = 3; </v>
      </c>
      <c r="AB38" t="str">
        <f>IF(NOT(ISBLANK(E38)),VLOOKUP(E38,Type!D$2:E$6,2,FALSE),"")</f>
        <v/>
      </c>
      <c r="AC38" t="str">
        <f t="shared" si="10"/>
        <v xml:space="preserve">            </v>
      </c>
      <c r="AD38" t="str">
        <f t="shared" si="11"/>
        <v>2000</v>
      </c>
      <c r="AE38" t="str">
        <f t="shared" si="12"/>
        <v xml:space="preserve">["VXP"] = 2000; </v>
      </c>
      <c r="AF38" t="str">
        <f t="shared" si="13"/>
        <v>0</v>
      </c>
      <c r="AG38" t="str">
        <f t="shared" si="14"/>
        <v xml:space="preserve">["LP"] =  0; </v>
      </c>
      <c r="AH38" t="str">
        <f t="shared" si="15"/>
        <v>700</v>
      </c>
      <c r="AI38" t="str">
        <f t="shared" si="16"/>
        <v xml:space="preserve">["REP"] =  700; </v>
      </c>
      <c r="AJ38">
        <f>IF(LEN(J38)&gt;0,VLOOKUP(J38,Faction!A$2:B$80,2,FALSE),1)</f>
        <v>82</v>
      </c>
      <c r="AK38" t="str">
        <f t="shared" si="17"/>
        <v xml:space="preserve">["FACTION"] = 82; </v>
      </c>
      <c r="AL38" t="str">
        <f t="shared" si="18"/>
        <v xml:space="preserve">["TIER"] = 3; </v>
      </c>
      <c r="AM38" t="str">
        <f t="shared" si="19"/>
        <v xml:space="preserve">["MIN_LVL"] = "130"; </v>
      </c>
      <c r="AN38" t="str">
        <f t="shared" si="20"/>
        <v/>
      </c>
      <c r="AO38" t="str">
        <f t="shared" si="21"/>
        <v xml:space="preserve">["NAME"] = { ["EN"] = "Rare Gundabad Chests of Stonejaws"; }; </v>
      </c>
      <c r="AP38" t="str">
        <f t="shared" si="22"/>
        <v xml:space="preserve">["LORE"] = { ["EN"] = "Find rare treasure chests in The Pit of Stonejaws."; }; </v>
      </c>
      <c r="AQ38" t="str">
        <f t="shared" si="23"/>
        <v xml:space="preserve">["SUMMARY"] = { ["EN"] = "Find 4 treasure chests"; }; </v>
      </c>
      <c r="AR38" t="str">
        <f t="shared" si="24"/>
        <v/>
      </c>
      <c r="AS38" t="str">
        <f t="shared" si="25"/>
        <v>};</v>
      </c>
    </row>
    <row r="39" spans="1:45" x14ac:dyDescent="0.25">
      <c r="A39">
        <v>1879418388</v>
      </c>
      <c r="B39">
        <v>35</v>
      </c>
      <c r="C39" t="s">
        <v>1790</v>
      </c>
      <c r="D39" t="s">
        <v>25</v>
      </c>
      <c r="F39">
        <v>2000</v>
      </c>
      <c r="G39" t="s">
        <v>1791</v>
      </c>
      <c r="I39">
        <v>700</v>
      </c>
      <c r="J39" t="s">
        <v>1586</v>
      </c>
      <c r="K39" t="s">
        <v>1711</v>
      </c>
      <c r="L39" t="s">
        <v>1792</v>
      </c>
      <c r="M39">
        <v>3</v>
      </c>
      <c r="N39">
        <v>130</v>
      </c>
      <c r="R39" t="str">
        <f t="shared" si="1"/>
        <v xml:space="preserve"> [38] = {["ID"] = 1879418388; }; -- Treasure of Stonejaws</v>
      </c>
      <c r="S39" s="1" t="str">
        <f t="shared" si="2"/>
        <v xml:space="preserve"> [38] = {["ID"] = 1879418388; ["SAVE_INDEX"] =  35; ["TYPE"] = 3; ["VXP"] = 2000; ["LP"] =  0; ["REP"] =  700; ["FACTION"] = 82; ["TIER"] = 3; ["MIN_LVL"] = "130"; ["NAME"] = { ["EN"] = "Treasure of Stonejaws"; }; ["LORE"] = { ["EN"] = "Find ancient treasure in The Pit of Stonejaws."; }; ["SUMMARY"] = { ["EN"] = "Find 8 ancient treasure"; }; ["TITLE"] = { ["EN"] = "Treasure Seeker of The Pit"; }; };</v>
      </c>
      <c r="T39">
        <f t="shared" si="3"/>
        <v>38</v>
      </c>
      <c r="U39" t="str">
        <f t="shared" si="4"/>
        <v xml:space="preserve"> [38] = {</v>
      </c>
      <c r="V39" t="str">
        <f t="shared" si="5"/>
        <v xml:space="preserve">["ID"] = 1879418388; </v>
      </c>
      <c r="W39" t="str">
        <f t="shared" si="6"/>
        <v xml:space="preserve">["ID"] = 1879418388; </v>
      </c>
      <c r="X39" t="str">
        <f t="shared" si="7"/>
        <v/>
      </c>
      <c r="Y39" t="str">
        <f t="shared" si="8"/>
        <v xml:space="preserve">["SAVE_INDEX"] =  35; </v>
      </c>
      <c r="Z39">
        <f>VLOOKUP(D39,Type!A$2:B$14,2,FALSE)</f>
        <v>3</v>
      </c>
      <c r="AA39" t="str">
        <f t="shared" si="9"/>
        <v xml:space="preserve">["TYPE"] = 3; </v>
      </c>
      <c r="AB39" t="str">
        <f>IF(NOT(ISBLANK(E39)),VLOOKUP(E39,Type!D$2:E$6,2,FALSE),"")</f>
        <v/>
      </c>
      <c r="AC39" t="str">
        <f t="shared" si="10"/>
        <v xml:space="preserve">            </v>
      </c>
      <c r="AD39" t="str">
        <f t="shared" si="11"/>
        <v>2000</v>
      </c>
      <c r="AE39" t="str">
        <f t="shared" si="12"/>
        <v xml:space="preserve">["VXP"] = 2000; </v>
      </c>
      <c r="AF39" t="str">
        <f t="shared" si="13"/>
        <v>0</v>
      </c>
      <c r="AG39" t="str">
        <f t="shared" si="14"/>
        <v xml:space="preserve">["LP"] =  0; </v>
      </c>
      <c r="AH39" t="str">
        <f t="shared" si="15"/>
        <v>700</v>
      </c>
      <c r="AI39" t="str">
        <f t="shared" si="16"/>
        <v xml:space="preserve">["REP"] =  700; </v>
      </c>
      <c r="AJ39">
        <f>IF(LEN(J39)&gt;0,VLOOKUP(J39,Faction!A$2:B$80,2,FALSE),1)</f>
        <v>82</v>
      </c>
      <c r="AK39" t="str">
        <f t="shared" si="17"/>
        <v xml:space="preserve">["FACTION"] = 82; </v>
      </c>
      <c r="AL39" t="str">
        <f t="shared" si="18"/>
        <v xml:space="preserve">["TIER"] = 3; </v>
      </c>
      <c r="AM39" t="str">
        <f t="shared" si="19"/>
        <v xml:space="preserve">["MIN_LVL"] = "130"; </v>
      </c>
      <c r="AN39" t="str">
        <f t="shared" si="20"/>
        <v/>
      </c>
      <c r="AO39" t="str">
        <f t="shared" si="21"/>
        <v xml:space="preserve">["NAME"] = { ["EN"] = "Treasure of Stonejaws"; }; </v>
      </c>
      <c r="AP39" t="str">
        <f t="shared" si="22"/>
        <v xml:space="preserve">["LORE"] = { ["EN"] = "Find ancient treasure in The Pit of Stonejaws."; }; </v>
      </c>
      <c r="AQ39" t="str">
        <f t="shared" si="23"/>
        <v xml:space="preserve">["SUMMARY"] = { ["EN"] = "Find 8 ancient treasure"; }; </v>
      </c>
      <c r="AR39" t="str">
        <f t="shared" si="24"/>
        <v xml:space="preserve">["TITLE"] = { ["EN"] = "Treasure Seeker of The Pit"; }; </v>
      </c>
      <c r="AS39" t="str">
        <f t="shared" si="25"/>
        <v>};</v>
      </c>
    </row>
    <row r="40" spans="1:45" x14ac:dyDescent="0.25">
      <c r="A40">
        <v>1879430042</v>
      </c>
      <c r="B40">
        <v>36</v>
      </c>
      <c r="C40" t="s">
        <v>1793</v>
      </c>
      <c r="D40" t="s">
        <v>26</v>
      </c>
      <c r="F40">
        <v>2000</v>
      </c>
      <c r="G40" t="s">
        <v>1794</v>
      </c>
      <c r="H40">
        <v>5</v>
      </c>
      <c r="I40">
        <v>500</v>
      </c>
      <c r="J40" t="s">
        <v>1586</v>
      </c>
      <c r="K40" t="s">
        <v>1796</v>
      </c>
      <c r="L40" t="s">
        <v>1795</v>
      </c>
      <c r="M40">
        <v>2</v>
      </c>
      <c r="N40">
        <v>130</v>
      </c>
      <c r="R40" t="str">
        <f t="shared" si="1"/>
        <v xml:space="preserve"> [39] = {["ID"] = 1879430042; }; -- Quests of Stonejaws</v>
      </c>
      <c r="S40" s="1" t="str">
        <f t="shared" si="2"/>
        <v xml:space="preserve"> [39] = {["ID"] = 1879430042; ["SAVE_INDEX"] =  36; ["TYPE"] = 6; ["VXP"] = 2000; ["LP"] =  5; ["REP"] =  500; ["FACTION"] = 82; ["TIER"] = 2; ["MIN_LVL"] = "130"; ["NAME"] = { ["EN"] = "Quests of Stonejaws"; }; ["LORE"] = { ["EN"] = "Complete many quests in The Pit of Stonejaws."; }; ["SUMMARY"] = { ["EN"] = "Complete 25 quests in The Pit of Stonejaws"; }; ["TITLE"] = { ["EN"] = "Warrior of Stonejaws"; }; };</v>
      </c>
      <c r="T40">
        <f t="shared" si="3"/>
        <v>39</v>
      </c>
      <c r="U40" t="str">
        <f t="shared" si="4"/>
        <v xml:space="preserve"> [39] = {</v>
      </c>
      <c r="V40" t="str">
        <f t="shared" si="5"/>
        <v xml:space="preserve">["ID"] = 1879430042; </v>
      </c>
      <c r="W40" t="str">
        <f t="shared" si="6"/>
        <v xml:space="preserve">["ID"] = 1879430042; </v>
      </c>
      <c r="X40" t="str">
        <f t="shared" si="7"/>
        <v/>
      </c>
      <c r="Y40" t="str">
        <f t="shared" si="8"/>
        <v xml:space="preserve">["SAVE_INDEX"] =  36; </v>
      </c>
      <c r="Z40">
        <f>VLOOKUP(D40,Type!A$2:B$14,2,FALSE)</f>
        <v>6</v>
      </c>
      <c r="AA40" t="str">
        <f t="shared" si="9"/>
        <v xml:space="preserve">["TYPE"] = 6; </v>
      </c>
      <c r="AB40" t="str">
        <f>IF(NOT(ISBLANK(E40)),VLOOKUP(E40,Type!D$2:E$6,2,FALSE),"")</f>
        <v/>
      </c>
      <c r="AC40" t="str">
        <f t="shared" si="10"/>
        <v xml:space="preserve">            </v>
      </c>
      <c r="AD40" t="str">
        <f t="shared" si="11"/>
        <v>2000</v>
      </c>
      <c r="AE40" t="str">
        <f t="shared" si="12"/>
        <v xml:space="preserve">["VXP"] = 2000; </v>
      </c>
      <c r="AF40" t="str">
        <f t="shared" si="13"/>
        <v>5</v>
      </c>
      <c r="AG40" t="str">
        <f t="shared" si="14"/>
        <v xml:space="preserve">["LP"] =  5; </v>
      </c>
      <c r="AH40" t="str">
        <f t="shared" si="15"/>
        <v>500</v>
      </c>
      <c r="AI40" t="str">
        <f t="shared" si="16"/>
        <v xml:space="preserve">["REP"] =  500; </v>
      </c>
      <c r="AJ40">
        <f>IF(LEN(J40)&gt;0,VLOOKUP(J40,Faction!A$2:B$80,2,FALSE),1)</f>
        <v>82</v>
      </c>
      <c r="AK40" t="str">
        <f t="shared" si="17"/>
        <v xml:space="preserve">["FACTION"] = 82; </v>
      </c>
      <c r="AL40" t="str">
        <f t="shared" si="18"/>
        <v xml:space="preserve">["TIER"] = 2; </v>
      </c>
      <c r="AM40" t="str">
        <f t="shared" si="19"/>
        <v xml:space="preserve">["MIN_LVL"] = "130"; </v>
      </c>
      <c r="AN40" t="str">
        <f t="shared" si="20"/>
        <v/>
      </c>
      <c r="AO40" t="str">
        <f t="shared" si="21"/>
        <v xml:space="preserve">["NAME"] = { ["EN"] = "Quests of Stonejaws"; }; </v>
      </c>
      <c r="AP40" t="str">
        <f t="shared" si="22"/>
        <v xml:space="preserve">["LORE"] = { ["EN"] = "Complete many quests in The Pit of Stonejaws."; }; </v>
      </c>
      <c r="AQ40" t="str">
        <f t="shared" si="23"/>
        <v xml:space="preserve">["SUMMARY"] = { ["EN"] = "Complete 25 quests in The Pit of Stonejaws"; }; </v>
      </c>
      <c r="AR40" t="str">
        <f t="shared" si="24"/>
        <v xml:space="preserve">["TITLE"] = { ["EN"] = "Warrior of Stonejaws"; }; </v>
      </c>
      <c r="AS40" t="str">
        <f t="shared" si="25"/>
        <v>};</v>
      </c>
    </row>
    <row r="41" spans="1:45" x14ac:dyDescent="0.25">
      <c r="A41">
        <v>1879430031</v>
      </c>
      <c r="B41">
        <v>37</v>
      </c>
      <c r="C41" t="s">
        <v>1797</v>
      </c>
      <c r="D41" t="s">
        <v>31</v>
      </c>
      <c r="F41">
        <v>2000</v>
      </c>
      <c r="H41">
        <v>10</v>
      </c>
      <c r="I41">
        <v>700</v>
      </c>
      <c r="J41" t="s">
        <v>1586</v>
      </c>
      <c r="K41" t="s">
        <v>1299</v>
      </c>
      <c r="L41" t="s">
        <v>1798</v>
      </c>
      <c r="M41">
        <v>2</v>
      </c>
      <c r="N41">
        <v>130</v>
      </c>
      <c r="R41" t="str">
        <f t="shared" si="1"/>
        <v xml:space="preserve"> [40] = {["ID"] = 1879430031; }; -- Slayer of Stonejaws</v>
      </c>
      <c r="S41" s="1" t="str">
        <f t="shared" si="2"/>
        <v xml:space="preserve"> [40] = {["ID"] = 1879430031; ["SAVE_INDEX"] =  37; ["TYPE"] = 4; ["VXP"] = 2000; ["LP"] = 10; ["REP"] =  700; ["FACTION"] = 82; ["TIER"] = 2; ["MIN_LVL"] = "130"; ["NAME"] = { ["EN"] = "Slayer of Stonejaws"; }; ["LORE"] = { ["EN"] = "There are many foes lurking in The Pit of Stonejaws."; }; ["SUMMARY"] = { ["EN"] = "Complete 3 deeds"; }; };</v>
      </c>
      <c r="T41">
        <f t="shared" si="3"/>
        <v>40</v>
      </c>
      <c r="U41" t="str">
        <f t="shared" si="4"/>
        <v xml:space="preserve"> [40] = {</v>
      </c>
      <c r="V41" t="str">
        <f t="shared" si="5"/>
        <v xml:space="preserve">["ID"] = 1879430031; </v>
      </c>
      <c r="W41" t="str">
        <f t="shared" si="6"/>
        <v xml:space="preserve">["ID"] = 1879430031; </v>
      </c>
      <c r="X41" t="str">
        <f t="shared" si="7"/>
        <v/>
      </c>
      <c r="Y41" t="str">
        <f t="shared" si="8"/>
        <v xml:space="preserve">["SAVE_INDEX"] =  37; </v>
      </c>
      <c r="Z41">
        <f>VLOOKUP(D41,Type!A$2:B$14,2,FALSE)</f>
        <v>4</v>
      </c>
      <c r="AA41" t="str">
        <f t="shared" si="9"/>
        <v xml:space="preserve">["TYPE"] = 4; </v>
      </c>
      <c r="AB41" t="str">
        <f>IF(NOT(ISBLANK(E41)),VLOOKUP(E41,Type!D$2:E$6,2,FALSE),"")</f>
        <v/>
      </c>
      <c r="AC41" t="str">
        <f t="shared" si="10"/>
        <v xml:space="preserve">            </v>
      </c>
      <c r="AD41" t="str">
        <f t="shared" si="11"/>
        <v>2000</v>
      </c>
      <c r="AE41" t="str">
        <f t="shared" si="12"/>
        <v xml:space="preserve">["VXP"] = 2000; </v>
      </c>
      <c r="AF41" t="str">
        <f t="shared" si="13"/>
        <v>10</v>
      </c>
      <c r="AG41" t="str">
        <f t="shared" si="14"/>
        <v xml:space="preserve">["LP"] = 10; </v>
      </c>
      <c r="AH41" t="str">
        <f t="shared" si="15"/>
        <v>700</v>
      </c>
      <c r="AI41" t="str">
        <f t="shared" si="16"/>
        <v xml:space="preserve">["REP"] =  700; </v>
      </c>
      <c r="AJ41">
        <f>IF(LEN(J41)&gt;0,VLOOKUP(J41,Faction!A$2:B$80,2,FALSE),1)</f>
        <v>82</v>
      </c>
      <c r="AK41" t="str">
        <f t="shared" si="17"/>
        <v xml:space="preserve">["FACTION"] = 82; </v>
      </c>
      <c r="AL41" t="str">
        <f t="shared" si="18"/>
        <v xml:space="preserve">["TIER"] = 2; </v>
      </c>
      <c r="AM41" t="str">
        <f t="shared" si="19"/>
        <v xml:space="preserve">["MIN_LVL"] = "130"; </v>
      </c>
      <c r="AN41" t="str">
        <f t="shared" si="20"/>
        <v/>
      </c>
      <c r="AO41" t="str">
        <f t="shared" si="21"/>
        <v xml:space="preserve">["NAME"] = { ["EN"] = "Slayer of Stonejaws"; }; </v>
      </c>
      <c r="AP41" t="str">
        <f t="shared" si="22"/>
        <v xml:space="preserve">["LORE"] = { ["EN"] = "There are many foes lurking in The Pit of Stonejaws."; }; </v>
      </c>
      <c r="AQ41" t="str">
        <f t="shared" si="23"/>
        <v xml:space="preserve">["SUMMARY"] = { ["EN"] = "Complete 3 deeds"; }; </v>
      </c>
      <c r="AR41" t="str">
        <f t="shared" si="24"/>
        <v/>
      </c>
      <c r="AS41" t="str">
        <f t="shared" si="25"/>
        <v>};</v>
      </c>
    </row>
    <row r="42" spans="1:45" x14ac:dyDescent="0.25">
      <c r="A42">
        <v>1879438585</v>
      </c>
      <c r="B42">
        <v>38</v>
      </c>
      <c r="C42" t="s">
        <v>1799</v>
      </c>
      <c r="D42" t="s">
        <v>31</v>
      </c>
      <c r="F42">
        <v>2000</v>
      </c>
      <c r="H42">
        <v>5</v>
      </c>
      <c r="I42">
        <v>700</v>
      </c>
      <c r="J42" t="s">
        <v>1586</v>
      </c>
      <c r="K42" t="s">
        <v>1802</v>
      </c>
      <c r="L42" t="s">
        <v>1801</v>
      </c>
      <c r="M42">
        <v>3</v>
      </c>
      <c r="N42">
        <v>130</v>
      </c>
      <c r="R42" t="str">
        <f t="shared" si="1"/>
        <v xml:space="preserve"> [41] = {["ID"] = 1879438585; }; -- Stonejaws Beast-slayer (Advanced)</v>
      </c>
      <c r="S42" s="1" t="str">
        <f t="shared" si="2"/>
        <v xml:space="preserve"> [41] = {["ID"] = 1879438585; ["SAVE_INDEX"] =  38; ["TYPE"] = 4; ["VXP"] = 2000; ["LP"] =  5; ["REP"] =  700; ["FACTION"] = 82; ["TIER"] = 3; ["MIN_LVL"] = "130"; ["NAME"] = { ["EN"] = "Stonejaws Beast-slayer (Advanced)"; }; ["LORE"] = { ["EN"] = "Defeat many beasts in The Pit of Stonejaws."; }; ["SUMMARY"] = { ["EN"] = "Defeat 200 beasts in The Pit of Stonejaws."; }; };</v>
      </c>
      <c r="T42">
        <f t="shared" si="3"/>
        <v>41</v>
      </c>
      <c r="U42" t="str">
        <f t="shared" si="4"/>
        <v xml:space="preserve"> [41] = {</v>
      </c>
      <c r="V42" t="str">
        <f t="shared" si="5"/>
        <v xml:space="preserve">["ID"] = 1879438585; </v>
      </c>
      <c r="W42" t="str">
        <f t="shared" si="6"/>
        <v xml:space="preserve">["ID"] = 1879438585; </v>
      </c>
      <c r="X42" t="str">
        <f t="shared" si="7"/>
        <v/>
      </c>
      <c r="Y42" t="str">
        <f t="shared" si="8"/>
        <v xml:space="preserve">["SAVE_INDEX"] =  38; </v>
      </c>
      <c r="Z42">
        <f>VLOOKUP(D42,Type!A$2:B$14,2,FALSE)</f>
        <v>4</v>
      </c>
      <c r="AA42" t="str">
        <f t="shared" si="9"/>
        <v xml:space="preserve">["TYPE"] = 4; </v>
      </c>
      <c r="AB42" t="str">
        <f>IF(NOT(ISBLANK(E42)),VLOOKUP(E42,Type!D$2:E$6,2,FALSE),"")</f>
        <v/>
      </c>
      <c r="AC42" t="str">
        <f t="shared" si="10"/>
        <v xml:space="preserve">            </v>
      </c>
      <c r="AD42" t="str">
        <f t="shared" si="11"/>
        <v>2000</v>
      </c>
      <c r="AE42" t="str">
        <f t="shared" si="12"/>
        <v xml:space="preserve">["VXP"] = 2000; </v>
      </c>
      <c r="AF42" t="str">
        <f t="shared" si="13"/>
        <v>5</v>
      </c>
      <c r="AG42" t="str">
        <f t="shared" si="14"/>
        <v xml:space="preserve">["LP"] =  5; </v>
      </c>
      <c r="AH42" t="str">
        <f t="shared" si="15"/>
        <v>700</v>
      </c>
      <c r="AI42" t="str">
        <f t="shared" si="16"/>
        <v xml:space="preserve">["REP"] =  700; </v>
      </c>
      <c r="AJ42">
        <f>IF(LEN(J42)&gt;0,VLOOKUP(J42,Faction!A$2:B$80,2,FALSE),1)</f>
        <v>82</v>
      </c>
      <c r="AK42" t="str">
        <f t="shared" si="17"/>
        <v xml:space="preserve">["FACTION"] = 82; </v>
      </c>
      <c r="AL42" t="str">
        <f t="shared" si="18"/>
        <v xml:space="preserve">["TIER"] = 3; </v>
      </c>
      <c r="AM42" t="str">
        <f t="shared" si="19"/>
        <v xml:space="preserve">["MIN_LVL"] = "130"; </v>
      </c>
      <c r="AN42" t="str">
        <f t="shared" si="20"/>
        <v/>
      </c>
      <c r="AO42" t="str">
        <f t="shared" si="21"/>
        <v xml:space="preserve">["NAME"] = { ["EN"] = "Stonejaws Beast-slayer (Advanced)"; }; </v>
      </c>
      <c r="AP42" t="str">
        <f t="shared" si="22"/>
        <v xml:space="preserve">["LORE"] = { ["EN"] = "Defeat many beasts in The Pit of Stonejaws."; }; </v>
      </c>
      <c r="AQ42" t="str">
        <f t="shared" si="23"/>
        <v xml:space="preserve">["SUMMARY"] = { ["EN"] = "Defeat 200 beasts in The Pit of Stonejaws."; }; </v>
      </c>
      <c r="AR42" t="str">
        <f t="shared" si="24"/>
        <v/>
      </c>
      <c r="AS42" t="str">
        <f t="shared" si="25"/>
        <v>};</v>
      </c>
    </row>
    <row r="43" spans="1:45" x14ac:dyDescent="0.25">
      <c r="A43">
        <v>1879438579</v>
      </c>
      <c r="B43">
        <v>39</v>
      </c>
      <c r="C43" t="s">
        <v>1800</v>
      </c>
      <c r="D43" t="s">
        <v>31</v>
      </c>
      <c r="H43">
        <v>5</v>
      </c>
      <c r="I43">
        <v>500</v>
      </c>
      <c r="J43" t="s">
        <v>1586</v>
      </c>
      <c r="K43" t="s">
        <v>1803</v>
      </c>
      <c r="L43" t="s">
        <v>1801</v>
      </c>
      <c r="M43">
        <v>4</v>
      </c>
      <c r="N43">
        <v>130</v>
      </c>
      <c r="R43" t="str">
        <f t="shared" si="1"/>
        <v xml:space="preserve"> [42] = {["ID"] = 1879438579; }; -- Stonejaws Beast-slayer</v>
      </c>
      <c r="S43" s="1" t="str">
        <f t="shared" si="2"/>
        <v xml:space="preserve"> [42] = {["ID"] = 1879438579; ["SAVE_INDEX"] =  39; ["TYPE"] = 4; ["VXP"] =    0; ["LP"] =  5; ["REP"] =  500; ["FACTION"] = 82; ["TIER"] = 4; ["MIN_LVL"] = "130"; ["NAME"] = { ["EN"] = "Stonejaws Beast-slayer"; }; ["LORE"] = { ["EN"] = "Defeat many beasts in The Pit of Stonejaws."; }; ["SUMMARY"] = { ["EN"] = "Defeat 100 beasts in The Pit of Stonejaws."; }; };</v>
      </c>
      <c r="T43">
        <f t="shared" si="3"/>
        <v>42</v>
      </c>
      <c r="U43" t="str">
        <f t="shared" si="4"/>
        <v xml:space="preserve"> [42] = {</v>
      </c>
      <c r="V43" t="str">
        <f t="shared" si="5"/>
        <v xml:space="preserve">["ID"] = 1879438579; </v>
      </c>
      <c r="W43" t="str">
        <f t="shared" si="6"/>
        <v xml:space="preserve">["ID"] = 1879438579; </v>
      </c>
      <c r="X43" t="str">
        <f t="shared" si="7"/>
        <v/>
      </c>
      <c r="Y43" t="str">
        <f t="shared" si="8"/>
        <v xml:space="preserve">["SAVE_INDEX"] =  39; </v>
      </c>
      <c r="Z43">
        <f>VLOOKUP(D43,Type!A$2:B$14,2,FALSE)</f>
        <v>4</v>
      </c>
      <c r="AA43" t="str">
        <f t="shared" si="9"/>
        <v xml:space="preserve">["TYPE"] = 4; </v>
      </c>
      <c r="AB43" t="str">
        <f>IF(NOT(ISBLANK(E43)),VLOOKUP(E43,Type!D$2:E$6,2,FALSE),"")</f>
        <v/>
      </c>
      <c r="AC43" t="str">
        <f t="shared" si="10"/>
        <v xml:space="preserve">            </v>
      </c>
      <c r="AD43" t="str">
        <f t="shared" si="11"/>
        <v>0</v>
      </c>
      <c r="AE43" t="str">
        <f t="shared" si="12"/>
        <v xml:space="preserve">["VXP"] =    0; </v>
      </c>
      <c r="AF43" t="str">
        <f t="shared" si="13"/>
        <v>5</v>
      </c>
      <c r="AG43" t="str">
        <f t="shared" si="14"/>
        <v xml:space="preserve">["LP"] =  5; </v>
      </c>
      <c r="AH43" t="str">
        <f t="shared" si="15"/>
        <v>500</v>
      </c>
      <c r="AI43" t="str">
        <f t="shared" si="16"/>
        <v xml:space="preserve">["REP"] =  500; </v>
      </c>
      <c r="AJ43">
        <f>IF(LEN(J43)&gt;0,VLOOKUP(J43,Faction!A$2:B$80,2,FALSE),1)</f>
        <v>82</v>
      </c>
      <c r="AK43" t="str">
        <f t="shared" si="17"/>
        <v xml:space="preserve">["FACTION"] = 82; </v>
      </c>
      <c r="AL43" t="str">
        <f t="shared" si="18"/>
        <v xml:space="preserve">["TIER"] = 4; </v>
      </c>
      <c r="AM43" t="str">
        <f t="shared" si="19"/>
        <v xml:space="preserve">["MIN_LVL"] = "130"; </v>
      </c>
      <c r="AN43" t="str">
        <f t="shared" si="20"/>
        <v/>
      </c>
      <c r="AO43" t="str">
        <f t="shared" si="21"/>
        <v xml:space="preserve">["NAME"] = { ["EN"] = "Stonejaws Beast-slayer"; }; </v>
      </c>
      <c r="AP43" t="str">
        <f t="shared" si="22"/>
        <v xml:space="preserve">["LORE"] = { ["EN"] = "Defeat many beasts in The Pit of Stonejaws."; }; </v>
      </c>
      <c r="AQ43" t="str">
        <f t="shared" si="23"/>
        <v xml:space="preserve">["SUMMARY"] = { ["EN"] = "Defeat 100 beasts in The Pit of Stonejaws."; }; </v>
      </c>
      <c r="AR43" t="str">
        <f t="shared" si="24"/>
        <v/>
      </c>
      <c r="AS43" t="str">
        <f t="shared" si="25"/>
        <v>};</v>
      </c>
    </row>
    <row r="44" spans="1:45" x14ac:dyDescent="0.25">
      <c r="A44">
        <v>1879438573</v>
      </c>
      <c r="B44">
        <v>40</v>
      </c>
      <c r="C44" t="s">
        <v>1804</v>
      </c>
      <c r="D44" t="s">
        <v>31</v>
      </c>
      <c r="F44">
        <v>2000</v>
      </c>
      <c r="H44">
        <v>5</v>
      </c>
      <c r="I44">
        <v>700</v>
      </c>
      <c r="J44" t="s">
        <v>1586</v>
      </c>
      <c r="K44" t="s">
        <v>1806</v>
      </c>
      <c r="L44" t="s">
        <v>1805</v>
      </c>
      <c r="M44">
        <v>3</v>
      </c>
      <c r="N44">
        <v>130</v>
      </c>
      <c r="R44" t="str">
        <f t="shared" si="1"/>
        <v xml:space="preserve"> [43] = {["ID"] = 1879438573; }; -- Stonejaws Defilers of the Dead Slayer (Advanced)</v>
      </c>
      <c r="S44" s="1" t="str">
        <f t="shared" si="2"/>
        <v xml:space="preserve"> [43] = {["ID"] = 1879438573; ["SAVE_INDEX"] =  40; ["TYPE"] = 4; ["VXP"] = 2000; ["LP"] =  5; ["REP"] =  700; ["FACTION"] = 82; ["TIER"] = 3; ["MIN_LVL"] = "130"; ["NAME"] = { ["EN"] = "Stonejaws Defilers of the Dead Slayer (Advanced)"; }; ["LORE"] = { ["EN"] = "Defeat those who defile the dead within The Pit of Stonejaws."; }; ["SUMMARY"] = { ["EN"] = "Defeat 160 defilers of the dead within The Pit of Stonejaws."; }; };</v>
      </c>
      <c r="T44">
        <f t="shared" si="3"/>
        <v>43</v>
      </c>
      <c r="U44" t="str">
        <f t="shared" si="4"/>
        <v xml:space="preserve"> [43] = {</v>
      </c>
      <c r="V44" t="str">
        <f t="shared" si="5"/>
        <v xml:space="preserve">["ID"] = 1879438573; </v>
      </c>
      <c r="W44" t="str">
        <f t="shared" si="6"/>
        <v xml:space="preserve">["ID"] = 1879438573; </v>
      </c>
      <c r="X44" t="str">
        <f t="shared" si="7"/>
        <v/>
      </c>
      <c r="Y44" t="str">
        <f t="shared" si="8"/>
        <v xml:space="preserve">["SAVE_INDEX"] =  40; </v>
      </c>
      <c r="Z44">
        <f>VLOOKUP(D44,Type!A$2:B$14,2,FALSE)</f>
        <v>4</v>
      </c>
      <c r="AA44" t="str">
        <f t="shared" si="9"/>
        <v xml:space="preserve">["TYPE"] = 4; </v>
      </c>
      <c r="AB44" t="str">
        <f>IF(NOT(ISBLANK(E44)),VLOOKUP(E44,Type!D$2:E$6,2,FALSE),"")</f>
        <v/>
      </c>
      <c r="AC44" t="str">
        <f t="shared" si="10"/>
        <v xml:space="preserve">            </v>
      </c>
      <c r="AD44" t="str">
        <f t="shared" si="11"/>
        <v>2000</v>
      </c>
      <c r="AE44" t="str">
        <f t="shared" si="12"/>
        <v xml:space="preserve">["VXP"] = 2000; </v>
      </c>
      <c r="AF44" t="str">
        <f t="shared" si="13"/>
        <v>5</v>
      </c>
      <c r="AG44" t="str">
        <f t="shared" si="14"/>
        <v xml:space="preserve">["LP"] =  5; </v>
      </c>
      <c r="AH44" t="str">
        <f t="shared" si="15"/>
        <v>700</v>
      </c>
      <c r="AI44" t="str">
        <f t="shared" si="16"/>
        <v xml:space="preserve">["REP"] =  700; </v>
      </c>
      <c r="AJ44">
        <f>IF(LEN(J44)&gt;0,VLOOKUP(J44,Faction!A$2:B$80,2,FALSE),1)</f>
        <v>82</v>
      </c>
      <c r="AK44" t="str">
        <f t="shared" si="17"/>
        <v xml:space="preserve">["FACTION"] = 82; </v>
      </c>
      <c r="AL44" t="str">
        <f t="shared" si="18"/>
        <v xml:space="preserve">["TIER"] = 3; </v>
      </c>
      <c r="AM44" t="str">
        <f t="shared" si="19"/>
        <v xml:space="preserve">["MIN_LVL"] = "130"; </v>
      </c>
      <c r="AN44" t="str">
        <f t="shared" si="20"/>
        <v/>
      </c>
      <c r="AO44" t="str">
        <f t="shared" si="21"/>
        <v xml:space="preserve">["NAME"] = { ["EN"] = "Stonejaws Defilers of the Dead Slayer (Advanced)"; }; </v>
      </c>
      <c r="AP44" t="str">
        <f t="shared" si="22"/>
        <v xml:space="preserve">["LORE"] = { ["EN"] = "Defeat those who defile the dead within The Pit of Stonejaws."; }; </v>
      </c>
      <c r="AQ44" t="str">
        <f t="shared" si="23"/>
        <v xml:space="preserve">["SUMMARY"] = { ["EN"] = "Defeat 160 defilers of the dead within The Pit of Stonejaws."; }; </v>
      </c>
      <c r="AR44" t="str">
        <f t="shared" si="24"/>
        <v/>
      </c>
      <c r="AS44" t="str">
        <f t="shared" si="25"/>
        <v>};</v>
      </c>
    </row>
    <row r="45" spans="1:45" x14ac:dyDescent="0.25">
      <c r="A45">
        <v>1879438586</v>
      </c>
      <c r="B45">
        <v>41</v>
      </c>
      <c r="C45" t="s">
        <v>1807</v>
      </c>
      <c r="D45" t="s">
        <v>31</v>
      </c>
      <c r="H45">
        <v>5</v>
      </c>
      <c r="I45">
        <v>500</v>
      </c>
      <c r="J45" t="s">
        <v>1586</v>
      </c>
      <c r="K45" t="s">
        <v>1808</v>
      </c>
      <c r="L45" t="s">
        <v>1805</v>
      </c>
      <c r="M45">
        <v>4</v>
      </c>
      <c r="N45">
        <v>130</v>
      </c>
      <c r="R45" t="str">
        <f t="shared" si="1"/>
        <v xml:space="preserve"> [44] = {["ID"] = 1879438586; }; -- Stonejaws Defilers of the Dead Slayer</v>
      </c>
      <c r="S45" s="1" t="str">
        <f t="shared" si="2"/>
        <v xml:space="preserve"> [44] = {["ID"] = 1879438586; ["SAVE_INDEX"] =  41; ["TYPE"] = 4; ["VXP"] =    0; ["LP"] =  5; ["REP"] =  500; ["FACTION"] = 82; ["TIER"] = 4; ["MIN_LVL"] = "130"; ["NAME"] = { ["EN"] = "Stonejaws Defilers of the Dead Slayer"; }; ["LORE"] = { ["EN"] = "Defeat those who defile the dead within The Pit of Stonejaws."; }; ["SUMMARY"] = { ["EN"] = "Defeat 80 defilers of the dead within The Pit of Stonejaws."; }; };</v>
      </c>
      <c r="T45">
        <f t="shared" si="3"/>
        <v>44</v>
      </c>
      <c r="U45" t="str">
        <f t="shared" si="4"/>
        <v xml:space="preserve"> [44] = {</v>
      </c>
      <c r="V45" t="str">
        <f t="shared" si="5"/>
        <v xml:space="preserve">["ID"] = 1879438586; </v>
      </c>
      <c r="W45" t="str">
        <f t="shared" si="6"/>
        <v xml:space="preserve">["ID"] = 1879438586; </v>
      </c>
      <c r="X45" t="str">
        <f t="shared" si="7"/>
        <v/>
      </c>
      <c r="Y45" t="str">
        <f t="shared" si="8"/>
        <v xml:space="preserve">["SAVE_INDEX"] =  41; </v>
      </c>
      <c r="Z45">
        <f>VLOOKUP(D45,Type!A$2:B$14,2,FALSE)</f>
        <v>4</v>
      </c>
      <c r="AA45" t="str">
        <f t="shared" si="9"/>
        <v xml:space="preserve">["TYPE"] = 4; </v>
      </c>
      <c r="AB45" t="str">
        <f>IF(NOT(ISBLANK(E45)),VLOOKUP(E45,Type!D$2:E$6,2,FALSE),"")</f>
        <v/>
      </c>
      <c r="AC45" t="str">
        <f t="shared" si="10"/>
        <v xml:space="preserve">            </v>
      </c>
      <c r="AD45" t="str">
        <f t="shared" si="11"/>
        <v>0</v>
      </c>
      <c r="AE45" t="str">
        <f t="shared" si="12"/>
        <v xml:space="preserve">["VXP"] =    0; </v>
      </c>
      <c r="AF45" t="str">
        <f t="shared" si="13"/>
        <v>5</v>
      </c>
      <c r="AG45" t="str">
        <f t="shared" si="14"/>
        <v xml:space="preserve">["LP"] =  5; </v>
      </c>
      <c r="AH45" t="str">
        <f t="shared" si="15"/>
        <v>500</v>
      </c>
      <c r="AI45" t="str">
        <f t="shared" si="16"/>
        <v xml:space="preserve">["REP"] =  500; </v>
      </c>
      <c r="AJ45">
        <f>IF(LEN(J45)&gt;0,VLOOKUP(J45,Faction!A$2:B$80,2,FALSE),1)</f>
        <v>82</v>
      </c>
      <c r="AK45" t="str">
        <f t="shared" si="17"/>
        <v xml:space="preserve">["FACTION"] = 82; </v>
      </c>
      <c r="AL45" t="str">
        <f t="shared" si="18"/>
        <v xml:space="preserve">["TIER"] = 4; </v>
      </c>
      <c r="AM45" t="str">
        <f t="shared" si="19"/>
        <v xml:space="preserve">["MIN_LVL"] = "130"; </v>
      </c>
      <c r="AN45" t="str">
        <f t="shared" si="20"/>
        <v/>
      </c>
      <c r="AO45" t="str">
        <f t="shared" si="21"/>
        <v xml:space="preserve">["NAME"] = { ["EN"] = "Stonejaws Defilers of the Dead Slayer"; }; </v>
      </c>
      <c r="AP45" t="str">
        <f t="shared" si="22"/>
        <v xml:space="preserve">["LORE"] = { ["EN"] = "Defeat those who defile the dead within The Pit of Stonejaws."; }; </v>
      </c>
      <c r="AQ45" t="str">
        <f t="shared" si="23"/>
        <v xml:space="preserve">["SUMMARY"] = { ["EN"] = "Defeat 80 defilers of the dead within The Pit of Stonejaws."; }; </v>
      </c>
      <c r="AR45" t="str">
        <f t="shared" si="24"/>
        <v/>
      </c>
      <c r="AS45" t="str">
        <f t="shared" si="25"/>
        <v>};</v>
      </c>
    </row>
    <row r="46" spans="1:45" x14ac:dyDescent="0.25">
      <c r="A46">
        <v>1879438577</v>
      </c>
      <c r="B46">
        <v>42</v>
      </c>
      <c r="C46" t="s">
        <v>1809</v>
      </c>
      <c r="D46" t="s">
        <v>31</v>
      </c>
      <c r="F46">
        <v>2000</v>
      </c>
      <c r="H46">
        <v>5</v>
      </c>
      <c r="I46">
        <v>700</v>
      </c>
      <c r="J46" t="s">
        <v>1586</v>
      </c>
      <c r="K46" t="s">
        <v>1811</v>
      </c>
      <c r="L46" t="s">
        <v>1810</v>
      </c>
      <c r="M46">
        <v>3</v>
      </c>
      <c r="N46">
        <v>130</v>
      </c>
      <c r="R46" t="str">
        <f t="shared" si="1"/>
        <v xml:space="preserve"> [45] = {["ID"] = 1879438577; }; -- Stonejaws Hobgoblin-slayer (Advanced)</v>
      </c>
      <c r="S46" s="1" t="str">
        <f t="shared" si="2"/>
        <v xml:space="preserve"> [45] = {["ID"] = 1879438577; ["SAVE_INDEX"] =  42; ["TYPE"] = 4; ["VXP"] = 2000; ["LP"] =  5; ["REP"] =  700; ["FACTION"] = 82; ["TIER"] = 3; ["MIN_LVL"] = "130"; ["NAME"] = { ["EN"] = "Stonejaws Hobgoblin-slayer (Advanced)"; }; ["LORE"] = { ["EN"] = "Defeat hobgoblins in the Pit of Stonejaws."; }; ["SUMMARY"] = { ["EN"] = "Defeat 160 hobgoblins in the Pit of Stonejaws."; }; };</v>
      </c>
      <c r="T46">
        <f t="shared" si="3"/>
        <v>45</v>
      </c>
      <c r="U46" t="str">
        <f t="shared" si="4"/>
        <v xml:space="preserve"> [45] = {</v>
      </c>
      <c r="V46" t="str">
        <f t="shared" si="5"/>
        <v xml:space="preserve">["ID"] = 1879438577; </v>
      </c>
      <c r="W46" t="str">
        <f t="shared" si="6"/>
        <v xml:space="preserve">["ID"] = 1879438577; </v>
      </c>
      <c r="X46" t="str">
        <f t="shared" si="7"/>
        <v/>
      </c>
      <c r="Y46" t="str">
        <f t="shared" si="8"/>
        <v xml:space="preserve">["SAVE_INDEX"] =  42; </v>
      </c>
      <c r="Z46">
        <f>VLOOKUP(D46,Type!A$2:B$14,2,FALSE)</f>
        <v>4</v>
      </c>
      <c r="AA46" t="str">
        <f t="shared" si="9"/>
        <v xml:space="preserve">["TYPE"] = 4; </v>
      </c>
      <c r="AB46" t="str">
        <f>IF(NOT(ISBLANK(E46)),VLOOKUP(E46,Type!D$2:E$6,2,FALSE),"")</f>
        <v/>
      </c>
      <c r="AC46" t="str">
        <f t="shared" si="10"/>
        <v xml:space="preserve">            </v>
      </c>
      <c r="AD46" t="str">
        <f t="shared" si="11"/>
        <v>2000</v>
      </c>
      <c r="AE46" t="str">
        <f t="shared" si="12"/>
        <v xml:space="preserve">["VXP"] = 2000; </v>
      </c>
      <c r="AF46" t="str">
        <f t="shared" si="13"/>
        <v>5</v>
      </c>
      <c r="AG46" t="str">
        <f t="shared" si="14"/>
        <v xml:space="preserve">["LP"] =  5; </v>
      </c>
      <c r="AH46" t="str">
        <f t="shared" si="15"/>
        <v>700</v>
      </c>
      <c r="AI46" t="str">
        <f t="shared" si="16"/>
        <v xml:space="preserve">["REP"] =  700; </v>
      </c>
      <c r="AJ46">
        <f>IF(LEN(J46)&gt;0,VLOOKUP(J46,Faction!A$2:B$80,2,FALSE),1)</f>
        <v>82</v>
      </c>
      <c r="AK46" t="str">
        <f t="shared" si="17"/>
        <v xml:space="preserve">["FACTION"] = 82; </v>
      </c>
      <c r="AL46" t="str">
        <f t="shared" si="18"/>
        <v xml:space="preserve">["TIER"] = 3; </v>
      </c>
      <c r="AM46" t="str">
        <f t="shared" si="19"/>
        <v xml:space="preserve">["MIN_LVL"] = "130"; </v>
      </c>
      <c r="AN46" t="str">
        <f t="shared" si="20"/>
        <v/>
      </c>
      <c r="AO46" t="str">
        <f t="shared" si="21"/>
        <v xml:space="preserve">["NAME"] = { ["EN"] = "Stonejaws Hobgoblin-slayer (Advanced)"; }; </v>
      </c>
      <c r="AP46" t="str">
        <f t="shared" si="22"/>
        <v xml:space="preserve">["LORE"] = { ["EN"] = "Defeat hobgoblins in the Pit of Stonejaws."; }; </v>
      </c>
      <c r="AQ46" t="str">
        <f t="shared" si="23"/>
        <v xml:space="preserve">["SUMMARY"] = { ["EN"] = "Defeat 160 hobgoblins in the Pit of Stonejaws."; }; </v>
      </c>
      <c r="AR46" t="str">
        <f t="shared" si="24"/>
        <v/>
      </c>
      <c r="AS46" t="str">
        <f t="shared" si="25"/>
        <v>};</v>
      </c>
    </row>
    <row r="47" spans="1:45" x14ac:dyDescent="0.25">
      <c r="A47">
        <v>1879438587</v>
      </c>
      <c r="B47">
        <v>43</v>
      </c>
      <c r="C47" t="s">
        <v>1812</v>
      </c>
      <c r="D47" t="s">
        <v>31</v>
      </c>
      <c r="H47">
        <v>5</v>
      </c>
      <c r="I47">
        <v>500</v>
      </c>
      <c r="J47" t="s">
        <v>1586</v>
      </c>
      <c r="K47" t="s">
        <v>1814</v>
      </c>
      <c r="L47" t="s">
        <v>1813</v>
      </c>
      <c r="M47">
        <v>4</v>
      </c>
      <c r="N47">
        <v>130</v>
      </c>
      <c r="R47" t="str">
        <f t="shared" si="1"/>
        <v xml:space="preserve"> [46] = {["ID"] = 1879438587; }; -- Stonejaws Hobgoblin-slayer</v>
      </c>
      <c r="S47" s="1" t="str">
        <f t="shared" si="2"/>
        <v xml:space="preserve"> [46] = {["ID"] = 1879438587; ["SAVE_INDEX"] =  43; ["TYPE"] = 4; ["VXP"] =    0; ["LP"] =  5; ["REP"] =  500; ["FACTION"] = 82; ["TIER"] = 4; ["MIN_LVL"] = "130"; ["NAME"] = { ["EN"] = "Stonejaws Hobgoblin-slayer"; }; ["LORE"] = { ["EN"] = "Defeat hobgoblins in The Pit of Stonejaws."; }; ["SUMMARY"] = { ["EN"] = "Defeat 80 hobgoblins in the Pit of Stonejaws."; }; };</v>
      </c>
      <c r="T47">
        <f t="shared" si="3"/>
        <v>46</v>
      </c>
      <c r="U47" t="str">
        <f t="shared" si="4"/>
        <v xml:space="preserve"> [46] = {</v>
      </c>
      <c r="V47" t="str">
        <f t="shared" si="5"/>
        <v xml:space="preserve">["ID"] = 1879438587; </v>
      </c>
      <c r="W47" t="str">
        <f t="shared" si="6"/>
        <v xml:space="preserve">["ID"] = 1879438587; </v>
      </c>
      <c r="X47" t="str">
        <f t="shared" si="7"/>
        <v/>
      </c>
      <c r="Y47" t="str">
        <f t="shared" si="8"/>
        <v xml:space="preserve">["SAVE_INDEX"] =  43; </v>
      </c>
      <c r="Z47">
        <f>VLOOKUP(D47,Type!A$2:B$14,2,FALSE)</f>
        <v>4</v>
      </c>
      <c r="AA47" t="str">
        <f t="shared" si="9"/>
        <v xml:space="preserve">["TYPE"] = 4; </v>
      </c>
      <c r="AB47" t="str">
        <f>IF(NOT(ISBLANK(E47)),VLOOKUP(E47,Type!D$2:E$6,2,FALSE),"")</f>
        <v/>
      </c>
      <c r="AC47" t="str">
        <f t="shared" si="10"/>
        <v xml:space="preserve">            </v>
      </c>
      <c r="AD47" t="str">
        <f t="shared" si="11"/>
        <v>0</v>
      </c>
      <c r="AE47" t="str">
        <f t="shared" si="12"/>
        <v xml:space="preserve">["VXP"] =    0; </v>
      </c>
      <c r="AF47" t="str">
        <f t="shared" si="13"/>
        <v>5</v>
      </c>
      <c r="AG47" t="str">
        <f t="shared" si="14"/>
        <v xml:space="preserve">["LP"] =  5; </v>
      </c>
      <c r="AH47" t="str">
        <f t="shared" si="15"/>
        <v>500</v>
      </c>
      <c r="AI47" t="str">
        <f t="shared" si="16"/>
        <v xml:space="preserve">["REP"] =  500; </v>
      </c>
      <c r="AJ47">
        <f>IF(LEN(J47)&gt;0,VLOOKUP(J47,Faction!A$2:B$80,2,FALSE),1)</f>
        <v>82</v>
      </c>
      <c r="AK47" t="str">
        <f t="shared" si="17"/>
        <v xml:space="preserve">["FACTION"] = 82; </v>
      </c>
      <c r="AL47" t="str">
        <f t="shared" si="18"/>
        <v xml:space="preserve">["TIER"] = 4; </v>
      </c>
      <c r="AM47" t="str">
        <f t="shared" si="19"/>
        <v xml:space="preserve">["MIN_LVL"] = "130"; </v>
      </c>
      <c r="AN47" t="str">
        <f t="shared" si="20"/>
        <v/>
      </c>
      <c r="AO47" t="str">
        <f t="shared" si="21"/>
        <v xml:space="preserve">["NAME"] = { ["EN"] = "Stonejaws Hobgoblin-slayer"; }; </v>
      </c>
      <c r="AP47" t="str">
        <f t="shared" si="22"/>
        <v xml:space="preserve">["LORE"] = { ["EN"] = "Defeat hobgoblins in The Pit of Stonejaws."; }; </v>
      </c>
      <c r="AQ47" t="str">
        <f t="shared" si="23"/>
        <v xml:space="preserve">["SUMMARY"] = { ["EN"] = "Defeat 80 hobgoblins in the Pit of Stonejaws."; }; </v>
      </c>
      <c r="AR47" t="str">
        <f t="shared" si="24"/>
        <v/>
      </c>
      <c r="AS47" t="str">
        <f t="shared" si="25"/>
        <v>};</v>
      </c>
    </row>
    <row r="48" spans="1:45" x14ac:dyDescent="0.25">
      <c r="C48" s="3" t="s">
        <v>1815</v>
      </c>
      <c r="D48" s="3" t="s">
        <v>1551</v>
      </c>
      <c r="M48">
        <v>1</v>
      </c>
      <c r="P48">
        <v>263</v>
      </c>
      <c r="R48" t="str">
        <f t="shared" si="1"/>
        <v xml:space="preserve"> [47] = {["CAT_ID"] = 263; }; -- Gloomingtarn</v>
      </c>
      <c r="S48" s="1" t="str">
        <f t="shared" si="2"/>
        <v xml:space="preserve"> [47] = {                     ["TYPE"] = 14; ["VXP"] =    0; ["LP"] =  0; ["REP"] =    0; ["FACTION"] =  1; ["TIER"] = 1; ["NAME"] = { ["EN"] = "Gloomingtarn"; }; };</v>
      </c>
      <c r="T48">
        <f t="shared" si="3"/>
        <v>47</v>
      </c>
      <c r="U48" t="str">
        <f t="shared" si="4"/>
        <v xml:space="preserve"> [47] = {</v>
      </c>
      <c r="V48" t="str">
        <f t="shared" si="5"/>
        <v xml:space="preserve">                     </v>
      </c>
      <c r="W48" t="str">
        <f t="shared" si="6"/>
        <v/>
      </c>
      <c r="X48" t="str">
        <f t="shared" si="7"/>
        <v xml:space="preserve">["CAT_ID"] = 263; </v>
      </c>
      <c r="Y48" t="str">
        <f t="shared" si="8"/>
        <v/>
      </c>
      <c r="Z48">
        <f>VLOOKUP(D48,Type!A$2:B$14,2,FALSE)</f>
        <v>14</v>
      </c>
      <c r="AA48" t="str">
        <f t="shared" si="9"/>
        <v xml:space="preserve">["TYPE"] = 14; </v>
      </c>
      <c r="AB48" t="str">
        <f>IF(NOT(ISBLANK(E48)),VLOOKUP(E48,Type!D$2:E$6,2,FALSE),"")</f>
        <v/>
      </c>
      <c r="AC48" t="str">
        <f t="shared" si="10"/>
        <v xml:space="preserve">            </v>
      </c>
      <c r="AD48" t="str">
        <f t="shared" si="11"/>
        <v>0</v>
      </c>
      <c r="AE48" t="str">
        <f t="shared" si="12"/>
        <v xml:space="preserve">["VXP"] =    0; </v>
      </c>
      <c r="AF48" t="str">
        <f t="shared" si="13"/>
        <v>0</v>
      </c>
      <c r="AG48" t="str">
        <f t="shared" si="14"/>
        <v xml:space="preserve">["LP"] =  0; </v>
      </c>
      <c r="AH48" t="str">
        <f t="shared" si="15"/>
        <v>0</v>
      </c>
      <c r="AI48" t="str">
        <f t="shared" si="16"/>
        <v xml:space="preserve">["REP"] =    0; </v>
      </c>
      <c r="AJ48">
        <f>IF(LEN(J48)&gt;0,VLOOKUP(J48,Faction!A$2:B$80,2,FALSE),1)</f>
        <v>1</v>
      </c>
      <c r="AK48" t="str">
        <f t="shared" si="17"/>
        <v xml:space="preserve">["FACTION"] =  1; </v>
      </c>
      <c r="AL48" t="str">
        <f t="shared" si="18"/>
        <v xml:space="preserve">["TIER"] = 1; </v>
      </c>
      <c r="AM48" t="str">
        <f t="shared" si="19"/>
        <v/>
      </c>
      <c r="AN48" t="str">
        <f t="shared" si="20"/>
        <v/>
      </c>
      <c r="AO48" t="str">
        <f t="shared" si="21"/>
        <v xml:space="preserve">["NAME"] = { ["EN"] = "Gloomingtarn"; }; </v>
      </c>
      <c r="AP48" t="str">
        <f t="shared" si="22"/>
        <v/>
      </c>
      <c r="AQ48" t="str">
        <f t="shared" si="23"/>
        <v/>
      </c>
      <c r="AR48" t="str">
        <f t="shared" si="24"/>
        <v/>
      </c>
      <c r="AS48" t="str">
        <f t="shared" si="25"/>
        <v>};</v>
      </c>
    </row>
    <row r="49" spans="1:45" x14ac:dyDescent="0.25">
      <c r="A49">
        <v>1879422594</v>
      </c>
      <c r="B49">
        <v>44</v>
      </c>
      <c r="C49" t="s">
        <v>1816</v>
      </c>
      <c r="D49" t="s">
        <v>30</v>
      </c>
      <c r="F49">
        <v>3000</v>
      </c>
      <c r="H49">
        <v>10</v>
      </c>
      <c r="I49">
        <v>700</v>
      </c>
      <c r="J49" t="s">
        <v>1586</v>
      </c>
      <c r="K49" t="s">
        <v>1299</v>
      </c>
      <c r="L49" t="s">
        <v>1817</v>
      </c>
      <c r="M49">
        <v>1</v>
      </c>
      <c r="N49">
        <v>130</v>
      </c>
      <c r="R49" t="str">
        <f t="shared" si="1"/>
        <v xml:space="preserve"> [48] = {["ID"] = 1879422594; }; -- Deeds of Gloomingtarn</v>
      </c>
      <c r="S49" s="1" t="str">
        <f t="shared" si="2"/>
        <v xml:space="preserve"> [48] = {["ID"] = 1879422594; ["SAVE_INDEX"] =  44; ["TYPE"] = 7; ["VXP"] = 3000; ["LP"] = 10; ["REP"] =  700; ["FACTION"] = 82; ["TIER"] = 1; ["MIN_LVL"] = "130"; ["NAME"] = { ["EN"] = "Deeds of Gloomingtarn"; }; ["LORE"] = { ["EN"] = "There is much to do while adventuring in Gloomingtarn."; }; ["SUMMARY"] = { ["EN"] = "Complete 3 deeds"; }; };</v>
      </c>
      <c r="T49">
        <f t="shared" si="3"/>
        <v>48</v>
      </c>
      <c r="U49" t="str">
        <f t="shared" si="4"/>
        <v xml:space="preserve"> [48] = {</v>
      </c>
      <c r="V49" t="str">
        <f t="shared" si="5"/>
        <v xml:space="preserve">["ID"] = 1879422594; </v>
      </c>
      <c r="W49" t="str">
        <f t="shared" si="6"/>
        <v xml:space="preserve">["ID"] = 1879422594; </v>
      </c>
      <c r="X49" t="str">
        <f t="shared" si="7"/>
        <v/>
      </c>
      <c r="Y49" t="str">
        <f t="shared" si="8"/>
        <v xml:space="preserve">["SAVE_INDEX"] =  44; </v>
      </c>
      <c r="Z49">
        <f>VLOOKUP(D49,Type!A$2:B$14,2,FALSE)</f>
        <v>7</v>
      </c>
      <c r="AA49" t="str">
        <f t="shared" si="9"/>
        <v xml:space="preserve">["TYPE"] = 7; </v>
      </c>
      <c r="AB49" t="str">
        <f>IF(NOT(ISBLANK(E49)),VLOOKUP(E49,Type!D$2:E$6,2,FALSE),"")</f>
        <v/>
      </c>
      <c r="AC49" t="str">
        <f t="shared" si="10"/>
        <v xml:space="preserve">            </v>
      </c>
      <c r="AD49" t="str">
        <f t="shared" si="11"/>
        <v>3000</v>
      </c>
      <c r="AE49" t="str">
        <f t="shared" si="12"/>
        <v xml:space="preserve">["VXP"] = 3000; </v>
      </c>
      <c r="AF49" t="str">
        <f t="shared" si="13"/>
        <v>10</v>
      </c>
      <c r="AG49" t="str">
        <f t="shared" si="14"/>
        <v xml:space="preserve">["LP"] = 10; </v>
      </c>
      <c r="AH49" t="str">
        <f t="shared" si="15"/>
        <v>700</v>
      </c>
      <c r="AI49" t="str">
        <f t="shared" si="16"/>
        <v xml:space="preserve">["REP"] =  700; </v>
      </c>
      <c r="AJ49">
        <f>IF(LEN(J49)&gt;0,VLOOKUP(J49,Faction!A$2:B$80,2,FALSE),1)</f>
        <v>82</v>
      </c>
      <c r="AK49" t="str">
        <f t="shared" si="17"/>
        <v xml:space="preserve">["FACTION"] = 82; </v>
      </c>
      <c r="AL49" t="str">
        <f t="shared" si="18"/>
        <v xml:space="preserve">["TIER"] = 1; </v>
      </c>
      <c r="AM49" t="str">
        <f t="shared" si="19"/>
        <v xml:space="preserve">["MIN_LVL"] = "130"; </v>
      </c>
      <c r="AN49" t="str">
        <f t="shared" si="20"/>
        <v/>
      </c>
      <c r="AO49" t="str">
        <f t="shared" si="21"/>
        <v xml:space="preserve">["NAME"] = { ["EN"] = "Deeds of Gloomingtarn"; }; </v>
      </c>
      <c r="AP49" t="str">
        <f t="shared" si="22"/>
        <v xml:space="preserve">["LORE"] = { ["EN"] = "There is much to do while adventuring in Gloomingtarn."; }; </v>
      </c>
      <c r="AQ49" t="str">
        <f t="shared" si="23"/>
        <v xml:space="preserve">["SUMMARY"] = { ["EN"] = "Complete 3 deeds"; }; </v>
      </c>
      <c r="AR49" t="str">
        <f t="shared" si="24"/>
        <v/>
      </c>
      <c r="AS49" t="str">
        <f t="shared" si="25"/>
        <v>};</v>
      </c>
    </row>
    <row r="50" spans="1:45" x14ac:dyDescent="0.25">
      <c r="A50">
        <v>1879422592</v>
      </c>
      <c r="B50">
        <v>45</v>
      </c>
      <c r="C50" t="s">
        <v>1818</v>
      </c>
      <c r="D50" t="s">
        <v>25</v>
      </c>
      <c r="F50">
        <v>2000</v>
      </c>
      <c r="H50">
        <v>10</v>
      </c>
      <c r="I50">
        <v>700</v>
      </c>
      <c r="J50" t="s">
        <v>1586</v>
      </c>
      <c r="K50" t="s">
        <v>1300</v>
      </c>
      <c r="L50" t="s">
        <v>1819</v>
      </c>
      <c r="M50">
        <v>2</v>
      </c>
      <c r="N50">
        <v>130</v>
      </c>
      <c r="R50" t="str">
        <f t="shared" si="1"/>
        <v xml:space="preserve"> [49] = {["ID"] = 1879422592; }; -- Explorer of Gloomingtarn</v>
      </c>
      <c r="S50" s="1" t="str">
        <f t="shared" si="2"/>
        <v xml:space="preserve"> [49] = {["ID"] = 1879422592; ["SAVE_INDEX"] =  45; ["TYPE"] = 3; ["VXP"] = 2000; ["LP"] = 10; ["REP"] =  700; ["FACTION"] = 82; ["TIER"] = 2; ["MIN_LVL"] = "130"; ["NAME"] = { ["EN"] = "Explorer of Gloomingtarn"; }; ["LORE"] = { ["EN"] = "Explore the the hallowed caverns of Gloomingtarn."; }; ["SUMMARY"] = { ["EN"] = "Complete 4 deeds"; }; };</v>
      </c>
      <c r="T50">
        <f t="shared" si="3"/>
        <v>49</v>
      </c>
      <c r="U50" t="str">
        <f t="shared" si="4"/>
        <v xml:space="preserve"> [49] = {</v>
      </c>
      <c r="V50" t="str">
        <f t="shared" si="5"/>
        <v xml:space="preserve">["ID"] = 1879422592; </v>
      </c>
      <c r="W50" t="str">
        <f t="shared" si="6"/>
        <v xml:space="preserve">["ID"] = 1879422592; </v>
      </c>
      <c r="X50" t="str">
        <f t="shared" si="7"/>
        <v/>
      </c>
      <c r="Y50" t="str">
        <f t="shared" si="8"/>
        <v xml:space="preserve">["SAVE_INDEX"] =  45; </v>
      </c>
      <c r="Z50">
        <f>VLOOKUP(D50,Type!A$2:B$14,2,FALSE)</f>
        <v>3</v>
      </c>
      <c r="AA50" t="str">
        <f t="shared" si="9"/>
        <v xml:space="preserve">["TYPE"] = 3; </v>
      </c>
      <c r="AB50" t="str">
        <f>IF(NOT(ISBLANK(E50)),VLOOKUP(E50,Type!D$2:E$6,2,FALSE),"")</f>
        <v/>
      </c>
      <c r="AC50" t="str">
        <f t="shared" si="10"/>
        <v xml:space="preserve">            </v>
      </c>
      <c r="AD50" t="str">
        <f t="shared" si="11"/>
        <v>2000</v>
      </c>
      <c r="AE50" t="str">
        <f t="shared" si="12"/>
        <v xml:space="preserve">["VXP"] = 2000; </v>
      </c>
      <c r="AF50" t="str">
        <f t="shared" si="13"/>
        <v>10</v>
      </c>
      <c r="AG50" t="str">
        <f t="shared" si="14"/>
        <v xml:space="preserve">["LP"] = 10; </v>
      </c>
      <c r="AH50" t="str">
        <f t="shared" si="15"/>
        <v>700</v>
      </c>
      <c r="AI50" t="str">
        <f t="shared" si="16"/>
        <v xml:space="preserve">["REP"] =  700; </v>
      </c>
      <c r="AJ50">
        <f>IF(LEN(J50)&gt;0,VLOOKUP(J50,Faction!A$2:B$80,2,FALSE),1)</f>
        <v>82</v>
      </c>
      <c r="AK50" t="str">
        <f t="shared" si="17"/>
        <v xml:space="preserve">["FACTION"] = 82; </v>
      </c>
      <c r="AL50" t="str">
        <f t="shared" si="18"/>
        <v xml:space="preserve">["TIER"] = 2; </v>
      </c>
      <c r="AM50" t="str">
        <f t="shared" si="19"/>
        <v xml:space="preserve">["MIN_LVL"] = "130"; </v>
      </c>
      <c r="AN50" t="str">
        <f t="shared" si="20"/>
        <v/>
      </c>
      <c r="AO50" t="str">
        <f t="shared" si="21"/>
        <v xml:space="preserve">["NAME"] = { ["EN"] = "Explorer of Gloomingtarn"; }; </v>
      </c>
      <c r="AP50" t="str">
        <f t="shared" si="22"/>
        <v xml:space="preserve">["LORE"] = { ["EN"] = "Explore the the hallowed caverns of Gloomingtarn."; }; </v>
      </c>
      <c r="AQ50" t="str">
        <f t="shared" si="23"/>
        <v xml:space="preserve">["SUMMARY"] = { ["EN"] = "Complete 4 deeds"; }; </v>
      </c>
      <c r="AR50" t="str">
        <f t="shared" si="24"/>
        <v/>
      </c>
      <c r="AS50" t="str">
        <f t="shared" si="25"/>
        <v>};</v>
      </c>
    </row>
    <row r="51" spans="1:45" x14ac:dyDescent="0.25">
      <c r="A51">
        <v>1879422591</v>
      </c>
      <c r="B51">
        <v>46</v>
      </c>
      <c r="C51" t="s">
        <v>1820</v>
      </c>
      <c r="D51" t="s">
        <v>25</v>
      </c>
      <c r="F51">
        <v>1000</v>
      </c>
      <c r="G51" t="s">
        <v>1822</v>
      </c>
      <c r="H51">
        <v>5</v>
      </c>
      <c r="I51">
        <v>500</v>
      </c>
      <c r="J51" t="s">
        <v>1586</v>
      </c>
      <c r="K51" t="s">
        <v>1701</v>
      </c>
      <c r="L51" t="s">
        <v>1821</v>
      </c>
      <c r="M51">
        <v>3</v>
      </c>
      <c r="N51">
        <v>130</v>
      </c>
      <c r="R51" t="str">
        <f t="shared" si="1"/>
        <v xml:space="preserve"> [50] = {["ID"] = 1879422591; }; -- The Cradle of Durin</v>
      </c>
      <c r="S51" s="1" t="str">
        <f t="shared" si="2"/>
        <v xml:space="preserve"> [50] = {["ID"] = 1879422591; ["SAVE_INDEX"] =  46; ["TYPE"] = 3; ["VXP"] = 1000; ["LP"] =  5; ["REP"] =  500; ["FACTION"] = 82; ["TIER"] = 3; ["MIN_LVL"] = "130"; ["NAME"] = { ["EN"] = "The Cradle of Durin"; }; ["LORE"] = { ["EN"] = "Explore important points of interest and natural landmarks within Gloomingtarn."; }; ["SUMMARY"] = { ["EN"] = "Find 6 locations"; }; ["TITLE"] = { ["EN"] = "Explorer of the Dark Lake"; }; };</v>
      </c>
      <c r="T51">
        <f t="shared" si="3"/>
        <v>50</v>
      </c>
      <c r="U51" t="str">
        <f t="shared" si="4"/>
        <v xml:space="preserve"> [50] = {</v>
      </c>
      <c r="V51" t="str">
        <f t="shared" si="5"/>
        <v xml:space="preserve">["ID"] = 1879422591; </v>
      </c>
      <c r="W51" t="str">
        <f t="shared" si="6"/>
        <v xml:space="preserve">["ID"] = 1879422591; </v>
      </c>
      <c r="X51" t="str">
        <f t="shared" si="7"/>
        <v/>
      </c>
      <c r="Y51" t="str">
        <f t="shared" si="8"/>
        <v xml:space="preserve">["SAVE_INDEX"] =  46; </v>
      </c>
      <c r="Z51">
        <f>VLOOKUP(D51,Type!A$2:B$14,2,FALSE)</f>
        <v>3</v>
      </c>
      <c r="AA51" t="str">
        <f t="shared" si="9"/>
        <v xml:space="preserve">["TYPE"] = 3; </v>
      </c>
      <c r="AB51" t="str">
        <f>IF(NOT(ISBLANK(E51)),VLOOKUP(E51,Type!D$2:E$6,2,FALSE),"")</f>
        <v/>
      </c>
      <c r="AC51" t="str">
        <f t="shared" si="10"/>
        <v xml:space="preserve">            </v>
      </c>
      <c r="AD51" t="str">
        <f t="shared" si="11"/>
        <v>1000</v>
      </c>
      <c r="AE51" t="str">
        <f t="shared" si="12"/>
        <v xml:space="preserve">["VXP"] = 1000; </v>
      </c>
      <c r="AF51" t="str">
        <f t="shared" si="13"/>
        <v>5</v>
      </c>
      <c r="AG51" t="str">
        <f t="shared" si="14"/>
        <v xml:space="preserve">["LP"] =  5; </v>
      </c>
      <c r="AH51" t="str">
        <f t="shared" si="15"/>
        <v>500</v>
      </c>
      <c r="AI51" t="str">
        <f t="shared" si="16"/>
        <v xml:space="preserve">["REP"] =  500; </v>
      </c>
      <c r="AJ51">
        <f>IF(LEN(J51)&gt;0,VLOOKUP(J51,Faction!A$2:B$80,2,FALSE),1)</f>
        <v>82</v>
      </c>
      <c r="AK51" t="str">
        <f t="shared" si="17"/>
        <v xml:space="preserve">["FACTION"] = 82; </v>
      </c>
      <c r="AL51" t="str">
        <f t="shared" si="18"/>
        <v xml:space="preserve">["TIER"] = 3; </v>
      </c>
      <c r="AM51" t="str">
        <f t="shared" si="19"/>
        <v xml:space="preserve">["MIN_LVL"] = "130"; </v>
      </c>
      <c r="AN51" t="str">
        <f t="shared" si="20"/>
        <v/>
      </c>
      <c r="AO51" t="str">
        <f t="shared" si="21"/>
        <v xml:space="preserve">["NAME"] = { ["EN"] = "The Cradle of Durin"; }; </v>
      </c>
      <c r="AP51" t="str">
        <f t="shared" si="22"/>
        <v xml:space="preserve">["LORE"] = { ["EN"] = "Explore important points of interest and natural landmarks within Gloomingtarn."; }; </v>
      </c>
      <c r="AQ51" t="str">
        <f t="shared" si="23"/>
        <v xml:space="preserve">["SUMMARY"] = { ["EN"] = "Find 6 locations"; }; </v>
      </c>
      <c r="AR51" t="str">
        <f t="shared" si="24"/>
        <v xml:space="preserve">["TITLE"] = { ["EN"] = "Explorer of the Dark Lake"; }; </v>
      </c>
      <c r="AS51" t="str">
        <f t="shared" si="25"/>
        <v>};</v>
      </c>
    </row>
    <row r="52" spans="1:45" x14ac:dyDescent="0.25">
      <c r="A52">
        <v>1879422593</v>
      </c>
      <c r="B52">
        <v>47</v>
      </c>
      <c r="C52" t="s">
        <v>1823</v>
      </c>
      <c r="D52" t="s">
        <v>25</v>
      </c>
      <c r="F52">
        <v>1000</v>
      </c>
      <c r="G52" t="s">
        <v>1826</v>
      </c>
      <c r="H52">
        <v>5</v>
      </c>
      <c r="I52">
        <v>500</v>
      </c>
      <c r="J52" t="s">
        <v>1586</v>
      </c>
      <c r="K52" t="s">
        <v>1825</v>
      </c>
      <c r="L52" t="s">
        <v>1824</v>
      </c>
      <c r="M52">
        <v>3</v>
      </c>
      <c r="N52">
        <v>130</v>
      </c>
      <c r="R52" t="str">
        <f t="shared" si="1"/>
        <v xml:space="preserve"> [51] = {["ID"] = 1879422593; }; -- Invaders on the Dark Lake</v>
      </c>
      <c r="S52" s="1" t="str">
        <f t="shared" si="2"/>
        <v xml:space="preserve"> [51] = {["ID"] = 1879422593; ["SAVE_INDEX"] =  47; ["TYPE"] = 3; ["VXP"] = 1000; ["LP"] =  5; ["REP"] =  500; ["FACTION"] = 82; ["TIER"] = 3; ["MIN_LVL"] = "130"; ["NAME"] = { ["EN"] = "Invaders on the Dark Lake"; }; ["LORE"] = { ["EN"] = "Explore the enemy encampments and strongholds within Gloomingtarn."; }; ["SUMMARY"] = { ["EN"] = "Find 6 locations of the enemy"; }; ["TITLE"] = { ["EN"] = "Defender of Durthuzâram"; }; };</v>
      </c>
      <c r="T52">
        <f t="shared" si="3"/>
        <v>51</v>
      </c>
      <c r="U52" t="str">
        <f t="shared" si="4"/>
        <v xml:space="preserve"> [51] = {</v>
      </c>
      <c r="V52" t="str">
        <f t="shared" si="5"/>
        <v xml:space="preserve">["ID"] = 1879422593; </v>
      </c>
      <c r="W52" t="str">
        <f t="shared" si="6"/>
        <v xml:space="preserve">["ID"] = 1879422593; </v>
      </c>
      <c r="X52" t="str">
        <f t="shared" si="7"/>
        <v/>
      </c>
      <c r="Y52" t="str">
        <f t="shared" si="8"/>
        <v xml:space="preserve">["SAVE_INDEX"] =  47; </v>
      </c>
      <c r="Z52">
        <f>VLOOKUP(D52,Type!A$2:B$14,2,FALSE)</f>
        <v>3</v>
      </c>
      <c r="AA52" t="str">
        <f t="shared" si="9"/>
        <v xml:space="preserve">["TYPE"] = 3; </v>
      </c>
      <c r="AB52" t="str">
        <f>IF(NOT(ISBLANK(E52)),VLOOKUP(E52,Type!D$2:E$6,2,FALSE),"")</f>
        <v/>
      </c>
      <c r="AC52" t="str">
        <f t="shared" si="10"/>
        <v xml:space="preserve">            </v>
      </c>
      <c r="AD52" t="str">
        <f t="shared" si="11"/>
        <v>1000</v>
      </c>
      <c r="AE52" t="str">
        <f t="shared" si="12"/>
        <v xml:space="preserve">["VXP"] = 1000; </v>
      </c>
      <c r="AF52" t="str">
        <f t="shared" si="13"/>
        <v>5</v>
      </c>
      <c r="AG52" t="str">
        <f t="shared" si="14"/>
        <v xml:space="preserve">["LP"] =  5; </v>
      </c>
      <c r="AH52" t="str">
        <f t="shared" si="15"/>
        <v>500</v>
      </c>
      <c r="AI52" t="str">
        <f t="shared" si="16"/>
        <v xml:space="preserve">["REP"] =  500; </v>
      </c>
      <c r="AJ52">
        <f>IF(LEN(J52)&gt;0,VLOOKUP(J52,Faction!A$2:B$80,2,FALSE),1)</f>
        <v>82</v>
      </c>
      <c r="AK52" t="str">
        <f t="shared" si="17"/>
        <v xml:space="preserve">["FACTION"] = 82; </v>
      </c>
      <c r="AL52" t="str">
        <f t="shared" si="18"/>
        <v xml:space="preserve">["TIER"] = 3; </v>
      </c>
      <c r="AM52" t="str">
        <f t="shared" si="19"/>
        <v xml:space="preserve">["MIN_LVL"] = "130"; </v>
      </c>
      <c r="AN52" t="str">
        <f t="shared" si="20"/>
        <v/>
      </c>
      <c r="AO52" t="str">
        <f t="shared" si="21"/>
        <v xml:space="preserve">["NAME"] = { ["EN"] = "Invaders on the Dark Lake"; }; </v>
      </c>
      <c r="AP52" t="str">
        <f t="shared" si="22"/>
        <v xml:space="preserve">["LORE"] = { ["EN"] = "Explore the enemy encampments and strongholds within Gloomingtarn."; }; </v>
      </c>
      <c r="AQ52" t="str">
        <f t="shared" si="23"/>
        <v xml:space="preserve">["SUMMARY"] = { ["EN"] = "Find 6 locations of the enemy"; }; </v>
      </c>
      <c r="AR52" t="str">
        <f t="shared" si="24"/>
        <v xml:space="preserve">["TITLE"] = { ["EN"] = "Defender of Durthuzâram"; }; </v>
      </c>
      <c r="AS52" t="str">
        <f t="shared" si="25"/>
        <v>};</v>
      </c>
    </row>
    <row r="53" spans="1:45" x14ac:dyDescent="0.25">
      <c r="A53">
        <v>1879418377</v>
      </c>
      <c r="B53">
        <v>48</v>
      </c>
      <c r="C53" t="s">
        <v>1827</v>
      </c>
      <c r="D53" t="s">
        <v>25</v>
      </c>
      <c r="F53">
        <v>2000</v>
      </c>
      <c r="I53">
        <v>700</v>
      </c>
      <c r="J53" t="s">
        <v>1586</v>
      </c>
      <c r="K53" t="s">
        <v>1708</v>
      </c>
      <c r="L53" t="s">
        <v>1828</v>
      </c>
      <c r="M53">
        <v>3</v>
      </c>
      <c r="N53">
        <v>130</v>
      </c>
      <c r="R53" t="str">
        <f t="shared" si="1"/>
        <v xml:space="preserve"> [52] = {["ID"] = 1879418377; }; -- Rare Gundabad Chests of Gloomingtarn</v>
      </c>
      <c r="S53" s="1" t="str">
        <f t="shared" si="2"/>
        <v xml:space="preserve"> [52] = {["ID"] = 1879418377; ["SAVE_INDEX"] =  48; ["TYPE"] = 3; ["VXP"] = 2000; ["LP"] =  0; ["REP"] =  700; ["FACTION"] = 82; ["TIER"] = 3; ["MIN_LVL"] = "130"; ["NAME"] = { ["EN"] = "Rare Gundabad Chests of Gloomingtarn"; }; ["LORE"] = { ["EN"] = "Find rare treasure chests in Gloomingtarn."; }; ["SUMMARY"] = { ["EN"] = "Find 4 treasure chests"; }; };</v>
      </c>
      <c r="T53">
        <f t="shared" si="3"/>
        <v>52</v>
      </c>
      <c r="U53" t="str">
        <f t="shared" si="4"/>
        <v xml:space="preserve"> [52] = {</v>
      </c>
      <c r="V53" t="str">
        <f t="shared" si="5"/>
        <v xml:space="preserve">["ID"] = 1879418377; </v>
      </c>
      <c r="W53" t="str">
        <f t="shared" si="6"/>
        <v xml:space="preserve">["ID"] = 1879418377; </v>
      </c>
      <c r="X53" t="str">
        <f t="shared" si="7"/>
        <v/>
      </c>
      <c r="Y53" t="str">
        <f t="shared" si="8"/>
        <v xml:space="preserve">["SAVE_INDEX"] =  48; </v>
      </c>
      <c r="Z53">
        <f>VLOOKUP(D53,Type!A$2:B$14,2,FALSE)</f>
        <v>3</v>
      </c>
      <c r="AA53" t="str">
        <f t="shared" si="9"/>
        <v xml:space="preserve">["TYPE"] = 3; </v>
      </c>
      <c r="AB53" t="str">
        <f>IF(NOT(ISBLANK(E53)),VLOOKUP(E53,Type!D$2:E$6,2,FALSE),"")</f>
        <v/>
      </c>
      <c r="AC53" t="str">
        <f t="shared" si="10"/>
        <v xml:space="preserve">            </v>
      </c>
      <c r="AD53" t="str">
        <f t="shared" si="11"/>
        <v>2000</v>
      </c>
      <c r="AE53" t="str">
        <f t="shared" si="12"/>
        <v xml:space="preserve">["VXP"] = 2000; </v>
      </c>
      <c r="AF53" t="str">
        <f t="shared" si="13"/>
        <v>0</v>
      </c>
      <c r="AG53" t="str">
        <f t="shared" si="14"/>
        <v xml:space="preserve">["LP"] =  0; </v>
      </c>
      <c r="AH53" t="str">
        <f t="shared" si="15"/>
        <v>700</v>
      </c>
      <c r="AI53" t="str">
        <f t="shared" si="16"/>
        <v xml:space="preserve">["REP"] =  700; </v>
      </c>
      <c r="AJ53">
        <f>IF(LEN(J53)&gt;0,VLOOKUP(J53,Faction!A$2:B$80,2,FALSE),1)</f>
        <v>82</v>
      </c>
      <c r="AK53" t="str">
        <f t="shared" si="17"/>
        <v xml:space="preserve">["FACTION"] = 82; </v>
      </c>
      <c r="AL53" t="str">
        <f t="shared" si="18"/>
        <v xml:space="preserve">["TIER"] = 3; </v>
      </c>
      <c r="AM53" t="str">
        <f t="shared" si="19"/>
        <v xml:space="preserve">["MIN_LVL"] = "130"; </v>
      </c>
      <c r="AN53" t="str">
        <f t="shared" si="20"/>
        <v/>
      </c>
      <c r="AO53" t="str">
        <f t="shared" si="21"/>
        <v xml:space="preserve">["NAME"] = { ["EN"] = "Rare Gundabad Chests of Gloomingtarn"; }; </v>
      </c>
      <c r="AP53" t="str">
        <f t="shared" si="22"/>
        <v xml:space="preserve">["LORE"] = { ["EN"] = "Find rare treasure chests in Gloomingtarn."; }; </v>
      </c>
      <c r="AQ53" t="str">
        <f t="shared" si="23"/>
        <v xml:space="preserve">["SUMMARY"] = { ["EN"] = "Find 4 treasure chests"; }; </v>
      </c>
      <c r="AR53" t="str">
        <f t="shared" si="24"/>
        <v/>
      </c>
      <c r="AS53" t="str">
        <f t="shared" si="25"/>
        <v>};</v>
      </c>
    </row>
    <row r="54" spans="1:45" x14ac:dyDescent="0.25">
      <c r="A54">
        <v>1879418391</v>
      </c>
      <c r="B54">
        <v>49</v>
      </c>
      <c r="C54" t="s">
        <v>1829</v>
      </c>
      <c r="D54" t="s">
        <v>25</v>
      </c>
      <c r="F54">
        <v>2000</v>
      </c>
      <c r="G54" t="s">
        <v>1831</v>
      </c>
      <c r="I54">
        <v>700</v>
      </c>
      <c r="J54" t="s">
        <v>1586</v>
      </c>
      <c r="K54" t="s">
        <v>1711</v>
      </c>
      <c r="L54" t="s">
        <v>1830</v>
      </c>
      <c r="M54">
        <v>3</v>
      </c>
      <c r="N54">
        <v>130</v>
      </c>
      <c r="R54" t="str">
        <f t="shared" si="1"/>
        <v xml:space="preserve"> [53] = {["ID"] = 1879418391; }; -- Treasure of Gloomingtarn</v>
      </c>
      <c r="S54" s="1" t="str">
        <f t="shared" si="2"/>
        <v xml:space="preserve"> [53] = {["ID"] = 1879418391; ["SAVE_INDEX"] =  49; ["TYPE"] = 3; ["VXP"] = 2000; ["LP"] =  0; ["REP"] =  700; ["FACTION"] = 82; ["TIER"] = 3; ["MIN_LVL"] = "130"; ["NAME"] = { ["EN"] = "Treasure of Gloomingtarn"; }; ["LORE"] = { ["EN"] = "Find ancient treasure in Gloomingtarn."; }; ["SUMMARY"] = { ["EN"] = "Find 8 ancient treasure"; }; ["TITLE"] = { ["EN"] = "Treasure Seeker of Gloomingtarn"; }; };</v>
      </c>
      <c r="T54">
        <f t="shared" si="3"/>
        <v>53</v>
      </c>
      <c r="U54" t="str">
        <f t="shared" si="4"/>
        <v xml:space="preserve"> [53] = {</v>
      </c>
      <c r="V54" t="str">
        <f t="shared" si="5"/>
        <v xml:space="preserve">["ID"] = 1879418391; </v>
      </c>
      <c r="W54" t="str">
        <f t="shared" si="6"/>
        <v xml:space="preserve">["ID"] = 1879418391; </v>
      </c>
      <c r="X54" t="str">
        <f t="shared" si="7"/>
        <v/>
      </c>
      <c r="Y54" t="str">
        <f t="shared" si="8"/>
        <v xml:space="preserve">["SAVE_INDEX"] =  49; </v>
      </c>
      <c r="Z54">
        <f>VLOOKUP(D54,Type!A$2:B$14,2,FALSE)</f>
        <v>3</v>
      </c>
      <c r="AA54" t="str">
        <f t="shared" si="9"/>
        <v xml:space="preserve">["TYPE"] = 3; </v>
      </c>
      <c r="AB54" t="str">
        <f>IF(NOT(ISBLANK(E54)),VLOOKUP(E54,Type!D$2:E$6,2,FALSE),"")</f>
        <v/>
      </c>
      <c r="AC54" t="str">
        <f t="shared" si="10"/>
        <v xml:space="preserve">            </v>
      </c>
      <c r="AD54" t="str">
        <f t="shared" si="11"/>
        <v>2000</v>
      </c>
      <c r="AE54" t="str">
        <f t="shared" si="12"/>
        <v xml:space="preserve">["VXP"] = 2000; </v>
      </c>
      <c r="AF54" t="str">
        <f t="shared" si="13"/>
        <v>0</v>
      </c>
      <c r="AG54" t="str">
        <f t="shared" si="14"/>
        <v xml:space="preserve">["LP"] =  0; </v>
      </c>
      <c r="AH54" t="str">
        <f t="shared" si="15"/>
        <v>700</v>
      </c>
      <c r="AI54" t="str">
        <f t="shared" si="16"/>
        <v xml:space="preserve">["REP"] =  700; </v>
      </c>
      <c r="AJ54">
        <f>IF(LEN(J54)&gt;0,VLOOKUP(J54,Faction!A$2:B$80,2,FALSE),1)</f>
        <v>82</v>
      </c>
      <c r="AK54" t="str">
        <f t="shared" si="17"/>
        <v xml:space="preserve">["FACTION"] = 82; </v>
      </c>
      <c r="AL54" t="str">
        <f t="shared" si="18"/>
        <v xml:space="preserve">["TIER"] = 3; </v>
      </c>
      <c r="AM54" t="str">
        <f t="shared" si="19"/>
        <v xml:space="preserve">["MIN_LVL"] = "130"; </v>
      </c>
      <c r="AN54" t="str">
        <f t="shared" si="20"/>
        <v/>
      </c>
      <c r="AO54" t="str">
        <f t="shared" si="21"/>
        <v xml:space="preserve">["NAME"] = { ["EN"] = "Treasure of Gloomingtarn"; }; </v>
      </c>
      <c r="AP54" t="str">
        <f t="shared" si="22"/>
        <v xml:space="preserve">["LORE"] = { ["EN"] = "Find ancient treasure in Gloomingtarn."; }; </v>
      </c>
      <c r="AQ54" t="str">
        <f t="shared" si="23"/>
        <v xml:space="preserve">["SUMMARY"] = { ["EN"] = "Find 8 ancient treasure"; }; </v>
      </c>
      <c r="AR54" t="str">
        <f t="shared" si="24"/>
        <v xml:space="preserve">["TITLE"] = { ["EN"] = "Treasure Seeker of Gloomingtarn"; }; </v>
      </c>
      <c r="AS54" t="str">
        <f t="shared" si="25"/>
        <v>};</v>
      </c>
    </row>
    <row r="55" spans="1:45" x14ac:dyDescent="0.25">
      <c r="A55">
        <v>1879422596</v>
      </c>
      <c r="B55">
        <v>50</v>
      </c>
      <c r="C55" t="s">
        <v>1832</v>
      </c>
      <c r="D55" t="s">
        <v>26</v>
      </c>
      <c r="F55">
        <v>2000</v>
      </c>
      <c r="G55" t="s">
        <v>1835</v>
      </c>
      <c r="H55">
        <v>5</v>
      </c>
      <c r="I55">
        <v>500</v>
      </c>
      <c r="J55" t="s">
        <v>1586</v>
      </c>
      <c r="K55" t="s">
        <v>1834</v>
      </c>
      <c r="L55" t="s">
        <v>1833</v>
      </c>
      <c r="M55">
        <v>2</v>
      </c>
      <c r="N55">
        <v>130</v>
      </c>
      <c r="R55" t="str">
        <f t="shared" si="1"/>
        <v xml:space="preserve"> [54] = {["ID"] = 1879422596; }; -- Quests of Gloomingtarn</v>
      </c>
      <c r="S55" s="1" t="str">
        <f t="shared" si="2"/>
        <v xml:space="preserve"> [54] = {["ID"] = 1879422596; ["SAVE_INDEX"] =  50; ["TYPE"] = 6; ["VXP"] = 2000; ["LP"] =  5; ["REP"] =  500; ["FACTION"] = 82; ["TIER"] = 2; ["MIN_LVL"] = "130"; ["NAME"] = { ["EN"] = "Quests of Gloomingtarn"; }; ["LORE"] = { ["EN"] = "Complete many quests in Gloomingtarn."; }; ["SUMMARY"] = { ["EN"] = "Complete 25 quests in Gloomingtarn."; }; ["TITLE"] = { ["EN"] = "Steward of the Gloomingtarn"; }; };</v>
      </c>
      <c r="T55">
        <f t="shared" si="3"/>
        <v>54</v>
      </c>
      <c r="U55" t="str">
        <f t="shared" si="4"/>
        <v xml:space="preserve"> [54] = {</v>
      </c>
      <c r="V55" t="str">
        <f t="shared" si="5"/>
        <v xml:space="preserve">["ID"] = 1879422596; </v>
      </c>
      <c r="W55" t="str">
        <f t="shared" si="6"/>
        <v xml:space="preserve">["ID"] = 1879422596; </v>
      </c>
      <c r="X55" t="str">
        <f t="shared" si="7"/>
        <v/>
      </c>
      <c r="Y55" t="str">
        <f t="shared" si="8"/>
        <v xml:space="preserve">["SAVE_INDEX"] =  50; </v>
      </c>
      <c r="Z55">
        <f>VLOOKUP(D55,Type!A$2:B$14,2,FALSE)</f>
        <v>6</v>
      </c>
      <c r="AA55" t="str">
        <f t="shared" si="9"/>
        <v xml:space="preserve">["TYPE"] = 6; </v>
      </c>
      <c r="AB55" t="str">
        <f>IF(NOT(ISBLANK(E55)),VLOOKUP(E55,Type!D$2:E$6,2,FALSE),"")</f>
        <v/>
      </c>
      <c r="AC55" t="str">
        <f t="shared" si="10"/>
        <v xml:space="preserve">            </v>
      </c>
      <c r="AD55" t="str">
        <f t="shared" si="11"/>
        <v>2000</v>
      </c>
      <c r="AE55" t="str">
        <f t="shared" si="12"/>
        <v xml:space="preserve">["VXP"] = 2000; </v>
      </c>
      <c r="AF55" t="str">
        <f t="shared" si="13"/>
        <v>5</v>
      </c>
      <c r="AG55" t="str">
        <f t="shared" si="14"/>
        <v xml:space="preserve">["LP"] =  5; </v>
      </c>
      <c r="AH55" t="str">
        <f t="shared" si="15"/>
        <v>500</v>
      </c>
      <c r="AI55" t="str">
        <f t="shared" si="16"/>
        <v xml:space="preserve">["REP"] =  500; </v>
      </c>
      <c r="AJ55">
        <f>IF(LEN(J55)&gt;0,VLOOKUP(J55,Faction!A$2:B$80,2,FALSE),1)</f>
        <v>82</v>
      </c>
      <c r="AK55" t="str">
        <f t="shared" si="17"/>
        <v xml:space="preserve">["FACTION"] = 82; </v>
      </c>
      <c r="AL55" t="str">
        <f t="shared" si="18"/>
        <v xml:space="preserve">["TIER"] = 2; </v>
      </c>
      <c r="AM55" t="str">
        <f t="shared" si="19"/>
        <v xml:space="preserve">["MIN_LVL"] = "130"; </v>
      </c>
      <c r="AN55" t="str">
        <f t="shared" si="20"/>
        <v/>
      </c>
      <c r="AO55" t="str">
        <f t="shared" si="21"/>
        <v xml:space="preserve">["NAME"] = { ["EN"] = "Quests of Gloomingtarn"; }; </v>
      </c>
      <c r="AP55" t="str">
        <f t="shared" si="22"/>
        <v xml:space="preserve">["LORE"] = { ["EN"] = "Complete many quests in Gloomingtarn."; }; </v>
      </c>
      <c r="AQ55" t="str">
        <f t="shared" si="23"/>
        <v xml:space="preserve">["SUMMARY"] = { ["EN"] = "Complete 25 quests in Gloomingtarn."; }; </v>
      </c>
      <c r="AR55" t="str">
        <f t="shared" si="24"/>
        <v xml:space="preserve">["TITLE"] = { ["EN"] = "Steward of the Gloomingtarn"; }; </v>
      </c>
      <c r="AS55" t="str">
        <f t="shared" si="25"/>
        <v>};</v>
      </c>
    </row>
    <row r="56" spans="1:45" x14ac:dyDescent="0.25">
      <c r="A56">
        <v>1879422595</v>
      </c>
      <c r="B56">
        <v>51</v>
      </c>
      <c r="C56" t="s">
        <v>1836</v>
      </c>
      <c r="D56" t="s">
        <v>31</v>
      </c>
      <c r="F56">
        <v>2000</v>
      </c>
      <c r="H56">
        <v>10</v>
      </c>
      <c r="I56">
        <v>700</v>
      </c>
      <c r="J56" t="s">
        <v>1586</v>
      </c>
      <c r="K56" t="s">
        <v>1299</v>
      </c>
      <c r="L56" t="s">
        <v>1837</v>
      </c>
      <c r="M56">
        <v>2</v>
      </c>
      <c r="N56">
        <v>130</v>
      </c>
      <c r="R56" t="str">
        <f t="shared" si="1"/>
        <v xml:space="preserve"> [55] = {["ID"] = 1879422595; }; -- Slayer of Gloomingtarn</v>
      </c>
      <c r="S56" s="1" t="str">
        <f t="shared" si="2"/>
        <v xml:space="preserve"> [55] = {["ID"] = 1879422595; ["SAVE_INDEX"] =  51; ["TYPE"] = 4; ["VXP"] = 2000; ["LP"] = 10; ["REP"] =  700; ["FACTION"] = 82; ["TIER"] = 2; ["MIN_LVL"] = "130"; ["NAME"] = { ["EN"] = "Slayer of Gloomingtarn"; }; ["LORE"] = { ["EN"] = "Although it lay hidden within Gundabad for countless years, the vile sorcery of the Iron Crown has allowed many foul things to invade Gloomingtarn."; }; ["SUMMARY"] = { ["EN"] = "Complete 3 deeds"; }; };</v>
      </c>
      <c r="T56">
        <f t="shared" si="3"/>
        <v>55</v>
      </c>
      <c r="U56" t="str">
        <f t="shared" si="4"/>
        <v xml:space="preserve"> [55] = {</v>
      </c>
      <c r="V56" t="str">
        <f t="shared" si="5"/>
        <v xml:space="preserve">["ID"] = 1879422595; </v>
      </c>
      <c r="W56" t="str">
        <f t="shared" si="6"/>
        <v xml:space="preserve">["ID"] = 1879422595; </v>
      </c>
      <c r="X56" t="str">
        <f t="shared" si="7"/>
        <v/>
      </c>
      <c r="Y56" t="str">
        <f t="shared" si="8"/>
        <v xml:space="preserve">["SAVE_INDEX"] =  51; </v>
      </c>
      <c r="Z56">
        <f>VLOOKUP(D56,Type!A$2:B$14,2,FALSE)</f>
        <v>4</v>
      </c>
      <c r="AA56" t="str">
        <f t="shared" si="9"/>
        <v xml:space="preserve">["TYPE"] = 4; </v>
      </c>
      <c r="AB56" t="str">
        <f>IF(NOT(ISBLANK(E56)),VLOOKUP(E56,Type!D$2:E$6,2,FALSE),"")</f>
        <v/>
      </c>
      <c r="AC56" t="str">
        <f t="shared" si="10"/>
        <v xml:space="preserve">            </v>
      </c>
      <c r="AD56" t="str">
        <f t="shared" si="11"/>
        <v>2000</v>
      </c>
      <c r="AE56" t="str">
        <f t="shared" si="12"/>
        <v xml:space="preserve">["VXP"] = 2000; </v>
      </c>
      <c r="AF56" t="str">
        <f t="shared" si="13"/>
        <v>10</v>
      </c>
      <c r="AG56" t="str">
        <f t="shared" si="14"/>
        <v xml:space="preserve">["LP"] = 10; </v>
      </c>
      <c r="AH56" t="str">
        <f t="shared" si="15"/>
        <v>700</v>
      </c>
      <c r="AI56" t="str">
        <f t="shared" si="16"/>
        <v xml:space="preserve">["REP"] =  700; </v>
      </c>
      <c r="AJ56">
        <f>IF(LEN(J56)&gt;0,VLOOKUP(J56,Faction!A$2:B$80,2,FALSE),1)</f>
        <v>82</v>
      </c>
      <c r="AK56" t="str">
        <f t="shared" si="17"/>
        <v xml:space="preserve">["FACTION"] = 82; </v>
      </c>
      <c r="AL56" t="str">
        <f t="shared" si="18"/>
        <v xml:space="preserve">["TIER"] = 2; </v>
      </c>
      <c r="AM56" t="str">
        <f t="shared" si="19"/>
        <v xml:space="preserve">["MIN_LVL"] = "130"; </v>
      </c>
      <c r="AN56" t="str">
        <f t="shared" si="20"/>
        <v/>
      </c>
      <c r="AO56" t="str">
        <f t="shared" si="21"/>
        <v xml:space="preserve">["NAME"] = { ["EN"] = "Slayer of Gloomingtarn"; }; </v>
      </c>
      <c r="AP56" t="str">
        <f t="shared" si="22"/>
        <v xml:space="preserve">["LORE"] = { ["EN"] = "Although it lay hidden within Gundabad for countless years, the vile sorcery of the Iron Crown has allowed many foul things to invade Gloomingtarn."; }; </v>
      </c>
      <c r="AQ56" t="str">
        <f t="shared" si="23"/>
        <v xml:space="preserve">["SUMMARY"] = { ["EN"] = "Complete 3 deeds"; }; </v>
      </c>
      <c r="AR56" t="str">
        <f t="shared" si="24"/>
        <v/>
      </c>
      <c r="AS56" t="str">
        <f t="shared" si="25"/>
        <v>};</v>
      </c>
    </row>
    <row r="57" spans="1:45" x14ac:dyDescent="0.25">
      <c r="A57">
        <v>1879422588</v>
      </c>
      <c r="B57">
        <v>52</v>
      </c>
      <c r="C57" t="s">
        <v>1838</v>
      </c>
      <c r="D57" t="s">
        <v>31</v>
      </c>
      <c r="F57">
        <v>2000</v>
      </c>
      <c r="H57">
        <v>5</v>
      </c>
      <c r="I57">
        <v>700</v>
      </c>
      <c r="J57" t="s">
        <v>1586</v>
      </c>
      <c r="K57" t="s">
        <v>1840</v>
      </c>
      <c r="L57" t="s">
        <v>1839</v>
      </c>
      <c r="M57">
        <v>3</v>
      </c>
      <c r="N57">
        <v>130</v>
      </c>
      <c r="R57" t="str">
        <f t="shared" si="1"/>
        <v xml:space="preserve"> [56] = {["ID"] = 1879422588; }; -- Angmarim-slayer of Gloomingtarn (Advanced)</v>
      </c>
      <c r="S57" s="1" t="str">
        <f t="shared" si="2"/>
        <v xml:space="preserve"> [56] = {["ID"] = 1879422588; ["SAVE_INDEX"] =  52; ["TYPE"] = 4; ["VXP"] = 2000; ["LP"] =  5; ["REP"] =  700; ["FACTION"] = 82; ["TIER"] = 3; ["MIN_LVL"] = "130"; ["NAME"] = { ["EN"] = "Angmarim-slayer of Gloomingtarn (Advanced)"; }; ["LORE"] = { ["EN"] = "Defeat many Angmarim in Gloomingtarn."; }; ["SUMMARY"] = { ["EN"] = "Defeat 240 Angmarim in Gloomingtarn."; }; };</v>
      </c>
      <c r="T57">
        <f t="shared" si="3"/>
        <v>56</v>
      </c>
      <c r="U57" t="str">
        <f t="shared" si="4"/>
        <v xml:space="preserve"> [56] = {</v>
      </c>
      <c r="V57" t="str">
        <f t="shared" si="5"/>
        <v xml:space="preserve">["ID"] = 1879422588; </v>
      </c>
      <c r="W57" t="str">
        <f t="shared" si="6"/>
        <v xml:space="preserve">["ID"] = 1879422588; </v>
      </c>
      <c r="X57" t="str">
        <f t="shared" si="7"/>
        <v/>
      </c>
      <c r="Y57" t="str">
        <f t="shared" si="8"/>
        <v xml:space="preserve">["SAVE_INDEX"] =  52; </v>
      </c>
      <c r="Z57">
        <f>VLOOKUP(D57,Type!A$2:B$14,2,FALSE)</f>
        <v>4</v>
      </c>
      <c r="AA57" t="str">
        <f t="shared" si="9"/>
        <v xml:space="preserve">["TYPE"] = 4; </v>
      </c>
      <c r="AB57" t="str">
        <f>IF(NOT(ISBLANK(E57)),VLOOKUP(E57,Type!D$2:E$6,2,FALSE),"")</f>
        <v/>
      </c>
      <c r="AC57" t="str">
        <f t="shared" si="10"/>
        <v xml:space="preserve">            </v>
      </c>
      <c r="AD57" t="str">
        <f t="shared" si="11"/>
        <v>2000</v>
      </c>
      <c r="AE57" t="str">
        <f t="shared" si="12"/>
        <v xml:space="preserve">["VXP"] = 2000; </v>
      </c>
      <c r="AF57" t="str">
        <f t="shared" si="13"/>
        <v>5</v>
      </c>
      <c r="AG57" t="str">
        <f t="shared" si="14"/>
        <v xml:space="preserve">["LP"] =  5; </v>
      </c>
      <c r="AH57" t="str">
        <f t="shared" si="15"/>
        <v>700</v>
      </c>
      <c r="AI57" t="str">
        <f t="shared" si="16"/>
        <v xml:space="preserve">["REP"] =  700; </v>
      </c>
      <c r="AJ57">
        <f>IF(LEN(J57)&gt;0,VLOOKUP(J57,Faction!A$2:B$80,2,FALSE),1)</f>
        <v>82</v>
      </c>
      <c r="AK57" t="str">
        <f t="shared" si="17"/>
        <v xml:space="preserve">["FACTION"] = 82; </v>
      </c>
      <c r="AL57" t="str">
        <f t="shared" si="18"/>
        <v xml:space="preserve">["TIER"] = 3; </v>
      </c>
      <c r="AM57" t="str">
        <f t="shared" si="19"/>
        <v xml:space="preserve">["MIN_LVL"] = "130"; </v>
      </c>
      <c r="AN57" t="str">
        <f t="shared" si="20"/>
        <v/>
      </c>
      <c r="AO57" t="str">
        <f t="shared" si="21"/>
        <v xml:space="preserve">["NAME"] = { ["EN"] = "Angmarim-slayer of Gloomingtarn (Advanced)"; }; </v>
      </c>
      <c r="AP57" t="str">
        <f t="shared" si="22"/>
        <v xml:space="preserve">["LORE"] = { ["EN"] = "Defeat many Angmarim in Gloomingtarn."; }; </v>
      </c>
      <c r="AQ57" t="str">
        <f t="shared" si="23"/>
        <v xml:space="preserve">["SUMMARY"] = { ["EN"] = "Defeat 240 Angmarim in Gloomingtarn."; }; </v>
      </c>
      <c r="AR57" t="str">
        <f t="shared" si="24"/>
        <v/>
      </c>
      <c r="AS57" t="str">
        <f t="shared" si="25"/>
        <v>};</v>
      </c>
    </row>
    <row r="58" spans="1:45" x14ac:dyDescent="0.25">
      <c r="A58">
        <v>1879422587</v>
      </c>
      <c r="B58">
        <v>53</v>
      </c>
      <c r="C58" t="s">
        <v>1841</v>
      </c>
      <c r="D58" t="s">
        <v>31</v>
      </c>
      <c r="H58">
        <v>5</v>
      </c>
      <c r="I58">
        <v>500</v>
      </c>
      <c r="J58" t="s">
        <v>1586</v>
      </c>
      <c r="K58" t="s">
        <v>1842</v>
      </c>
      <c r="L58" t="s">
        <v>1839</v>
      </c>
      <c r="M58">
        <v>4</v>
      </c>
      <c r="N58">
        <v>130</v>
      </c>
      <c r="R58" t="str">
        <f t="shared" si="1"/>
        <v xml:space="preserve"> [57] = {["ID"] = 1879422587; }; -- Angmarim-slayer of Gloomingtarn</v>
      </c>
      <c r="S58" s="1" t="str">
        <f t="shared" si="2"/>
        <v xml:space="preserve"> [57] = {["ID"] = 1879422587; ["SAVE_INDEX"] =  53; ["TYPE"] = 4; ["VXP"] =    0; ["LP"] =  5; ["REP"] =  500; ["FACTION"] = 82; ["TIER"] = 4; ["MIN_LVL"] = "130"; ["NAME"] = { ["EN"] = "Angmarim-slayer of Gloomingtarn"; }; ["LORE"] = { ["EN"] = "Defeat many Angmarim in Gloomingtarn."; }; ["SUMMARY"] = { ["EN"] = "Defeat 120 Angmarim in Gloomingtarn."; }; };</v>
      </c>
      <c r="T58">
        <f t="shared" si="3"/>
        <v>57</v>
      </c>
      <c r="U58" t="str">
        <f t="shared" si="4"/>
        <v xml:space="preserve"> [57] = {</v>
      </c>
      <c r="V58" t="str">
        <f t="shared" si="5"/>
        <v xml:space="preserve">["ID"] = 1879422587; </v>
      </c>
      <c r="W58" t="str">
        <f t="shared" si="6"/>
        <v xml:space="preserve">["ID"] = 1879422587; </v>
      </c>
      <c r="X58" t="str">
        <f t="shared" si="7"/>
        <v/>
      </c>
      <c r="Y58" t="str">
        <f t="shared" si="8"/>
        <v xml:space="preserve">["SAVE_INDEX"] =  53; </v>
      </c>
      <c r="Z58">
        <f>VLOOKUP(D58,Type!A$2:B$14,2,FALSE)</f>
        <v>4</v>
      </c>
      <c r="AA58" t="str">
        <f t="shared" si="9"/>
        <v xml:space="preserve">["TYPE"] = 4; </v>
      </c>
      <c r="AB58" t="str">
        <f>IF(NOT(ISBLANK(E58)),VLOOKUP(E58,Type!D$2:E$6,2,FALSE),"")</f>
        <v/>
      </c>
      <c r="AC58" t="str">
        <f t="shared" si="10"/>
        <v xml:space="preserve">            </v>
      </c>
      <c r="AD58" t="str">
        <f t="shared" si="11"/>
        <v>0</v>
      </c>
      <c r="AE58" t="str">
        <f t="shared" si="12"/>
        <v xml:space="preserve">["VXP"] =    0; </v>
      </c>
      <c r="AF58" t="str">
        <f t="shared" si="13"/>
        <v>5</v>
      </c>
      <c r="AG58" t="str">
        <f t="shared" si="14"/>
        <v xml:space="preserve">["LP"] =  5; </v>
      </c>
      <c r="AH58" t="str">
        <f t="shared" si="15"/>
        <v>500</v>
      </c>
      <c r="AI58" t="str">
        <f t="shared" si="16"/>
        <v xml:space="preserve">["REP"] =  500; </v>
      </c>
      <c r="AJ58">
        <f>IF(LEN(J58)&gt;0,VLOOKUP(J58,Faction!A$2:B$80,2,FALSE),1)</f>
        <v>82</v>
      </c>
      <c r="AK58" t="str">
        <f t="shared" si="17"/>
        <v xml:space="preserve">["FACTION"] = 82; </v>
      </c>
      <c r="AL58" t="str">
        <f t="shared" si="18"/>
        <v xml:space="preserve">["TIER"] = 4; </v>
      </c>
      <c r="AM58" t="str">
        <f t="shared" si="19"/>
        <v xml:space="preserve">["MIN_LVL"] = "130"; </v>
      </c>
      <c r="AN58" t="str">
        <f t="shared" si="20"/>
        <v/>
      </c>
      <c r="AO58" t="str">
        <f t="shared" si="21"/>
        <v xml:space="preserve">["NAME"] = { ["EN"] = "Angmarim-slayer of Gloomingtarn"; }; </v>
      </c>
      <c r="AP58" t="str">
        <f t="shared" si="22"/>
        <v xml:space="preserve">["LORE"] = { ["EN"] = "Defeat many Angmarim in Gloomingtarn."; }; </v>
      </c>
      <c r="AQ58" t="str">
        <f t="shared" si="23"/>
        <v xml:space="preserve">["SUMMARY"] = { ["EN"] = "Defeat 120 Angmarim in Gloomingtarn."; }; </v>
      </c>
      <c r="AR58" t="str">
        <f t="shared" si="24"/>
        <v/>
      </c>
      <c r="AS58" t="str">
        <f t="shared" si="25"/>
        <v>};</v>
      </c>
    </row>
    <row r="59" spans="1:45" x14ac:dyDescent="0.25">
      <c r="A59">
        <v>1879422585</v>
      </c>
      <c r="B59">
        <v>54</v>
      </c>
      <c r="C59" t="s">
        <v>1843</v>
      </c>
      <c r="D59" t="s">
        <v>31</v>
      </c>
      <c r="F59">
        <v>2000</v>
      </c>
      <c r="H59">
        <v>5</v>
      </c>
      <c r="I59">
        <v>700</v>
      </c>
      <c r="J59" t="s">
        <v>1586</v>
      </c>
      <c r="K59" t="s">
        <v>1845</v>
      </c>
      <c r="L59" t="s">
        <v>1844</v>
      </c>
      <c r="M59">
        <v>3</v>
      </c>
      <c r="N59">
        <v>130</v>
      </c>
      <c r="R59" t="str">
        <f t="shared" si="1"/>
        <v xml:space="preserve"> [58] = {["ID"] = 1879422585; }; -- Orc-slayer of Gloomingtarn (Advanced)</v>
      </c>
      <c r="S59" s="1" t="str">
        <f t="shared" si="2"/>
        <v xml:space="preserve"> [58] = {["ID"] = 1879422585; ["SAVE_INDEX"] =  54; ["TYPE"] = 4; ["VXP"] = 2000; ["LP"] =  5; ["REP"] =  700; ["FACTION"] = 82; ["TIER"] = 3; ["MIN_LVL"] = "130"; ["NAME"] = { ["EN"] = "Orc-slayer of Gloomingtarn (Advanced)"; }; ["LORE"] = { ["EN"] = "Defeat many Orcs in Gloomingtarn."; }; ["SUMMARY"] = { ["EN"] = "Defeat 240 Orcs in Gloomingtarn."; }; };</v>
      </c>
      <c r="T59">
        <f t="shared" si="3"/>
        <v>58</v>
      </c>
      <c r="U59" t="str">
        <f t="shared" si="4"/>
        <v xml:space="preserve"> [58] = {</v>
      </c>
      <c r="V59" t="str">
        <f t="shared" si="5"/>
        <v xml:space="preserve">["ID"] = 1879422585; </v>
      </c>
      <c r="W59" t="str">
        <f t="shared" si="6"/>
        <v xml:space="preserve">["ID"] = 1879422585; </v>
      </c>
      <c r="X59" t="str">
        <f t="shared" si="7"/>
        <v/>
      </c>
      <c r="Y59" t="str">
        <f t="shared" si="8"/>
        <v xml:space="preserve">["SAVE_INDEX"] =  54; </v>
      </c>
      <c r="Z59">
        <f>VLOOKUP(D59,Type!A$2:B$14,2,FALSE)</f>
        <v>4</v>
      </c>
      <c r="AA59" t="str">
        <f t="shared" si="9"/>
        <v xml:space="preserve">["TYPE"] = 4; </v>
      </c>
      <c r="AB59" t="str">
        <f>IF(NOT(ISBLANK(E59)),VLOOKUP(E59,Type!D$2:E$6,2,FALSE),"")</f>
        <v/>
      </c>
      <c r="AC59" t="str">
        <f t="shared" si="10"/>
        <v xml:space="preserve">            </v>
      </c>
      <c r="AD59" t="str">
        <f t="shared" si="11"/>
        <v>2000</v>
      </c>
      <c r="AE59" t="str">
        <f t="shared" si="12"/>
        <v xml:space="preserve">["VXP"] = 2000; </v>
      </c>
      <c r="AF59" t="str">
        <f t="shared" si="13"/>
        <v>5</v>
      </c>
      <c r="AG59" t="str">
        <f t="shared" si="14"/>
        <v xml:space="preserve">["LP"] =  5; </v>
      </c>
      <c r="AH59" t="str">
        <f t="shared" si="15"/>
        <v>700</v>
      </c>
      <c r="AI59" t="str">
        <f t="shared" si="16"/>
        <v xml:space="preserve">["REP"] =  700; </v>
      </c>
      <c r="AJ59">
        <f>IF(LEN(J59)&gt;0,VLOOKUP(J59,Faction!A$2:B$80,2,FALSE),1)</f>
        <v>82</v>
      </c>
      <c r="AK59" t="str">
        <f t="shared" si="17"/>
        <v xml:space="preserve">["FACTION"] = 82; </v>
      </c>
      <c r="AL59" t="str">
        <f t="shared" si="18"/>
        <v xml:space="preserve">["TIER"] = 3; </v>
      </c>
      <c r="AM59" t="str">
        <f t="shared" si="19"/>
        <v xml:space="preserve">["MIN_LVL"] = "130"; </v>
      </c>
      <c r="AN59" t="str">
        <f t="shared" si="20"/>
        <v/>
      </c>
      <c r="AO59" t="str">
        <f t="shared" si="21"/>
        <v xml:space="preserve">["NAME"] = { ["EN"] = "Orc-slayer of Gloomingtarn (Advanced)"; }; </v>
      </c>
      <c r="AP59" t="str">
        <f t="shared" si="22"/>
        <v xml:space="preserve">["LORE"] = { ["EN"] = "Defeat many Orcs in Gloomingtarn."; }; </v>
      </c>
      <c r="AQ59" t="str">
        <f t="shared" si="23"/>
        <v xml:space="preserve">["SUMMARY"] = { ["EN"] = "Defeat 240 Orcs in Gloomingtarn."; }; </v>
      </c>
      <c r="AR59" t="str">
        <f t="shared" si="24"/>
        <v/>
      </c>
      <c r="AS59" t="str">
        <f t="shared" si="25"/>
        <v>};</v>
      </c>
    </row>
    <row r="60" spans="1:45" x14ac:dyDescent="0.25">
      <c r="A60">
        <v>1879422589</v>
      </c>
      <c r="B60">
        <v>55</v>
      </c>
      <c r="C60" t="s">
        <v>1846</v>
      </c>
      <c r="D60" t="s">
        <v>31</v>
      </c>
      <c r="H60">
        <v>5</v>
      </c>
      <c r="I60">
        <v>500</v>
      </c>
      <c r="J60" t="s">
        <v>1586</v>
      </c>
      <c r="K60" t="s">
        <v>1847</v>
      </c>
      <c r="L60" t="s">
        <v>1844</v>
      </c>
      <c r="M60">
        <v>4</v>
      </c>
      <c r="N60">
        <v>130</v>
      </c>
      <c r="R60" t="str">
        <f t="shared" si="1"/>
        <v xml:space="preserve"> [59] = {["ID"] = 1879422589; }; -- Orc-slayer of Gloomingtarn</v>
      </c>
      <c r="S60" s="1" t="str">
        <f t="shared" si="2"/>
        <v xml:space="preserve"> [59] = {["ID"] = 1879422589; ["SAVE_INDEX"] =  55; ["TYPE"] = 4; ["VXP"] =    0; ["LP"] =  5; ["REP"] =  500; ["FACTION"] = 82; ["TIER"] = 4; ["MIN_LVL"] = "130"; ["NAME"] = { ["EN"] = "Orc-slayer of Gloomingtarn"; }; ["LORE"] = { ["EN"] = "Defeat many Orcs in Gloomingtarn."; }; ["SUMMARY"] = { ["EN"] = "Defeat 120 Orcs in Gloomingtarn."; }; };</v>
      </c>
      <c r="T60">
        <f t="shared" si="3"/>
        <v>59</v>
      </c>
      <c r="U60" t="str">
        <f t="shared" si="4"/>
        <v xml:space="preserve"> [59] = {</v>
      </c>
      <c r="V60" t="str">
        <f t="shared" si="5"/>
        <v xml:space="preserve">["ID"] = 1879422589; </v>
      </c>
      <c r="W60" t="str">
        <f t="shared" si="6"/>
        <v xml:space="preserve">["ID"] = 1879422589; </v>
      </c>
      <c r="X60" t="str">
        <f t="shared" si="7"/>
        <v/>
      </c>
      <c r="Y60" t="str">
        <f t="shared" si="8"/>
        <v xml:space="preserve">["SAVE_INDEX"] =  55; </v>
      </c>
      <c r="Z60">
        <f>VLOOKUP(D60,Type!A$2:B$14,2,FALSE)</f>
        <v>4</v>
      </c>
      <c r="AA60" t="str">
        <f t="shared" si="9"/>
        <v xml:space="preserve">["TYPE"] = 4; </v>
      </c>
      <c r="AB60" t="str">
        <f>IF(NOT(ISBLANK(E60)),VLOOKUP(E60,Type!D$2:E$6,2,FALSE),"")</f>
        <v/>
      </c>
      <c r="AC60" t="str">
        <f t="shared" si="10"/>
        <v xml:space="preserve">            </v>
      </c>
      <c r="AD60" t="str">
        <f t="shared" si="11"/>
        <v>0</v>
      </c>
      <c r="AE60" t="str">
        <f t="shared" si="12"/>
        <v xml:space="preserve">["VXP"] =    0; </v>
      </c>
      <c r="AF60" t="str">
        <f t="shared" si="13"/>
        <v>5</v>
      </c>
      <c r="AG60" t="str">
        <f t="shared" si="14"/>
        <v xml:space="preserve">["LP"] =  5; </v>
      </c>
      <c r="AH60" t="str">
        <f t="shared" si="15"/>
        <v>500</v>
      </c>
      <c r="AI60" t="str">
        <f t="shared" si="16"/>
        <v xml:space="preserve">["REP"] =  500; </v>
      </c>
      <c r="AJ60">
        <f>IF(LEN(J60)&gt;0,VLOOKUP(J60,Faction!A$2:B$80,2,FALSE),1)</f>
        <v>82</v>
      </c>
      <c r="AK60" t="str">
        <f t="shared" si="17"/>
        <v xml:space="preserve">["FACTION"] = 82; </v>
      </c>
      <c r="AL60" t="str">
        <f t="shared" si="18"/>
        <v xml:space="preserve">["TIER"] = 4; </v>
      </c>
      <c r="AM60" t="str">
        <f t="shared" si="19"/>
        <v xml:space="preserve">["MIN_LVL"] = "130"; </v>
      </c>
      <c r="AN60" t="str">
        <f t="shared" si="20"/>
        <v/>
      </c>
      <c r="AO60" t="str">
        <f t="shared" si="21"/>
        <v xml:space="preserve">["NAME"] = { ["EN"] = "Orc-slayer of Gloomingtarn"; }; </v>
      </c>
      <c r="AP60" t="str">
        <f t="shared" si="22"/>
        <v xml:space="preserve">["LORE"] = { ["EN"] = "Defeat many Orcs in Gloomingtarn."; }; </v>
      </c>
      <c r="AQ60" t="str">
        <f t="shared" si="23"/>
        <v xml:space="preserve">["SUMMARY"] = { ["EN"] = "Defeat 120 Orcs in Gloomingtarn."; }; </v>
      </c>
      <c r="AR60" t="str">
        <f t="shared" si="24"/>
        <v/>
      </c>
      <c r="AS60" t="str">
        <f t="shared" si="25"/>
        <v>};</v>
      </c>
    </row>
    <row r="61" spans="1:45" x14ac:dyDescent="0.25">
      <c r="A61">
        <v>1879422586</v>
      </c>
      <c r="B61">
        <v>56</v>
      </c>
      <c r="C61" t="s">
        <v>1848</v>
      </c>
      <c r="D61" t="s">
        <v>31</v>
      </c>
      <c r="F61">
        <v>2000</v>
      </c>
      <c r="H61">
        <v>5</v>
      </c>
      <c r="I61">
        <v>700</v>
      </c>
      <c r="J61" t="s">
        <v>1586</v>
      </c>
      <c r="K61" t="s">
        <v>1850</v>
      </c>
      <c r="L61" t="s">
        <v>1849</v>
      </c>
      <c r="M61">
        <v>3</v>
      </c>
      <c r="N61">
        <v>130</v>
      </c>
      <c r="R61" t="str">
        <f t="shared" si="1"/>
        <v xml:space="preserve"> [60] = {["ID"] = 1879422586; }; -- Spider and Insect-slayer of Gloomingtarn (Advanced)</v>
      </c>
      <c r="S61" s="1" t="str">
        <f t="shared" si="2"/>
        <v xml:space="preserve"> [60] = {["ID"] = 1879422586; ["SAVE_INDEX"] =  56; ["TYPE"] = 4; ["VXP"] = 2000; ["LP"] =  5; ["REP"] =  700; ["FACTION"] = 82; ["TIER"] = 3; ["MIN_LVL"] = "130"; ["NAME"] = { ["EN"] = "Spider and Insect-slayer of Gloomingtarn (Advanced)"; }; ["LORE"] = { ["EN"] = "Defeat many spiders and insects in Gloomingtarn."; }; ["SUMMARY"] = { ["EN"] = "Defeat 240 spiders and insects in Gloomingtarn."; }; };</v>
      </c>
      <c r="T61">
        <f t="shared" si="3"/>
        <v>60</v>
      </c>
      <c r="U61" t="str">
        <f t="shared" si="4"/>
        <v xml:space="preserve"> [60] = {</v>
      </c>
      <c r="V61" t="str">
        <f t="shared" si="5"/>
        <v xml:space="preserve">["ID"] = 1879422586; </v>
      </c>
      <c r="W61" t="str">
        <f t="shared" si="6"/>
        <v xml:space="preserve">["ID"] = 1879422586; </v>
      </c>
      <c r="X61" t="str">
        <f t="shared" si="7"/>
        <v/>
      </c>
      <c r="Y61" t="str">
        <f t="shared" si="8"/>
        <v xml:space="preserve">["SAVE_INDEX"] =  56; </v>
      </c>
      <c r="Z61">
        <f>VLOOKUP(D61,Type!A$2:B$14,2,FALSE)</f>
        <v>4</v>
      </c>
      <c r="AA61" t="str">
        <f t="shared" si="9"/>
        <v xml:space="preserve">["TYPE"] = 4; </v>
      </c>
      <c r="AB61" t="str">
        <f>IF(NOT(ISBLANK(E61)),VLOOKUP(E61,Type!D$2:E$6,2,FALSE),"")</f>
        <v/>
      </c>
      <c r="AC61" t="str">
        <f t="shared" si="10"/>
        <v xml:space="preserve">            </v>
      </c>
      <c r="AD61" t="str">
        <f t="shared" si="11"/>
        <v>2000</v>
      </c>
      <c r="AE61" t="str">
        <f t="shared" si="12"/>
        <v xml:space="preserve">["VXP"] = 2000; </v>
      </c>
      <c r="AF61" t="str">
        <f t="shared" si="13"/>
        <v>5</v>
      </c>
      <c r="AG61" t="str">
        <f t="shared" si="14"/>
        <v xml:space="preserve">["LP"] =  5; </v>
      </c>
      <c r="AH61" t="str">
        <f t="shared" si="15"/>
        <v>700</v>
      </c>
      <c r="AI61" t="str">
        <f t="shared" si="16"/>
        <v xml:space="preserve">["REP"] =  700; </v>
      </c>
      <c r="AJ61">
        <f>IF(LEN(J61)&gt;0,VLOOKUP(J61,Faction!A$2:B$80,2,FALSE),1)</f>
        <v>82</v>
      </c>
      <c r="AK61" t="str">
        <f t="shared" si="17"/>
        <v xml:space="preserve">["FACTION"] = 82; </v>
      </c>
      <c r="AL61" t="str">
        <f t="shared" si="18"/>
        <v xml:space="preserve">["TIER"] = 3; </v>
      </c>
      <c r="AM61" t="str">
        <f t="shared" si="19"/>
        <v xml:space="preserve">["MIN_LVL"] = "130"; </v>
      </c>
      <c r="AN61" t="str">
        <f t="shared" si="20"/>
        <v/>
      </c>
      <c r="AO61" t="str">
        <f t="shared" si="21"/>
        <v xml:space="preserve">["NAME"] = { ["EN"] = "Spider and Insect-slayer of Gloomingtarn (Advanced)"; }; </v>
      </c>
      <c r="AP61" t="str">
        <f t="shared" si="22"/>
        <v xml:space="preserve">["LORE"] = { ["EN"] = "Defeat many spiders and insects in Gloomingtarn."; }; </v>
      </c>
      <c r="AQ61" t="str">
        <f t="shared" si="23"/>
        <v xml:space="preserve">["SUMMARY"] = { ["EN"] = "Defeat 240 spiders and insects in Gloomingtarn."; }; </v>
      </c>
      <c r="AR61" t="str">
        <f t="shared" si="24"/>
        <v/>
      </c>
      <c r="AS61" t="str">
        <f t="shared" si="25"/>
        <v>};</v>
      </c>
    </row>
    <row r="62" spans="1:45" x14ac:dyDescent="0.25">
      <c r="A62">
        <v>1879422590</v>
      </c>
      <c r="B62">
        <v>57</v>
      </c>
      <c r="C62" t="s">
        <v>1852</v>
      </c>
      <c r="D62" t="s">
        <v>31</v>
      </c>
      <c r="H62">
        <v>5</v>
      </c>
      <c r="I62">
        <v>500</v>
      </c>
      <c r="J62" t="s">
        <v>1586</v>
      </c>
      <c r="K62" t="s">
        <v>1851</v>
      </c>
      <c r="L62" t="s">
        <v>1849</v>
      </c>
      <c r="M62">
        <v>4</v>
      </c>
      <c r="N62">
        <v>130</v>
      </c>
      <c r="R62" t="str">
        <f t="shared" si="1"/>
        <v xml:space="preserve"> [61] = {["ID"] = 1879422590; }; -- Spider and Insect-slayer of Gloomingtarn</v>
      </c>
      <c r="S62" s="1" t="str">
        <f t="shared" si="2"/>
        <v xml:space="preserve"> [61] = {["ID"] = 1879422590; ["SAVE_INDEX"] =  57; ["TYPE"] = 4; ["VXP"] =    0; ["LP"] =  5; ["REP"] =  500; ["FACTION"] = 82; ["TIER"] = 4; ["MIN_LVL"] = "130"; ["NAME"] = { ["EN"] = "Spider and Insect-slayer of Gloomingtarn"; }; ["LORE"] = { ["EN"] = "Defeat many spiders and insects in Gloomingtarn."; }; ["SUMMARY"] = { ["EN"] = "Defeat 120 spiders and insects in Gloomingtarn."; }; };</v>
      </c>
      <c r="T62">
        <f t="shared" si="3"/>
        <v>61</v>
      </c>
      <c r="U62" t="str">
        <f t="shared" si="4"/>
        <v xml:space="preserve"> [61] = {</v>
      </c>
      <c r="V62" t="str">
        <f t="shared" si="5"/>
        <v xml:space="preserve">["ID"] = 1879422590; </v>
      </c>
      <c r="W62" t="str">
        <f t="shared" si="6"/>
        <v xml:space="preserve">["ID"] = 1879422590; </v>
      </c>
      <c r="X62" t="str">
        <f t="shared" si="7"/>
        <v/>
      </c>
      <c r="Y62" t="str">
        <f t="shared" si="8"/>
        <v xml:space="preserve">["SAVE_INDEX"] =  57; </v>
      </c>
      <c r="Z62">
        <f>VLOOKUP(D62,Type!A$2:B$14,2,FALSE)</f>
        <v>4</v>
      </c>
      <c r="AA62" t="str">
        <f t="shared" si="9"/>
        <v xml:space="preserve">["TYPE"] = 4; </v>
      </c>
      <c r="AB62" t="str">
        <f>IF(NOT(ISBLANK(E62)),VLOOKUP(E62,Type!D$2:E$6,2,FALSE),"")</f>
        <v/>
      </c>
      <c r="AC62" t="str">
        <f t="shared" si="10"/>
        <v xml:space="preserve">            </v>
      </c>
      <c r="AD62" t="str">
        <f t="shared" si="11"/>
        <v>0</v>
      </c>
      <c r="AE62" t="str">
        <f t="shared" si="12"/>
        <v xml:space="preserve">["VXP"] =    0; </v>
      </c>
      <c r="AF62" t="str">
        <f t="shared" si="13"/>
        <v>5</v>
      </c>
      <c r="AG62" t="str">
        <f t="shared" si="14"/>
        <v xml:space="preserve">["LP"] =  5; </v>
      </c>
      <c r="AH62" t="str">
        <f t="shared" si="15"/>
        <v>500</v>
      </c>
      <c r="AI62" t="str">
        <f t="shared" si="16"/>
        <v xml:space="preserve">["REP"] =  500; </v>
      </c>
      <c r="AJ62">
        <f>IF(LEN(J62)&gt;0,VLOOKUP(J62,Faction!A$2:B$80,2,FALSE),1)</f>
        <v>82</v>
      </c>
      <c r="AK62" t="str">
        <f t="shared" si="17"/>
        <v xml:space="preserve">["FACTION"] = 82; </v>
      </c>
      <c r="AL62" t="str">
        <f t="shared" si="18"/>
        <v xml:space="preserve">["TIER"] = 4; </v>
      </c>
      <c r="AM62" t="str">
        <f t="shared" si="19"/>
        <v xml:space="preserve">["MIN_LVL"] = "130"; </v>
      </c>
      <c r="AN62" t="str">
        <f t="shared" si="20"/>
        <v/>
      </c>
      <c r="AO62" t="str">
        <f t="shared" si="21"/>
        <v xml:space="preserve">["NAME"] = { ["EN"] = "Spider and Insect-slayer of Gloomingtarn"; }; </v>
      </c>
      <c r="AP62" t="str">
        <f t="shared" si="22"/>
        <v xml:space="preserve">["LORE"] = { ["EN"] = "Defeat many spiders and insects in Gloomingtarn."; }; </v>
      </c>
      <c r="AQ62" t="str">
        <f t="shared" si="23"/>
        <v xml:space="preserve">["SUMMARY"] = { ["EN"] = "Defeat 120 spiders and insects in Gloomingtarn."; }; </v>
      </c>
      <c r="AR62" t="str">
        <f t="shared" si="24"/>
        <v/>
      </c>
      <c r="AS62" t="str">
        <f t="shared" si="25"/>
        <v>};</v>
      </c>
    </row>
    <row r="63" spans="1:45" x14ac:dyDescent="0.25">
      <c r="C63" s="3" t="s">
        <v>1853</v>
      </c>
      <c r="D63" s="3" t="s">
        <v>1551</v>
      </c>
      <c r="M63">
        <v>1</v>
      </c>
      <c r="P63">
        <v>264</v>
      </c>
      <c r="R63" t="str">
        <f t="shared" si="1"/>
        <v xml:space="preserve"> [62] = {["CAT_ID"] = 264; }; -- Clovengap</v>
      </c>
      <c r="S63" s="1" t="str">
        <f t="shared" si="2"/>
        <v xml:space="preserve"> [62] = {                     ["TYPE"] = 14; ["VXP"] =    0; ["LP"] =  0; ["REP"] =    0; ["FACTION"] =  1; ["TIER"] = 1; ["NAME"] = { ["EN"] = "Clovengap"; }; };</v>
      </c>
      <c r="T63">
        <f t="shared" si="3"/>
        <v>62</v>
      </c>
      <c r="U63" t="str">
        <f t="shared" si="4"/>
        <v xml:space="preserve"> [62] = {</v>
      </c>
      <c r="V63" t="str">
        <f t="shared" si="5"/>
        <v xml:space="preserve">                     </v>
      </c>
      <c r="W63" t="str">
        <f t="shared" si="6"/>
        <v/>
      </c>
      <c r="X63" t="str">
        <f t="shared" si="7"/>
        <v xml:space="preserve">["CAT_ID"] = 264; </v>
      </c>
      <c r="Y63" t="str">
        <f t="shared" si="8"/>
        <v/>
      </c>
      <c r="Z63">
        <f>VLOOKUP(D63,Type!A$2:B$14,2,FALSE)</f>
        <v>14</v>
      </c>
      <c r="AA63" t="str">
        <f t="shared" si="9"/>
        <v xml:space="preserve">["TYPE"] = 14; </v>
      </c>
      <c r="AB63" t="str">
        <f>IF(NOT(ISBLANK(E63)),VLOOKUP(E63,Type!D$2:E$6,2,FALSE),"")</f>
        <v/>
      </c>
      <c r="AC63" t="str">
        <f t="shared" si="10"/>
        <v xml:space="preserve">            </v>
      </c>
      <c r="AD63" t="str">
        <f t="shared" si="11"/>
        <v>0</v>
      </c>
      <c r="AE63" t="str">
        <f t="shared" si="12"/>
        <v xml:space="preserve">["VXP"] =    0; </v>
      </c>
      <c r="AF63" t="str">
        <f t="shared" si="13"/>
        <v>0</v>
      </c>
      <c r="AG63" t="str">
        <f t="shared" si="14"/>
        <v xml:space="preserve">["LP"] =  0; </v>
      </c>
      <c r="AH63" t="str">
        <f t="shared" si="15"/>
        <v>0</v>
      </c>
      <c r="AI63" t="str">
        <f t="shared" si="16"/>
        <v xml:space="preserve">["REP"] =    0; </v>
      </c>
      <c r="AJ63">
        <f>IF(LEN(J63)&gt;0,VLOOKUP(J63,Faction!A$2:B$80,2,FALSE),1)</f>
        <v>1</v>
      </c>
      <c r="AK63" t="str">
        <f t="shared" si="17"/>
        <v xml:space="preserve">["FACTION"] =  1; </v>
      </c>
      <c r="AL63" t="str">
        <f t="shared" si="18"/>
        <v xml:space="preserve">["TIER"] = 1; </v>
      </c>
      <c r="AM63" t="str">
        <f t="shared" si="19"/>
        <v/>
      </c>
      <c r="AN63" t="str">
        <f t="shared" si="20"/>
        <v/>
      </c>
      <c r="AO63" t="str">
        <f t="shared" si="21"/>
        <v xml:space="preserve">["NAME"] = { ["EN"] = "Clovengap"; }; </v>
      </c>
      <c r="AP63" t="str">
        <f t="shared" si="22"/>
        <v/>
      </c>
      <c r="AQ63" t="str">
        <f t="shared" si="23"/>
        <v/>
      </c>
      <c r="AR63" t="str">
        <f t="shared" si="24"/>
        <v/>
      </c>
      <c r="AS63" t="str">
        <f t="shared" si="25"/>
        <v>};</v>
      </c>
    </row>
    <row r="64" spans="1:45" x14ac:dyDescent="0.25">
      <c r="A64">
        <v>1879428347</v>
      </c>
      <c r="B64">
        <v>58</v>
      </c>
      <c r="C64" t="s">
        <v>1854</v>
      </c>
      <c r="D64" t="s">
        <v>30</v>
      </c>
      <c r="F64">
        <v>3000</v>
      </c>
      <c r="H64">
        <v>10</v>
      </c>
      <c r="I64">
        <v>700</v>
      </c>
      <c r="J64" t="s">
        <v>1586</v>
      </c>
      <c r="K64" t="s">
        <v>1299</v>
      </c>
      <c r="L64" t="s">
        <v>1855</v>
      </c>
      <c r="M64">
        <v>1</v>
      </c>
      <c r="N64">
        <v>130</v>
      </c>
      <c r="R64" t="str">
        <f t="shared" si="1"/>
        <v xml:space="preserve"> [63] = {["ID"] = 1879428347; }; -- Deeds of Clovengap</v>
      </c>
      <c r="S64" s="1" t="str">
        <f t="shared" si="2"/>
        <v xml:space="preserve"> [63] = {["ID"] = 1879428347; ["SAVE_INDEX"] =  58; ["TYPE"] = 7; ["VXP"] = 3000; ["LP"] = 10; ["REP"] =  700; ["FACTION"] = 82; ["TIER"] = 1; ["MIN_LVL"] = "130"; ["NAME"] = { ["EN"] = "Deeds of Clovengap"; }; ["LORE"] = { ["EN"] = "There is much to do while adventuring in Clovengap."; }; ["SUMMARY"] = { ["EN"] = "Complete 3 deeds"; }; };</v>
      </c>
      <c r="T64">
        <f t="shared" si="3"/>
        <v>63</v>
      </c>
      <c r="U64" t="str">
        <f t="shared" si="4"/>
        <v xml:space="preserve"> [63] = {</v>
      </c>
      <c r="V64" t="str">
        <f t="shared" si="5"/>
        <v xml:space="preserve">["ID"] = 1879428347; </v>
      </c>
      <c r="W64" t="str">
        <f t="shared" si="6"/>
        <v xml:space="preserve">["ID"] = 1879428347; </v>
      </c>
      <c r="X64" t="str">
        <f t="shared" si="7"/>
        <v/>
      </c>
      <c r="Y64" t="str">
        <f t="shared" si="8"/>
        <v xml:space="preserve">["SAVE_INDEX"] =  58; </v>
      </c>
      <c r="Z64">
        <f>VLOOKUP(D64,Type!A$2:B$14,2,FALSE)</f>
        <v>7</v>
      </c>
      <c r="AA64" t="str">
        <f t="shared" si="9"/>
        <v xml:space="preserve">["TYPE"] = 7; </v>
      </c>
      <c r="AB64" t="str">
        <f>IF(NOT(ISBLANK(E64)),VLOOKUP(E64,Type!D$2:E$6,2,FALSE),"")</f>
        <v/>
      </c>
      <c r="AC64" t="str">
        <f t="shared" si="10"/>
        <v xml:space="preserve">            </v>
      </c>
      <c r="AD64" t="str">
        <f t="shared" si="11"/>
        <v>3000</v>
      </c>
      <c r="AE64" t="str">
        <f t="shared" si="12"/>
        <v xml:space="preserve">["VXP"] = 3000; </v>
      </c>
      <c r="AF64" t="str">
        <f t="shared" si="13"/>
        <v>10</v>
      </c>
      <c r="AG64" t="str">
        <f t="shared" si="14"/>
        <v xml:space="preserve">["LP"] = 10; </v>
      </c>
      <c r="AH64" t="str">
        <f t="shared" si="15"/>
        <v>700</v>
      </c>
      <c r="AI64" t="str">
        <f t="shared" si="16"/>
        <v xml:space="preserve">["REP"] =  700; </v>
      </c>
      <c r="AJ64">
        <f>IF(LEN(J64)&gt;0,VLOOKUP(J64,Faction!A$2:B$80,2,FALSE),1)</f>
        <v>82</v>
      </c>
      <c r="AK64" t="str">
        <f t="shared" si="17"/>
        <v xml:space="preserve">["FACTION"] = 82; </v>
      </c>
      <c r="AL64" t="str">
        <f t="shared" si="18"/>
        <v xml:space="preserve">["TIER"] = 1; </v>
      </c>
      <c r="AM64" t="str">
        <f t="shared" si="19"/>
        <v xml:space="preserve">["MIN_LVL"] = "130"; </v>
      </c>
      <c r="AN64" t="str">
        <f t="shared" si="20"/>
        <v/>
      </c>
      <c r="AO64" t="str">
        <f t="shared" si="21"/>
        <v xml:space="preserve">["NAME"] = { ["EN"] = "Deeds of Clovengap"; }; </v>
      </c>
      <c r="AP64" t="str">
        <f t="shared" si="22"/>
        <v xml:space="preserve">["LORE"] = { ["EN"] = "There is much to do while adventuring in Clovengap."; }; </v>
      </c>
      <c r="AQ64" t="str">
        <f t="shared" si="23"/>
        <v xml:space="preserve">["SUMMARY"] = { ["EN"] = "Complete 3 deeds"; }; </v>
      </c>
      <c r="AR64" t="str">
        <f t="shared" si="24"/>
        <v/>
      </c>
      <c r="AS64" t="str">
        <f t="shared" si="25"/>
        <v>};</v>
      </c>
    </row>
    <row r="65" spans="1:45" x14ac:dyDescent="0.25">
      <c r="A65">
        <v>1879430028</v>
      </c>
      <c r="B65">
        <v>59</v>
      </c>
      <c r="C65" t="s">
        <v>1856</v>
      </c>
      <c r="D65" t="s">
        <v>25</v>
      </c>
      <c r="F65">
        <v>2000</v>
      </c>
      <c r="H65">
        <v>10</v>
      </c>
      <c r="I65">
        <v>700</v>
      </c>
      <c r="J65" t="s">
        <v>1586</v>
      </c>
      <c r="K65" t="s">
        <v>1300</v>
      </c>
      <c r="L65" t="s">
        <v>1857</v>
      </c>
      <c r="M65">
        <v>2</v>
      </c>
      <c r="N65">
        <v>130</v>
      </c>
      <c r="R65" t="str">
        <f t="shared" si="1"/>
        <v xml:space="preserve"> [64] = {["ID"] = 1879430028; }; -- Explorer of Clovengap</v>
      </c>
      <c r="S65" s="1" t="str">
        <f t="shared" si="2"/>
        <v xml:space="preserve"> [64] = {["ID"] = 1879430028; ["SAVE_INDEX"] =  59; ["TYPE"] = 3; ["VXP"] = 2000; ["LP"] = 10; ["REP"] =  700; ["FACTION"] = 82; ["TIER"] = 2; ["MIN_LVL"] = "130"; ["NAME"] = { ["EN"] = "Explorer of Clovengap"; }; ["LORE"] = { ["EN"] = "Explore the forested tiers of Clovengap."; }; ["SUMMARY"] = { ["EN"] = "Complete 4 deeds"; }; };</v>
      </c>
      <c r="T65">
        <f t="shared" si="3"/>
        <v>64</v>
      </c>
      <c r="U65" t="str">
        <f t="shared" si="4"/>
        <v xml:space="preserve"> [64] = {</v>
      </c>
      <c r="V65" t="str">
        <f t="shared" si="5"/>
        <v xml:space="preserve">["ID"] = 1879430028; </v>
      </c>
      <c r="W65" t="str">
        <f t="shared" si="6"/>
        <v xml:space="preserve">["ID"] = 1879430028; </v>
      </c>
      <c r="X65" t="str">
        <f t="shared" si="7"/>
        <v/>
      </c>
      <c r="Y65" t="str">
        <f t="shared" si="8"/>
        <v xml:space="preserve">["SAVE_INDEX"] =  59; </v>
      </c>
      <c r="Z65">
        <f>VLOOKUP(D65,Type!A$2:B$14,2,FALSE)</f>
        <v>3</v>
      </c>
      <c r="AA65" t="str">
        <f t="shared" si="9"/>
        <v xml:space="preserve">["TYPE"] = 3; </v>
      </c>
      <c r="AB65" t="str">
        <f>IF(NOT(ISBLANK(E65)),VLOOKUP(E65,Type!D$2:E$6,2,FALSE),"")</f>
        <v/>
      </c>
      <c r="AC65" t="str">
        <f t="shared" si="10"/>
        <v xml:space="preserve">            </v>
      </c>
      <c r="AD65" t="str">
        <f t="shared" si="11"/>
        <v>2000</v>
      </c>
      <c r="AE65" t="str">
        <f t="shared" si="12"/>
        <v xml:space="preserve">["VXP"] = 2000; </v>
      </c>
      <c r="AF65" t="str">
        <f t="shared" si="13"/>
        <v>10</v>
      </c>
      <c r="AG65" t="str">
        <f t="shared" si="14"/>
        <v xml:space="preserve">["LP"] = 10; </v>
      </c>
      <c r="AH65" t="str">
        <f t="shared" si="15"/>
        <v>700</v>
      </c>
      <c r="AI65" t="str">
        <f t="shared" si="16"/>
        <v xml:space="preserve">["REP"] =  700; </v>
      </c>
      <c r="AJ65">
        <f>IF(LEN(J65)&gt;0,VLOOKUP(J65,Faction!A$2:B$80,2,FALSE),1)</f>
        <v>82</v>
      </c>
      <c r="AK65" t="str">
        <f t="shared" si="17"/>
        <v xml:space="preserve">["FACTION"] = 82; </v>
      </c>
      <c r="AL65" t="str">
        <f t="shared" si="18"/>
        <v xml:space="preserve">["TIER"] = 2; </v>
      </c>
      <c r="AM65" t="str">
        <f t="shared" si="19"/>
        <v xml:space="preserve">["MIN_LVL"] = "130"; </v>
      </c>
      <c r="AN65" t="str">
        <f t="shared" si="20"/>
        <v/>
      </c>
      <c r="AO65" t="str">
        <f t="shared" si="21"/>
        <v xml:space="preserve">["NAME"] = { ["EN"] = "Explorer of Clovengap"; }; </v>
      </c>
      <c r="AP65" t="str">
        <f t="shared" si="22"/>
        <v xml:space="preserve">["LORE"] = { ["EN"] = "Explore the forested tiers of Clovengap."; }; </v>
      </c>
      <c r="AQ65" t="str">
        <f t="shared" si="23"/>
        <v xml:space="preserve">["SUMMARY"] = { ["EN"] = "Complete 4 deeds"; }; </v>
      </c>
      <c r="AR65" t="str">
        <f t="shared" si="24"/>
        <v/>
      </c>
      <c r="AS65" t="str">
        <f t="shared" si="25"/>
        <v>};</v>
      </c>
    </row>
    <row r="66" spans="1:45" x14ac:dyDescent="0.25">
      <c r="A66">
        <v>1879430143</v>
      </c>
      <c r="B66">
        <v>60</v>
      </c>
      <c r="C66" t="s">
        <v>1858</v>
      </c>
      <c r="D66" t="s">
        <v>25</v>
      </c>
      <c r="F66">
        <v>1000</v>
      </c>
      <c r="G66" t="s">
        <v>1856</v>
      </c>
      <c r="H66">
        <v>5</v>
      </c>
      <c r="I66">
        <v>500</v>
      </c>
      <c r="J66" t="s">
        <v>1586</v>
      </c>
      <c r="K66" t="s">
        <v>1701</v>
      </c>
      <c r="L66" t="s">
        <v>1859</v>
      </c>
      <c r="M66">
        <v>3</v>
      </c>
      <c r="N66">
        <v>130</v>
      </c>
      <c r="R66" t="str">
        <f t="shared" si="1"/>
        <v xml:space="preserve"> [65] = {["ID"] = 1879430143; }; -- Discovering Clovengap</v>
      </c>
      <c r="S66" s="1" t="str">
        <f t="shared" si="2"/>
        <v xml:space="preserve"> [65] = {["ID"] = 1879430143; ["SAVE_INDEX"] =  60; ["TYPE"] = 3; ["VXP"] = 1000; ["LP"] =  5; ["REP"] =  500; ["FACTION"] = 82; ["TIER"] = 3; ["MIN_LVL"] = "130"; ["NAME"] = { ["EN"] = "Discovering Clovengap"; }; ["LORE"] = { ["EN"] = "Explore important points of interest and natural landmarks within Clovengap."; }; ["SUMMARY"] = { ["EN"] = "Find 6 locations"; }; ["TITLE"] = { ["EN"] = "Explorer of Clovengap"; }; };</v>
      </c>
      <c r="T66">
        <f t="shared" si="3"/>
        <v>65</v>
      </c>
      <c r="U66" t="str">
        <f t="shared" si="4"/>
        <v xml:space="preserve"> [65] = {</v>
      </c>
      <c r="V66" t="str">
        <f t="shared" si="5"/>
        <v xml:space="preserve">["ID"] = 1879430143; </v>
      </c>
      <c r="W66" t="str">
        <f t="shared" si="6"/>
        <v xml:space="preserve">["ID"] = 1879430143; </v>
      </c>
      <c r="X66" t="str">
        <f t="shared" si="7"/>
        <v/>
      </c>
      <c r="Y66" t="str">
        <f t="shared" si="8"/>
        <v xml:space="preserve">["SAVE_INDEX"] =  60; </v>
      </c>
      <c r="Z66">
        <f>VLOOKUP(D66,Type!A$2:B$14,2,FALSE)</f>
        <v>3</v>
      </c>
      <c r="AA66" t="str">
        <f t="shared" si="9"/>
        <v xml:space="preserve">["TYPE"] = 3; </v>
      </c>
      <c r="AB66" t="str">
        <f>IF(NOT(ISBLANK(E66)),VLOOKUP(E66,Type!D$2:E$6,2,FALSE),"")</f>
        <v/>
      </c>
      <c r="AC66" t="str">
        <f t="shared" si="10"/>
        <v xml:space="preserve">            </v>
      </c>
      <c r="AD66" t="str">
        <f t="shared" si="11"/>
        <v>1000</v>
      </c>
      <c r="AE66" t="str">
        <f t="shared" si="12"/>
        <v xml:space="preserve">["VXP"] = 1000; </v>
      </c>
      <c r="AF66" t="str">
        <f t="shared" si="13"/>
        <v>5</v>
      </c>
      <c r="AG66" t="str">
        <f t="shared" si="14"/>
        <v xml:space="preserve">["LP"] =  5; </v>
      </c>
      <c r="AH66" t="str">
        <f t="shared" si="15"/>
        <v>500</v>
      </c>
      <c r="AI66" t="str">
        <f t="shared" si="16"/>
        <v xml:space="preserve">["REP"] =  500; </v>
      </c>
      <c r="AJ66">
        <f>IF(LEN(J66)&gt;0,VLOOKUP(J66,Faction!A$2:B$80,2,FALSE),1)</f>
        <v>82</v>
      </c>
      <c r="AK66" t="str">
        <f t="shared" si="17"/>
        <v xml:space="preserve">["FACTION"] = 82; </v>
      </c>
      <c r="AL66" t="str">
        <f t="shared" si="18"/>
        <v xml:space="preserve">["TIER"] = 3; </v>
      </c>
      <c r="AM66" t="str">
        <f t="shared" si="19"/>
        <v xml:space="preserve">["MIN_LVL"] = "130"; </v>
      </c>
      <c r="AN66" t="str">
        <f t="shared" si="20"/>
        <v/>
      </c>
      <c r="AO66" t="str">
        <f t="shared" si="21"/>
        <v xml:space="preserve">["NAME"] = { ["EN"] = "Discovering Clovengap"; }; </v>
      </c>
      <c r="AP66" t="str">
        <f t="shared" si="22"/>
        <v xml:space="preserve">["LORE"] = { ["EN"] = "Explore important points of interest and natural landmarks within Clovengap."; }; </v>
      </c>
      <c r="AQ66" t="str">
        <f t="shared" si="23"/>
        <v xml:space="preserve">["SUMMARY"] = { ["EN"] = "Find 6 locations"; }; </v>
      </c>
      <c r="AR66" t="str">
        <f t="shared" si="24"/>
        <v xml:space="preserve">["TITLE"] = { ["EN"] = "Explorer of Clovengap"; }; </v>
      </c>
      <c r="AS66" t="str">
        <f t="shared" si="25"/>
        <v>};</v>
      </c>
    </row>
    <row r="67" spans="1:45" x14ac:dyDescent="0.25">
      <c r="A67">
        <v>1879430142</v>
      </c>
      <c r="B67">
        <v>61</v>
      </c>
      <c r="C67" t="s">
        <v>1860</v>
      </c>
      <c r="D67" t="s">
        <v>25</v>
      </c>
      <c r="F67">
        <v>1000</v>
      </c>
      <c r="G67" t="s">
        <v>1862</v>
      </c>
      <c r="H67">
        <v>5</v>
      </c>
      <c r="I67">
        <v>500</v>
      </c>
      <c r="J67" t="s">
        <v>1586</v>
      </c>
      <c r="K67" t="s">
        <v>1705</v>
      </c>
      <c r="L67" t="s">
        <v>1861</v>
      </c>
      <c r="M67">
        <v>3</v>
      </c>
      <c r="N67">
        <v>130</v>
      </c>
      <c r="R67" t="str">
        <f t="shared" ref="R67:R130" si="26">CONCATENATE(U67,W67,X67,AS67," -- ",C67)</f>
        <v xml:space="preserve"> [66] = {["ID"] = 1879430142; }; -- The Fall of Forstóri</v>
      </c>
      <c r="S67" s="1" t="str">
        <f t="shared" ref="S67:S130" si="27">CONCATENATE(U67,V67,Y67,AA67,AE67,AG67,AI67,AK67,AL67,AM67,AO67,AP67,AQ67,AR67,AS67)</f>
        <v xml:space="preserve"> [66] = {["ID"] = 1879430142; ["SAVE_INDEX"] =  61; ["TYPE"] = 3; ["VXP"] = 1000; ["LP"] =  5; ["REP"] =  500; ["FACTION"] = 82; ["TIER"] = 3; ["MIN_LVL"] = "130"; ["NAME"] = { ["EN"] = "The Fall of Forstóri"; }; ["LORE"] = { ["EN"] = "Explore the enemy encampments and strongholds within Clovengap."; }; ["SUMMARY"] = { ["EN"] = "Find 7 locations of the enemy"; }; ["TITLE"] = { ["EN"] = "Scout of Clovengap"; }; };</v>
      </c>
      <c r="T67">
        <f t="shared" ref="T67:T130" si="28">ROW()-1</f>
        <v>66</v>
      </c>
      <c r="U67" t="str">
        <f t="shared" ref="U67:U130" si="29">CONCATENATE(REPT(" ",3-LEN(T67)),"[",T67,"] = {")</f>
        <v xml:space="preserve"> [66] = {</v>
      </c>
      <c r="V67" t="str">
        <f t="shared" ref="V67:V130" si="30">IF(LEN(A67)&gt;0,CONCATENATE("[""ID""] = ",A67,"; "),"                     ")</f>
        <v xml:space="preserve">["ID"] = 1879430142; </v>
      </c>
      <c r="W67" t="str">
        <f t="shared" ref="W67:W130" si="31">IF(LEN(A67)&gt;0,CONCATENATE("[""ID""] = ",A67,"; "),"")</f>
        <v xml:space="preserve">["ID"] = 1879430142; </v>
      </c>
      <c r="X67" t="str">
        <f t="shared" ref="X67:X130" si="32">IF(LEN(P67)&gt;0,CONCATENATE("[""CAT_ID""] = ",P67,"; "),"")</f>
        <v/>
      </c>
      <c r="Y67" t="str">
        <f t="shared" ref="Y67:Y130" si="33">IF(LEN(B67)&gt;0,CONCATENATE("[""SAVE_INDEX""] = ",REPT(" ",3-LEN(B67)),B67,"; "),"")</f>
        <v xml:space="preserve">["SAVE_INDEX"] =  61; </v>
      </c>
      <c r="Z67">
        <f>VLOOKUP(D67,Type!A$2:B$14,2,FALSE)</f>
        <v>3</v>
      </c>
      <c r="AA67" t="str">
        <f t="shared" ref="AA67:AA130" si="34">CONCATENATE("[""TYPE""] = ",Z67,"; ")</f>
        <v xml:space="preserve">["TYPE"] = 3; </v>
      </c>
      <c r="AB67" t="str">
        <f>IF(NOT(ISBLANK(E67)),VLOOKUP(E67,Type!D$2:E$6,2,FALSE),"")</f>
        <v/>
      </c>
      <c r="AC67" t="str">
        <f t="shared" ref="AC67:AC130" si="35">IF(NOT(ISBLANK(E67)),CONCATENATE("[""NA""] = ",AB67,"; "),"            ")</f>
        <v xml:space="preserve">            </v>
      </c>
      <c r="AD67" t="str">
        <f t="shared" ref="AD67:AD130" si="36">TEXT(F67,0)</f>
        <v>1000</v>
      </c>
      <c r="AE67" t="str">
        <f t="shared" ref="AE67:AE130" si="37">CONCATENATE("[""VXP""] = ",REPT(" ",4-LEN(AD67)),TEXT(AD67,"0"),"; ")</f>
        <v xml:space="preserve">["VXP"] = 1000; </v>
      </c>
      <c r="AF67" t="str">
        <f t="shared" ref="AF67:AF130" si="38">TEXT(H67,0)</f>
        <v>5</v>
      </c>
      <c r="AG67" t="str">
        <f t="shared" ref="AG67:AG130" si="39">CONCATENATE("[""LP""] = ",REPT(" ",2-LEN(AF67)),TEXT(AF67,"0"),"; ")</f>
        <v xml:space="preserve">["LP"] =  5; </v>
      </c>
      <c r="AH67" t="str">
        <f t="shared" ref="AH67:AH130" si="40">TEXT(I67,0)</f>
        <v>500</v>
      </c>
      <c r="AI67" t="str">
        <f t="shared" ref="AI67:AI130" si="41">CONCATENATE("[""REP""] = ",REPT(" ",4-LEN(AH67)),TEXT(AH67,"0"),"; ")</f>
        <v xml:space="preserve">["REP"] =  500; </v>
      </c>
      <c r="AJ67">
        <f>IF(LEN(J67)&gt;0,VLOOKUP(J67,Faction!A$2:B$80,2,FALSE),1)</f>
        <v>82</v>
      </c>
      <c r="AK67" t="str">
        <f t="shared" ref="AK67:AK130" si="42">CONCATENATE("[""FACTION""] = ",REPT(" ",2-LEN(AJ67)),TEXT(AJ67,"0"),"; ")</f>
        <v xml:space="preserve">["FACTION"] = 82; </v>
      </c>
      <c r="AL67" t="str">
        <f t="shared" ref="AL67:AL130" si="43">CONCATENATE("[""TIER""] = ",TEXT(M67,"0"),"; ")</f>
        <v xml:space="preserve">["TIER"] = 3; </v>
      </c>
      <c r="AM67" t="str">
        <f t="shared" ref="AM67:AM130" si="44">IF(LEN(N67)&gt;0,CONCATENATE("[""MIN_LVL""] = ",REPT(" ",3-LEN(N67)),"""",N67,"""; "),"")</f>
        <v xml:space="preserve">["MIN_LVL"] = "130"; </v>
      </c>
      <c r="AN67" t="str">
        <f t="shared" ref="AN67:AN130" si="45">IF(LEN(O67)&gt;0,CONCATENATE("[""MIN_LVL""] = ",REPT(" ",3-LEN(O67)),O67,"; "),"")</f>
        <v/>
      </c>
      <c r="AO67" t="str">
        <f t="shared" ref="AO67:AO130" si="46">CONCATENATE("[""NAME""] = { [""EN""] = """,C67,"""; }; ")</f>
        <v xml:space="preserve">["NAME"] = { ["EN"] = "The Fall of Forstóri"; }; </v>
      </c>
      <c r="AP67" t="str">
        <f t="shared" ref="AP67:AP130" si="47">IF(LEN(L67)&gt;0,CONCATENATE("[""LORE""] = { [""EN""] = """,L67,"""; }; "),"")</f>
        <v xml:space="preserve">["LORE"] = { ["EN"] = "Explore the enemy encampments and strongholds within Clovengap."; }; </v>
      </c>
      <c r="AQ67" t="str">
        <f t="shared" ref="AQ67:AQ130" si="48">IF(LEN(K67)&gt;0,CONCATENATE("[""SUMMARY""] = { [""EN""] = """,K67,"""; }; "),"")</f>
        <v xml:space="preserve">["SUMMARY"] = { ["EN"] = "Find 7 locations of the enemy"; }; </v>
      </c>
      <c r="AR67" t="str">
        <f t="shared" ref="AR67:AR130" si="49">IF(LEN(G67)&gt;0,CONCATENATE("[""TITLE""] = { [""EN""] = """,G67,"""; }; "),"")</f>
        <v xml:space="preserve">["TITLE"] = { ["EN"] = "Scout of Clovengap"; }; </v>
      </c>
      <c r="AS67" t="str">
        <f t="shared" ref="AS67:AS130" si="50">CONCATENATE("};")</f>
        <v>};</v>
      </c>
    </row>
    <row r="68" spans="1:45" x14ac:dyDescent="0.25">
      <c r="A68">
        <v>1879418386</v>
      </c>
      <c r="B68">
        <v>62</v>
      </c>
      <c r="C68" t="s">
        <v>1863</v>
      </c>
      <c r="D68" t="s">
        <v>25</v>
      </c>
      <c r="F68">
        <v>2000</v>
      </c>
      <c r="I68">
        <v>700</v>
      </c>
      <c r="J68" t="s">
        <v>1586</v>
      </c>
      <c r="K68" t="s">
        <v>1708</v>
      </c>
      <c r="L68" t="s">
        <v>1864</v>
      </c>
      <c r="M68">
        <v>3</v>
      </c>
      <c r="N68">
        <v>130</v>
      </c>
      <c r="R68" t="str">
        <f t="shared" si="26"/>
        <v xml:space="preserve"> [67] = {["ID"] = 1879418386; }; -- Rare Gundabad Chests of Clovengap</v>
      </c>
      <c r="S68" s="1" t="str">
        <f t="shared" si="27"/>
        <v xml:space="preserve"> [67] = {["ID"] = 1879418386; ["SAVE_INDEX"] =  62; ["TYPE"] = 3; ["VXP"] = 2000; ["LP"] =  0; ["REP"] =  700; ["FACTION"] = 82; ["TIER"] = 3; ["MIN_LVL"] = "130"; ["NAME"] = { ["EN"] = "Rare Gundabad Chests of Clovengap"; }; ["LORE"] = { ["EN"] = "Find rare treasure chests in Clovengap."; }; ["SUMMARY"] = { ["EN"] = "Find 4 treasure chests"; }; };</v>
      </c>
      <c r="T68">
        <f t="shared" si="28"/>
        <v>67</v>
      </c>
      <c r="U68" t="str">
        <f t="shared" si="29"/>
        <v xml:space="preserve"> [67] = {</v>
      </c>
      <c r="V68" t="str">
        <f t="shared" si="30"/>
        <v xml:space="preserve">["ID"] = 1879418386; </v>
      </c>
      <c r="W68" t="str">
        <f t="shared" si="31"/>
        <v xml:space="preserve">["ID"] = 1879418386; </v>
      </c>
      <c r="X68" t="str">
        <f t="shared" si="32"/>
        <v/>
      </c>
      <c r="Y68" t="str">
        <f t="shared" si="33"/>
        <v xml:space="preserve">["SAVE_INDEX"] =  62; </v>
      </c>
      <c r="Z68">
        <f>VLOOKUP(D68,Type!A$2:B$14,2,FALSE)</f>
        <v>3</v>
      </c>
      <c r="AA68" t="str">
        <f t="shared" si="34"/>
        <v xml:space="preserve">["TYPE"] = 3; </v>
      </c>
      <c r="AB68" t="str">
        <f>IF(NOT(ISBLANK(E68)),VLOOKUP(E68,Type!D$2:E$6,2,FALSE),"")</f>
        <v/>
      </c>
      <c r="AC68" t="str">
        <f t="shared" si="35"/>
        <v xml:space="preserve">            </v>
      </c>
      <c r="AD68" t="str">
        <f t="shared" si="36"/>
        <v>2000</v>
      </c>
      <c r="AE68" t="str">
        <f t="shared" si="37"/>
        <v xml:space="preserve">["VXP"] = 2000; </v>
      </c>
      <c r="AF68" t="str">
        <f t="shared" si="38"/>
        <v>0</v>
      </c>
      <c r="AG68" t="str">
        <f t="shared" si="39"/>
        <v xml:space="preserve">["LP"] =  0; </v>
      </c>
      <c r="AH68" t="str">
        <f t="shared" si="40"/>
        <v>700</v>
      </c>
      <c r="AI68" t="str">
        <f t="shared" si="41"/>
        <v xml:space="preserve">["REP"] =  700; </v>
      </c>
      <c r="AJ68">
        <f>IF(LEN(J68)&gt;0,VLOOKUP(J68,Faction!A$2:B$80,2,FALSE),1)</f>
        <v>82</v>
      </c>
      <c r="AK68" t="str">
        <f t="shared" si="42"/>
        <v xml:space="preserve">["FACTION"] = 82; </v>
      </c>
      <c r="AL68" t="str">
        <f t="shared" si="43"/>
        <v xml:space="preserve">["TIER"] = 3; </v>
      </c>
      <c r="AM68" t="str">
        <f t="shared" si="44"/>
        <v xml:space="preserve">["MIN_LVL"] = "130"; </v>
      </c>
      <c r="AN68" t="str">
        <f t="shared" si="45"/>
        <v/>
      </c>
      <c r="AO68" t="str">
        <f t="shared" si="46"/>
        <v xml:space="preserve">["NAME"] = { ["EN"] = "Rare Gundabad Chests of Clovengap"; }; </v>
      </c>
      <c r="AP68" t="str">
        <f t="shared" si="47"/>
        <v xml:space="preserve">["LORE"] = { ["EN"] = "Find rare treasure chests in Clovengap."; }; </v>
      </c>
      <c r="AQ68" t="str">
        <f t="shared" si="48"/>
        <v xml:space="preserve">["SUMMARY"] = { ["EN"] = "Find 4 treasure chests"; }; </v>
      </c>
      <c r="AR68" t="str">
        <f t="shared" si="49"/>
        <v/>
      </c>
      <c r="AS68" t="str">
        <f t="shared" si="50"/>
        <v>};</v>
      </c>
    </row>
    <row r="69" spans="1:45" x14ac:dyDescent="0.25">
      <c r="A69">
        <v>1879418374</v>
      </c>
      <c r="B69">
        <v>63</v>
      </c>
      <c r="C69" t="s">
        <v>1865</v>
      </c>
      <c r="D69" t="s">
        <v>25</v>
      </c>
      <c r="F69">
        <v>2000</v>
      </c>
      <c r="G69" t="s">
        <v>1866</v>
      </c>
      <c r="I69">
        <v>700</v>
      </c>
      <c r="J69" t="s">
        <v>1586</v>
      </c>
      <c r="K69" t="s">
        <v>1711</v>
      </c>
      <c r="L69" t="s">
        <v>1867</v>
      </c>
      <c r="M69">
        <v>3</v>
      </c>
      <c r="N69">
        <v>130</v>
      </c>
      <c r="R69" t="str">
        <f t="shared" si="26"/>
        <v xml:space="preserve"> [68] = {["ID"] = 1879418374; }; -- Treasure of Clovengap</v>
      </c>
      <c r="S69" s="1" t="str">
        <f t="shared" si="27"/>
        <v xml:space="preserve"> [68] = {["ID"] = 1879418374; ["SAVE_INDEX"] =  63; ["TYPE"] = 3; ["VXP"] = 2000; ["LP"] =  0; ["REP"] =  700; ["FACTION"] = 82; ["TIER"] = 3; ["MIN_LVL"] = "130"; ["NAME"] = { ["EN"] = "Treasure of Clovengap"; }; ["LORE"] = { ["EN"] = "Find ancient treasure in Clovengap."; }; ["SUMMARY"] = { ["EN"] = "Find 8 ancient treasure"; }; ["TITLE"] = { ["EN"] = "Treasure Seeker of Clovengap"; }; };</v>
      </c>
      <c r="T69">
        <f t="shared" si="28"/>
        <v>68</v>
      </c>
      <c r="U69" t="str">
        <f t="shared" si="29"/>
        <v xml:space="preserve"> [68] = {</v>
      </c>
      <c r="V69" t="str">
        <f t="shared" si="30"/>
        <v xml:space="preserve">["ID"] = 1879418374; </v>
      </c>
      <c r="W69" t="str">
        <f t="shared" si="31"/>
        <v xml:space="preserve">["ID"] = 1879418374; </v>
      </c>
      <c r="X69" t="str">
        <f t="shared" si="32"/>
        <v/>
      </c>
      <c r="Y69" t="str">
        <f t="shared" si="33"/>
        <v xml:space="preserve">["SAVE_INDEX"] =  63; </v>
      </c>
      <c r="Z69">
        <f>VLOOKUP(D69,Type!A$2:B$14,2,FALSE)</f>
        <v>3</v>
      </c>
      <c r="AA69" t="str">
        <f t="shared" si="34"/>
        <v xml:space="preserve">["TYPE"] = 3; </v>
      </c>
      <c r="AB69" t="str">
        <f>IF(NOT(ISBLANK(E69)),VLOOKUP(E69,Type!D$2:E$6,2,FALSE),"")</f>
        <v/>
      </c>
      <c r="AC69" t="str">
        <f t="shared" si="35"/>
        <v xml:space="preserve">            </v>
      </c>
      <c r="AD69" t="str">
        <f t="shared" si="36"/>
        <v>2000</v>
      </c>
      <c r="AE69" t="str">
        <f t="shared" si="37"/>
        <v xml:space="preserve">["VXP"] = 2000; </v>
      </c>
      <c r="AF69" t="str">
        <f t="shared" si="38"/>
        <v>0</v>
      </c>
      <c r="AG69" t="str">
        <f t="shared" si="39"/>
        <v xml:space="preserve">["LP"] =  0; </v>
      </c>
      <c r="AH69" t="str">
        <f t="shared" si="40"/>
        <v>700</v>
      </c>
      <c r="AI69" t="str">
        <f t="shared" si="41"/>
        <v xml:space="preserve">["REP"] =  700; </v>
      </c>
      <c r="AJ69">
        <f>IF(LEN(J69)&gt;0,VLOOKUP(J69,Faction!A$2:B$80,2,FALSE),1)</f>
        <v>82</v>
      </c>
      <c r="AK69" t="str">
        <f t="shared" si="42"/>
        <v xml:space="preserve">["FACTION"] = 82; </v>
      </c>
      <c r="AL69" t="str">
        <f t="shared" si="43"/>
        <v xml:space="preserve">["TIER"] = 3; </v>
      </c>
      <c r="AM69" t="str">
        <f t="shared" si="44"/>
        <v xml:space="preserve">["MIN_LVL"] = "130"; </v>
      </c>
      <c r="AN69" t="str">
        <f t="shared" si="45"/>
        <v/>
      </c>
      <c r="AO69" t="str">
        <f t="shared" si="46"/>
        <v xml:space="preserve">["NAME"] = { ["EN"] = "Treasure of Clovengap"; }; </v>
      </c>
      <c r="AP69" t="str">
        <f t="shared" si="47"/>
        <v xml:space="preserve">["LORE"] = { ["EN"] = "Find ancient treasure in Clovengap."; }; </v>
      </c>
      <c r="AQ69" t="str">
        <f t="shared" si="48"/>
        <v xml:space="preserve">["SUMMARY"] = { ["EN"] = "Find 8 ancient treasure"; }; </v>
      </c>
      <c r="AR69" t="str">
        <f t="shared" si="49"/>
        <v xml:space="preserve">["TITLE"] = { ["EN"] = "Treasure Seeker of Clovengap"; }; </v>
      </c>
      <c r="AS69" t="str">
        <f t="shared" si="50"/>
        <v>};</v>
      </c>
    </row>
    <row r="70" spans="1:45" x14ac:dyDescent="0.25">
      <c r="A70">
        <v>1879430039</v>
      </c>
      <c r="B70">
        <v>64</v>
      </c>
      <c r="C70" t="s">
        <v>1868</v>
      </c>
      <c r="D70" t="s">
        <v>26</v>
      </c>
      <c r="F70">
        <v>2000</v>
      </c>
      <c r="G70" t="s">
        <v>1869</v>
      </c>
      <c r="H70">
        <v>5</v>
      </c>
      <c r="I70">
        <v>500</v>
      </c>
      <c r="J70" t="s">
        <v>1586</v>
      </c>
      <c r="K70" t="s">
        <v>1871</v>
      </c>
      <c r="L70" t="s">
        <v>1870</v>
      </c>
      <c r="M70">
        <v>2</v>
      </c>
      <c r="N70">
        <v>130</v>
      </c>
      <c r="R70" t="str">
        <f t="shared" si="26"/>
        <v xml:space="preserve"> [69] = {["ID"] = 1879430039; }; -- Quests of Clovengap</v>
      </c>
      <c r="S70" s="1" t="str">
        <f t="shared" si="27"/>
        <v xml:space="preserve"> [69] = {["ID"] = 1879430039; ["SAVE_INDEX"] =  64; ["TYPE"] = 6; ["VXP"] = 2000; ["LP"] =  5; ["REP"] =  500; ["FACTION"] = 82; ["TIER"] = 2; ["MIN_LVL"] = "130"; ["NAME"] = { ["EN"] = "Quests of Clovengap"; }; ["LORE"] = { ["EN"] = "Complete many quests in Clovengap."; }; ["SUMMARY"] = { ["EN"] = "Complete 30 quests in Clovengap."; }; ["TITLE"] = { ["EN"] = "Warrior of Clovengap"; }; };</v>
      </c>
      <c r="T70">
        <f t="shared" si="28"/>
        <v>69</v>
      </c>
      <c r="U70" t="str">
        <f t="shared" si="29"/>
        <v xml:space="preserve"> [69] = {</v>
      </c>
      <c r="V70" t="str">
        <f t="shared" si="30"/>
        <v xml:space="preserve">["ID"] = 1879430039; </v>
      </c>
      <c r="W70" t="str">
        <f t="shared" si="31"/>
        <v xml:space="preserve">["ID"] = 1879430039; </v>
      </c>
      <c r="X70" t="str">
        <f t="shared" si="32"/>
        <v/>
      </c>
      <c r="Y70" t="str">
        <f t="shared" si="33"/>
        <v xml:space="preserve">["SAVE_INDEX"] =  64; </v>
      </c>
      <c r="Z70">
        <f>VLOOKUP(D70,Type!A$2:B$14,2,FALSE)</f>
        <v>6</v>
      </c>
      <c r="AA70" t="str">
        <f t="shared" si="34"/>
        <v xml:space="preserve">["TYPE"] = 6; </v>
      </c>
      <c r="AB70" t="str">
        <f>IF(NOT(ISBLANK(E70)),VLOOKUP(E70,Type!D$2:E$6,2,FALSE),"")</f>
        <v/>
      </c>
      <c r="AC70" t="str">
        <f t="shared" si="35"/>
        <v xml:space="preserve">            </v>
      </c>
      <c r="AD70" t="str">
        <f t="shared" si="36"/>
        <v>2000</v>
      </c>
      <c r="AE70" t="str">
        <f t="shared" si="37"/>
        <v xml:space="preserve">["VXP"] = 2000; </v>
      </c>
      <c r="AF70" t="str">
        <f t="shared" si="38"/>
        <v>5</v>
      </c>
      <c r="AG70" t="str">
        <f t="shared" si="39"/>
        <v xml:space="preserve">["LP"] =  5; </v>
      </c>
      <c r="AH70" t="str">
        <f t="shared" si="40"/>
        <v>500</v>
      </c>
      <c r="AI70" t="str">
        <f t="shared" si="41"/>
        <v xml:space="preserve">["REP"] =  500; </v>
      </c>
      <c r="AJ70">
        <f>IF(LEN(J70)&gt;0,VLOOKUP(J70,Faction!A$2:B$80,2,FALSE),1)</f>
        <v>82</v>
      </c>
      <c r="AK70" t="str">
        <f t="shared" si="42"/>
        <v xml:space="preserve">["FACTION"] = 82; </v>
      </c>
      <c r="AL70" t="str">
        <f t="shared" si="43"/>
        <v xml:space="preserve">["TIER"] = 2; </v>
      </c>
      <c r="AM70" t="str">
        <f t="shared" si="44"/>
        <v xml:space="preserve">["MIN_LVL"] = "130"; </v>
      </c>
      <c r="AN70" t="str">
        <f t="shared" si="45"/>
        <v/>
      </c>
      <c r="AO70" t="str">
        <f t="shared" si="46"/>
        <v xml:space="preserve">["NAME"] = { ["EN"] = "Quests of Clovengap"; }; </v>
      </c>
      <c r="AP70" t="str">
        <f t="shared" si="47"/>
        <v xml:space="preserve">["LORE"] = { ["EN"] = "Complete many quests in Clovengap."; }; </v>
      </c>
      <c r="AQ70" t="str">
        <f t="shared" si="48"/>
        <v xml:space="preserve">["SUMMARY"] = { ["EN"] = "Complete 30 quests in Clovengap."; }; </v>
      </c>
      <c r="AR70" t="str">
        <f t="shared" si="49"/>
        <v xml:space="preserve">["TITLE"] = { ["EN"] = "Warrior of Clovengap"; }; </v>
      </c>
      <c r="AS70" t="str">
        <f t="shared" si="50"/>
        <v>};</v>
      </c>
    </row>
    <row r="71" spans="1:45" x14ac:dyDescent="0.25">
      <c r="A71">
        <v>1879430033</v>
      </c>
      <c r="B71">
        <v>65</v>
      </c>
      <c r="C71" t="s">
        <v>1872</v>
      </c>
      <c r="D71" t="s">
        <v>31</v>
      </c>
      <c r="F71">
        <v>2000</v>
      </c>
      <c r="H71">
        <v>10</v>
      </c>
      <c r="I71">
        <v>700</v>
      </c>
      <c r="J71" t="s">
        <v>1586</v>
      </c>
      <c r="K71" t="s">
        <v>1299</v>
      </c>
      <c r="L71" t="s">
        <v>1873</v>
      </c>
      <c r="M71">
        <v>2</v>
      </c>
      <c r="N71">
        <v>130</v>
      </c>
      <c r="R71" t="str">
        <f t="shared" si="26"/>
        <v xml:space="preserve"> [70] = {["ID"] = 1879430033; }; -- Slayer of Clovengap</v>
      </c>
      <c r="S71" s="1" t="str">
        <f t="shared" si="27"/>
        <v xml:space="preserve"> [70] = {["ID"] = 1879430033; ["SAVE_INDEX"] =  65; ["TYPE"] = 4; ["VXP"] = 2000; ["LP"] = 10; ["REP"] =  700; ["FACTION"] = 82; ["TIER"] = 2; ["MIN_LVL"] = "130"; ["NAME"] = { ["EN"] = "Slayer of Clovengap"; }; ["LORE"] = { ["EN"] = "Defeat many of the enemies in the forests and ruins of Clovengap."; }; ["SUMMARY"] = { ["EN"] = "Complete 3 deeds"; }; };</v>
      </c>
      <c r="T71">
        <f t="shared" si="28"/>
        <v>70</v>
      </c>
      <c r="U71" t="str">
        <f t="shared" si="29"/>
        <v xml:space="preserve"> [70] = {</v>
      </c>
      <c r="V71" t="str">
        <f t="shared" si="30"/>
        <v xml:space="preserve">["ID"] = 1879430033; </v>
      </c>
      <c r="W71" t="str">
        <f t="shared" si="31"/>
        <v xml:space="preserve">["ID"] = 1879430033; </v>
      </c>
      <c r="X71" t="str">
        <f t="shared" si="32"/>
        <v/>
      </c>
      <c r="Y71" t="str">
        <f t="shared" si="33"/>
        <v xml:space="preserve">["SAVE_INDEX"] =  65; </v>
      </c>
      <c r="Z71">
        <f>VLOOKUP(D71,Type!A$2:B$14,2,FALSE)</f>
        <v>4</v>
      </c>
      <c r="AA71" t="str">
        <f t="shared" si="34"/>
        <v xml:space="preserve">["TYPE"] = 4; </v>
      </c>
      <c r="AB71" t="str">
        <f>IF(NOT(ISBLANK(E71)),VLOOKUP(E71,Type!D$2:E$6,2,FALSE),"")</f>
        <v/>
      </c>
      <c r="AC71" t="str">
        <f t="shared" si="35"/>
        <v xml:space="preserve">            </v>
      </c>
      <c r="AD71" t="str">
        <f t="shared" si="36"/>
        <v>2000</v>
      </c>
      <c r="AE71" t="str">
        <f t="shared" si="37"/>
        <v xml:space="preserve">["VXP"] = 2000; </v>
      </c>
      <c r="AF71" t="str">
        <f t="shared" si="38"/>
        <v>10</v>
      </c>
      <c r="AG71" t="str">
        <f t="shared" si="39"/>
        <v xml:space="preserve">["LP"] = 10; </v>
      </c>
      <c r="AH71" t="str">
        <f t="shared" si="40"/>
        <v>700</v>
      </c>
      <c r="AI71" t="str">
        <f t="shared" si="41"/>
        <v xml:space="preserve">["REP"] =  700; </v>
      </c>
      <c r="AJ71">
        <f>IF(LEN(J71)&gt;0,VLOOKUP(J71,Faction!A$2:B$80,2,FALSE),1)</f>
        <v>82</v>
      </c>
      <c r="AK71" t="str">
        <f t="shared" si="42"/>
        <v xml:space="preserve">["FACTION"] = 82; </v>
      </c>
      <c r="AL71" t="str">
        <f t="shared" si="43"/>
        <v xml:space="preserve">["TIER"] = 2; </v>
      </c>
      <c r="AM71" t="str">
        <f t="shared" si="44"/>
        <v xml:space="preserve">["MIN_LVL"] = "130"; </v>
      </c>
      <c r="AN71" t="str">
        <f t="shared" si="45"/>
        <v/>
      </c>
      <c r="AO71" t="str">
        <f t="shared" si="46"/>
        <v xml:space="preserve">["NAME"] = { ["EN"] = "Slayer of Clovengap"; }; </v>
      </c>
      <c r="AP71" t="str">
        <f t="shared" si="47"/>
        <v xml:space="preserve">["LORE"] = { ["EN"] = "Defeat many of the enemies in the forests and ruins of Clovengap."; }; </v>
      </c>
      <c r="AQ71" t="str">
        <f t="shared" si="48"/>
        <v xml:space="preserve">["SUMMARY"] = { ["EN"] = "Complete 3 deeds"; }; </v>
      </c>
      <c r="AR71" t="str">
        <f t="shared" si="49"/>
        <v/>
      </c>
      <c r="AS71" t="str">
        <f t="shared" si="50"/>
        <v>};</v>
      </c>
    </row>
    <row r="72" spans="1:45" x14ac:dyDescent="0.25">
      <c r="A72">
        <v>1879430225</v>
      </c>
      <c r="B72">
        <v>66</v>
      </c>
      <c r="C72" t="s">
        <v>1874</v>
      </c>
      <c r="D72" t="s">
        <v>31</v>
      </c>
      <c r="F72">
        <v>2000</v>
      </c>
      <c r="H72">
        <v>5</v>
      </c>
      <c r="I72">
        <v>700</v>
      </c>
      <c r="J72" t="s">
        <v>1586</v>
      </c>
      <c r="K72" t="s">
        <v>1876</v>
      </c>
      <c r="L72" t="s">
        <v>1875</v>
      </c>
      <c r="M72">
        <v>3</v>
      </c>
      <c r="N72">
        <v>130</v>
      </c>
      <c r="R72" t="str">
        <f t="shared" si="26"/>
        <v xml:space="preserve"> [71] = {["ID"] = 1879430225; }; -- Angmarim-slayer of Clovengap (Advanced)</v>
      </c>
      <c r="S72" s="1" t="str">
        <f t="shared" si="27"/>
        <v xml:space="preserve"> [71] = {["ID"] = 1879430225; ["SAVE_INDEX"] =  66; ["TYPE"] = 4; ["VXP"] = 2000; ["LP"] =  5; ["REP"] =  700; ["FACTION"] = 82; ["TIER"] = 3; ["MIN_LVL"] = "130"; ["NAME"] = { ["EN"] = "Angmarim-slayer of Clovengap (Advanced)"; }; ["LORE"] = { ["EN"] = "Defeat many Angmarim in Clovengap."; }; ["SUMMARY"] = { ["EN"] = "Defeat 240 Angmarim in Clovengap."; }; };</v>
      </c>
      <c r="T72">
        <f t="shared" si="28"/>
        <v>71</v>
      </c>
      <c r="U72" t="str">
        <f t="shared" si="29"/>
        <v xml:space="preserve"> [71] = {</v>
      </c>
      <c r="V72" t="str">
        <f t="shared" si="30"/>
        <v xml:space="preserve">["ID"] = 1879430225; </v>
      </c>
      <c r="W72" t="str">
        <f t="shared" si="31"/>
        <v xml:space="preserve">["ID"] = 1879430225; </v>
      </c>
      <c r="X72" t="str">
        <f t="shared" si="32"/>
        <v/>
      </c>
      <c r="Y72" t="str">
        <f t="shared" si="33"/>
        <v xml:space="preserve">["SAVE_INDEX"] =  66; </v>
      </c>
      <c r="Z72">
        <f>VLOOKUP(D72,Type!A$2:B$14,2,FALSE)</f>
        <v>4</v>
      </c>
      <c r="AA72" t="str">
        <f t="shared" si="34"/>
        <v xml:space="preserve">["TYPE"] = 4; </v>
      </c>
      <c r="AB72" t="str">
        <f>IF(NOT(ISBLANK(E72)),VLOOKUP(E72,Type!D$2:E$6,2,FALSE),"")</f>
        <v/>
      </c>
      <c r="AC72" t="str">
        <f t="shared" si="35"/>
        <v xml:space="preserve">            </v>
      </c>
      <c r="AD72" t="str">
        <f t="shared" si="36"/>
        <v>2000</v>
      </c>
      <c r="AE72" t="str">
        <f t="shared" si="37"/>
        <v xml:space="preserve">["VXP"] = 2000; </v>
      </c>
      <c r="AF72" t="str">
        <f t="shared" si="38"/>
        <v>5</v>
      </c>
      <c r="AG72" t="str">
        <f t="shared" si="39"/>
        <v xml:space="preserve">["LP"] =  5; </v>
      </c>
      <c r="AH72" t="str">
        <f t="shared" si="40"/>
        <v>700</v>
      </c>
      <c r="AI72" t="str">
        <f t="shared" si="41"/>
        <v xml:space="preserve">["REP"] =  700; </v>
      </c>
      <c r="AJ72">
        <f>IF(LEN(J72)&gt;0,VLOOKUP(J72,Faction!A$2:B$80,2,FALSE),1)</f>
        <v>82</v>
      </c>
      <c r="AK72" t="str">
        <f t="shared" si="42"/>
        <v xml:space="preserve">["FACTION"] = 82; </v>
      </c>
      <c r="AL72" t="str">
        <f t="shared" si="43"/>
        <v xml:space="preserve">["TIER"] = 3; </v>
      </c>
      <c r="AM72" t="str">
        <f t="shared" si="44"/>
        <v xml:space="preserve">["MIN_LVL"] = "130"; </v>
      </c>
      <c r="AN72" t="str">
        <f t="shared" si="45"/>
        <v/>
      </c>
      <c r="AO72" t="str">
        <f t="shared" si="46"/>
        <v xml:space="preserve">["NAME"] = { ["EN"] = "Angmarim-slayer of Clovengap (Advanced)"; }; </v>
      </c>
      <c r="AP72" t="str">
        <f t="shared" si="47"/>
        <v xml:space="preserve">["LORE"] = { ["EN"] = "Defeat many Angmarim in Clovengap."; }; </v>
      </c>
      <c r="AQ72" t="str">
        <f t="shared" si="48"/>
        <v xml:space="preserve">["SUMMARY"] = { ["EN"] = "Defeat 240 Angmarim in Clovengap."; }; </v>
      </c>
      <c r="AR72" t="str">
        <f t="shared" si="49"/>
        <v/>
      </c>
      <c r="AS72" t="str">
        <f t="shared" si="50"/>
        <v>};</v>
      </c>
    </row>
    <row r="73" spans="1:45" x14ac:dyDescent="0.25">
      <c r="A73">
        <v>1879430229</v>
      </c>
      <c r="B73">
        <v>67</v>
      </c>
      <c r="C73" t="s">
        <v>1877</v>
      </c>
      <c r="D73" t="s">
        <v>31</v>
      </c>
      <c r="H73">
        <v>5</v>
      </c>
      <c r="I73">
        <v>500</v>
      </c>
      <c r="J73" t="s">
        <v>1586</v>
      </c>
      <c r="K73" t="s">
        <v>1878</v>
      </c>
      <c r="L73" t="s">
        <v>1875</v>
      </c>
      <c r="M73">
        <v>4</v>
      </c>
      <c r="N73">
        <v>130</v>
      </c>
      <c r="R73" t="str">
        <f t="shared" si="26"/>
        <v xml:space="preserve"> [72] = {["ID"] = 1879430229; }; -- Angmarim-slayer of Clovengap</v>
      </c>
      <c r="S73" s="1" t="str">
        <f t="shared" si="27"/>
        <v xml:space="preserve"> [72] = {["ID"] = 1879430229; ["SAVE_INDEX"] =  67; ["TYPE"] = 4; ["VXP"] =    0; ["LP"] =  5; ["REP"] =  500; ["FACTION"] = 82; ["TIER"] = 4; ["MIN_LVL"] = "130"; ["NAME"] = { ["EN"] = "Angmarim-slayer of Clovengap"; }; ["LORE"] = { ["EN"] = "Defeat many Angmarim in Clovengap."; }; ["SUMMARY"] = { ["EN"] = "Defeat 120 Angmarim in Clovengap."; }; };</v>
      </c>
      <c r="T73">
        <f t="shared" si="28"/>
        <v>72</v>
      </c>
      <c r="U73" t="str">
        <f t="shared" si="29"/>
        <v xml:space="preserve"> [72] = {</v>
      </c>
      <c r="V73" t="str">
        <f t="shared" si="30"/>
        <v xml:space="preserve">["ID"] = 1879430229; </v>
      </c>
      <c r="W73" t="str">
        <f t="shared" si="31"/>
        <v xml:space="preserve">["ID"] = 1879430229; </v>
      </c>
      <c r="X73" t="str">
        <f t="shared" si="32"/>
        <v/>
      </c>
      <c r="Y73" t="str">
        <f t="shared" si="33"/>
        <v xml:space="preserve">["SAVE_INDEX"] =  67; </v>
      </c>
      <c r="Z73">
        <f>VLOOKUP(D73,Type!A$2:B$14,2,FALSE)</f>
        <v>4</v>
      </c>
      <c r="AA73" t="str">
        <f t="shared" si="34"/>
        <v xml:space="preserve">["TYPE"] = 4; </v>
      </c>
      <c r="AB73" t="str">
        <f>IF(NOT(ISBLANK(E73)),VLOOKUP(E73,Type!D$2:E$6,2,FALSE),"")</f>
        <v/>
      </c>
      <c r="AC73" t="str">
        <f t="shared" si="35"/>
        <v xml:space="preserve">            </v>
      </c>
      <c r="AD73" t="str">
        <f t="shared" si="36"/>
        <v>0</v>
      </c>
      <c r="AE73" t="str">
        <f t="shared" si="37"/>
        <v xml:space="preserve">["VXP"] =    0; </v>
      </c>
      <c r="AF73" t="str">
        <f t="shared" si="38"/>
        <v>5</v>
      </c>
      <c r="AG73" t="str">
        <f t="shared" si="39"/>
        <v xml:space="preserve">["LP"] =  5; </v>
      </c>
      <c r="AH73" t="str">
        <f t="shared" si="40"/>
        <v>500</v>
      </c>
      <c r="AI73" t="str">
        <f t="shared" si="41"/>
        <v xml:space="preserve">["REP"] =  500; </v>
      </c>
      <c r="AJ73">
        <f>IF(LEN(J73)&gt;0,VLOOKUP(J73,Faction!A$2:B$80,2,FALSE),1)</f>
        <v>82</v>
      </c>
      <c r="AK73" t="str">
        <f t="shared" si="42"/>
        <v xml:space="preserve">["FACTION"] = 82; </v>
      </c>
      <c r="AL73" t="str">
        <f t="shared" si="43"/>
        <v xml:space="preserve">["TIER"] = 4; </v>
      </c>
      <c r="AM73" t="str">
        <f t="shared" si="44"/>
        <v xml:space="preserve">["MIN_LVL"] = "130"; </v>
      </c>
      <c r="AN73" t="str">
        <f t="shared" si="45"/>
        <v/>
      </c>
      <c r="AO73" t="str">
        <f t="shared" si="46"/>
        <v xml:space="preserve">["NAME"] = { ["EN"] = "Angmarim-slayer of Clovengap"; }; </v>
      </c>
      <c r="AP73" t="str">
        <f t="shared" si="47"/>
        <v xml:space="preserve">["LORE"] = { ["EN"] = "Defeat many Angmarim in Clovengap."; }; </v>
      </c>
      <c r="AQ73" t="str">
        <f t="shared" si="48"/>
        <v xml:space="preserve">["SUMMARY"] = { ["EN"] = "Defeat 120 Angmarim in Clovengap."; }; </v>
      </c>
      <c r="AR73" t="str">
        <f t="shared" si="49"/>
        <v/>
      </c>
      <c r="AS73" t="str">
        <f t="shared" si="50"/>
        <v>};</v>
      </c>
    </row>
    <row r="74" spans="1:45" x14ac:dyDescent="0.25">
      <c r="A74">
        <v>1879430233</v>
      </c>
      <c r="B74">
        <v>68</v>
      </c>
      <c r="C74" t="s">
        <v>1879</v>
      </c>
      <c r="D74" t="s">
        <v>31</v>
      </c>
      <c r="F74">
        <v>2000</v>
      </c>
      <c r="H74">
        <v>5</v>
      </c>
      <c r="I74">
        <v>700</v>
      </c>
      <c r="J74" t="s">
        <v>1586</v>
      </c>
      <c r="K74" t="s">
        <v>1881</v>
      </c>
      <c r="L74" t="s">
        <v>1880</v>
      </c>
      <c r="M74">
        <v>3</v>
      </c>
      <c r="N74">
        <v>130</v>
      </c>
      <c r="R74" t="str">
        <f t="shared" si="26"/>
        <v xml:space="preserve"> [73] = {["ID"] = 1879430233; }; -- Dragon-kind Slayer of Clovengap (Advanced)</v>
      </c>
      <c r="S74" s="1" t="str">
        <f t="shared" si="27"/>
        <v xml:space="preserve"> [73] = {["ID"] = 1879430233; ["SAVE_INDEX"] =  68; ["TYPE"] = 4; ["VXP"] = 2000; ["LP"] =  5; ["REP"] =  700; ["FACTION"] = 82; ["TIER"] = 3; ["MIN_LVL"] = "130"; ["NAME"] = { ["EN"] = "Dragon-kind Slayer of Clovengap (Advanced)"; }; ["LORE"] = { ["EN"] = "Defeat many dragon-kind in Clovengap."; }; ["SUMMARY"] = { ["EN"] = "Defeat 240 dragon-kind in Clovengap."; }; };</v>
      </c>
      <c r="T74">
        <f t="shared" si="28"/>
        <v>73</v>
      </c>
      <c r="U74" t="str">
        <f t="shared" si="29"/>
        <v xml:space="preserve"> [73] = {</v>
      </c>
      <c r="V74" t="str">
        <f t="shared" si="30"/>
        <v xml:space="preserve">["ID"] = 1879430233; </v>
      </c>
      <c r="W74" t="str">
        <f t="shared" si="31"/>
        <v xml:space="preserve">["ID"] = 1879430233; </v>
      </c>
      <c r="X74" t="str">
        <f t="shared" si="32"/>
        <v/>
      </c>
      <c r="Y74" t="str">
        <f t="shared" si="33"/>
        <v xml:space="preserve">["SAVE_INDEX"] =  68; </v>
      </c>
      <c r="Z74">
        <f>VLOOKUP(D74,Type!A$2:B$14,2,FALSE)</f>
        <v>4</v>
      </c>
      <c r="AA74" t="str">
        <f t="shared" si="34"/>
        <v xml:space="preserve">["TYPE"] = 4; </v>
      </c>
      <c r="AB74" t="str">
        <f>IF(NOT(ISBLANK(E74)),VLOOKUP(E74,Type!D$2:E$6,2,FALSE),"")</f>
        <v/>
      </c>
      <c r="AC74" t="str">
        <f t="shared" si="35"/>
        <v xml:space="preserve">            </v>
      </c>
      <c r="AD74" t="str">
        <f t="shared" si="36"/>
        <v>2000</v>
      </c>
      <c r="AE74" t="str">
        <f t="shared" si="37"/>
        <v xml:space="preserve">["VXP"] = 2000; </v>
      </c>
      <c r="AF74" t="str">
        <f t="shared" si="38"/>
        <v>5</v>
      </c>
      <c r="AG74" t="str">
        <f t="shared" si="39"/>
        <v xml:space="preserve">["LP"] =  5; </v>
      </c>
      <c r="AH74" t="str">
        <f t="shared" si="40"/>
        <v>700</v>
      </c>
      <c r="AI74" t="str">
        <f t="shared" si="41"/>
        <v xml:space="preserve">["REP"] =  700; </v>
      </c>
      <c r="AJ74">
        <f>IF(LEN(J74)&gt;0,VLOOKUP(J74,Faction!A$2:B$80,2,FALSE),1)</f>
        <v>82</v>
      </c>
      <c r="AK74" t="str">
        <f t="shared" si="42"/>
        <v xml:space="preserve">["FACTION"] = 82; </v>
      </c>
      <c r="AL74" t="str">
        <f t="shared" si="43"/>
        <v xml:space="preserve">["TIER"] = 3; </v>
      </c>
      <c r="AM74" t="str">
        <f t="shared" si="44"/>
        <v xml:space="preserve">["MIN_LVL"] = "130"; </v>
      </c>
      <c r="AN74" t="str">
        <f t="shared" si="45"/>
        <v/>
      </c>
      <c r="AO74" t="str">
        <f t="shared" si="46"/>
        <v xml:space="preserve">["NAME"] = { ["EN"] = "Dragon-kind Slayer of Clovengap (Advanced)"; }; </v>
      </c>
      <c r="AP74" t="str">
        <f t="shared" si="47"/>
        <v xml:space="preserve">["LORE"] = { ["EN"] = "Defeat many dragon-kind in Clovengap."; }; </v>
      </c>
      <c r="AQ74" t="str">
        <f t="shared" si="48"/>
        <v xml:space="preserve">["SUMMARY"] = { ["EN"] = "Defeat 240 dragon-kind in Clovengap."; }; </v>
      </c>
      <c r="AR74" t="str">
        <f t="shared" si="49"/>
        <v/>
      </c>
      <c r="AS74" t="str">
        <f t="shared" si="50"/>
        <v>};</v>
      </c>
    </row>
    <row r="75" spans="1:45" x14ac:dyDescent="0.25">
      <c r="A75">
        <v>1879430234</v>
      </c>
      <c r="B75">
        <v>69</v>
      </c>
      <c r="C75" t="s">
        <v>1882</v>
      </c>
      <c r="D75" t="s">
        <v>31</v>
      </c>
      <c r="H75">
        <v>5</v>
      </c>
      <c r="I75">
        <v>500</v>
      </c>
      <c r="J75" t="s">
        <v>1586</v>
      </c>
      <c r="K75" t="s">
        <v>1883</v>
      </c>
      <c r="L75" t="s">
        <v>1880</v>
      </c>
      <c r="M75">
        <v>4</v>
      </c>
      <c r="N75">
        <v>130</v>
      </c>
      <c r="R75" t="str">
        <f t="shared" si="26"/>
        <v xml:space="preserve"> [74] = {["ID"] = 1879430234; }; -- Dragon-kind Slayer of Clovengap</v>
      </c>
      <c r="S75" s="1" t="str">
        <f t="shared" si="27"/>
        <v xml:space="preserve"> [74] = {["ID"] = 1879430234; ["SAVE_INDEX"] =  69; ["TYPE"] = 4; ["VXP"] =    0; ["LP"] =  5; ["REP"] =  500; ["FACTION"] = 82; ["TIER"] = 4; ["MIN_LVL"] = "130"; ["NAME"] = { ["EN"] = "Dragon-kind Slayer of Clovengap"; }; ["LORE"] = { ["EN"] = "Defeat many dragon-kind in Clovengap."; }; ["SUMMARY"] = { ["EN"] = "Defeat 120 dragon-kind in Clovengap."; }; };</v>
      </c>
      <c r="T75">
        <f t="shared" si="28"/>
        <v>74</v>
      </c>
      <c r="U75" t="str">
        <f t="shared" si="29"/>
        <v xml:space="preserve"> [74] = {</v>
      </c>
      <c r="V75" t="str">
        <f t="shared" si="30"/>
        <v xml:space="preserve">["ID"] = 1879430234; </v>
      </c>
      <c r="W75" t="str">
        <f t="shared" si="31"/>
        <v xml:space="preserve">["ID"] = 1879430234; </v>
      </c>
      <c r="X75" t="str">
        <f t="shared" si="32"/>
        <v/>
      </c>
      <c r="Y75" t="str">
        <f t="shared" si="33"/>
        <v xml:space="preserve">["SAVE_INDEX"] =  69; </v>
      </c>
      <c r="Z75">
        <f>VLOOKUP(D75,Type!A$2:B$14,2,FALSE)</f>
        <v>4</v>
      </c>
      <c r="AA75" t="str">
        <f t="shared" si="34"/>
        <v xml:space="preserve">["TYPE"] = 4; </v>
      </c>
      <c r="AB75" t="str">
        <f>IF(NOT(ISBLANK(E75)),VLOOKUP(E75,Type!D$2:E$6,2,FALSE),"")</f>
        <v/>
      </c>
      <c r="AC75" t="str">
        <f t="shared" si="35"/>
        <v xml:space="preserve">            </v>
      </c>
      <c r="AD75" t="str">
        <f t="shared" si="36"/>
        <v>0</v>
      </c>
      <c r="AE75" t="str">
        <f t="shared" si="37"/>
        <v xml:space="preserve">["VXP"] =    0; </v>
      </c>
      <c r="AF75" t="str">
        <f t="shared" si="38"/>
        <v>5</v>
      </c>
      <c r="AG75" t="str">
        <f t="shared" si="39"/>
        <v xml:space="preserve">["LP"] =  5; </v>
      </c>
      <c r="AH75" t="str">
        <f t="shared" si="40"/>
        <v>500</v>
      </c>
      <c r="AI75" t="str">
        <f t="shared" si="41"/>
        <v xml:space="preserve">["REP"] =  500; </v>
      </c>
      <c r="AJ75">
        <f>IF(LEN(J75)&gt;0,VLOOKUP(J75,Faction!A$2:B$80,2,FALSE),1)</f>
        <v>82</v>
      </c>
      <c r="AK75" t="str">
        <f t="shared" si="42"/>
        <v xml:space="preserve">["FACTION"] = 82; </v>
      </c>
      <c r="AL75" t="str">
        <f t="shared" si="43"/>
        <v xml:space="preserve">["TIER"] = 4; </v>
      </c>
      <c r="AM75" t="str">
        <f t="shared" si="44"/>
        <v xml:space="preserve">["MIN_LVL"] = "130"; </v>
      </c>
      <c r="AN75" t="str">
        <f t="shared" si="45"/>
        <v/>
      </c>
      <c r="AO75" t="str">
        <f t="shared" si="46"/>
        <v xml:space="preserve">["NAME"] = { ["EN"] = "Dragon-kind Slayer of Clovengap"; }; </v>
      </c>
      <c r="AP75" t="str">
        <f t="shared" si="47"/>
        <v xml:space="preserve">["LORE"] = { ["EN"] = "Defeat many dragon-kind in Clovengap."; }; </v>
      </c>
      <c r="AQ75" t="str">
        <f t="shared" si="48"/>
        <v xml:space="preserve">["SUMMARY"] = { ["EN"] = "Defeat 120 dragon-kind in Clovengap."; }; </v>
      </c>
      <c r="AR75" t="str">
        <f t="shared" si="49"/>
        <v/>
      </c>
      <c r="AS75" t="str">
        <f t="shared" si="50"/>
        <v>};</v>
      </c>
    </row>
    <row r="76" spans="1:45" x14ac:dyDescent="0.25">
      <c r="A76">
        <v>1879430220</v>
      </c>
      <c r="B76">
        <v>70</v>
      </c>
      <c r="C76" t="s">
        <v>1884</v>
      </c>
      <c r="D76" t="s">
        <v>31</v>
      </c>
      <c r="F76">
        <v>2000</v>
      </c>
      <c r="H76">
        <v>5</v>
      </c>
      <c r="I76">
        <v>700</v>
      </c>
      <c r="J76" t="s">
        <v>1586</v>
      </c>
      <c r="K76" t="s">
        <v>1886</v>
      </c>
      <c r="L76" t="s">
        <v>1885</v>
      </c>
      <c r="M76">
        <v>3</v>
      </c>
      <c r="N76">
        <v>130</v>
      </c>
      <c r="R76" t="str">
        <f t="shared" si="26"/>
        <v xml:space="preserve"> [75] = {["ID"] = 1879430220; }; -- Warg-slayer of Clovengap (Advanced)</v>
      </c>
      <c r="S76" s="1" t="str">
        <f t="shared" si="27"/>
        <v xml:space="preserve"> [75] = {["ID"] = 1879430220; ["SAVE_INDEX"] =  70; ["TYPE"] = 4; ["VXP"] = 2000; ["LP"] =  5; ["REP"] =  700; ["FACTION"] = 82; ["TIER"] = 3; ["MIN_LVL"] = "130"; ["NAME"] = { ["EN"] = "Warg-slayer of Clovengap (Advanced)"; }; ["LORE"] = { ["EN"] = "Defeat many Wargs in Clovengap."; }; ["SUMMARY"] = { ["EN"] = "Defeat 240 Wargs in Clovengap."; }; };</v>
      </c>
      <c r="T76">
        <f t="shared" si="28"/>
        <v>75</v>
      </c>
      <c r="U76" t="str">
        <f t="shared" si="29"/>
        <v xml:space="preserve"> [75] = {</v>
      </c>
      <c r="V76" t="str">
        <f t="shared" si="30"/>
        <v xml:space="preserve">["ID"] = 1879430220; </v>
      </c>
      <c r="W76" t="str">
        <f t="shared" si="31"/>
        <v xml:space="preserve">["ID"] = 1879430220; </v>
      </c>
      <c r="X76" t="str">
        <f t="shared" si="32"/>
        <v/>
      </c>
      <c r="Y76" t="str">
        <f t="shared" si="33"/>
        <v xml:space="preserve">["SAVE_INDEX"] =  70; </v>
      </c>
      <c r="Z76">
        <f>VLOOKUP(D76,Type!A$2:B$14,2,FALSE)</f>
        <v>4</v>
      </c>
      <c r="AA76" t="str">
        <f t="shared" si="34"/>
        <v xml:space="preserve">["TYPE"] = 4; </v>
      </c>
      <c r="AB76" t="str">
        <f>IF(NOT(ISBLANK(E76)),VLOOKUP(E76,Type!D$2:E$6,2,FALSE),"")</f>
        <v/>
      </c>
      <c r="AC76" t="str">
        <f t="shared" si="35"/>
        <v xml:space="preserve">            </v>
      </c>
      <c r="AD76" t="str">
        <f t="shared" si="36"/>
        <v>2000</v>
      </c>
      <c r="AE76" t="str">
        <f t="shared" si="37"/>
        <v xml:space="preserve">["VXP"] = 2000; </v>
      </c>
      <c r="AF76" t="str">
        <f t="shared" si="38"/>
        <v>5</v>
      </c>
      <c r="AG76" t="str">
        <f t="shared" si="39"/>
        <v xml:space="preserve">["LP"] =  5; </v>
      </c>
      <c r="AH76" t="str">
        <f t="shared" si="40"/>
        <v>700</v>
      </c>
      <c r="AI76" t="str">
        <f t="shared" si="41"/>
        <v xml:space="preserve">["REP"] =  700; </v>
      </c>
      <c r="AJ76">
        <f>IF(LEN(J76)&gt;0,VLOOKUP(J76,Faction!A$2:B$80,2,FALSE),1)</f>
        <v>82</v>
      </c>
      <c r="AK76" t="str">
        <f t="shared" si="42"/>
        <v xml:space="preserve">["FACTION"] = 82; </v>
      </c>
      <c r="AL76" t="str">
        <f t="shared" si="43"/>
        <v xml:space="preserve">["TIER"] = 3; </v>
      </c>
      <c r="AM76" t="str">
        <f t="shared" si="44"/>
        <v xml:space="preserve">["MIN_LVL"] = "130"; </v>
      </c>
      <c r="AN76" t="str">
        <f t="shared" si="45"/>
        <v/>
      </c>
      <c r="AO76" t="str">
        <f t="shared" si="46"/>
        <v xml:space="preserve">["NAME"] = { ["EN"] = "Warg-slayer of Clovengap (Advanced)"; }; </v>
      </c>
      <c r="AP76" t="str">
        <f t="shared" si="47"/>
        <v xml:space="preserve">["LORE"] = { ["EN"] = "Defeat many Wargs in Clovengap."; }; </v>
      </c>
      <c r="AQ76" t="str">
        <f t="shared" si="48"/>
        <v xml:space="preserve">["SUMMARY"] = { ["EN"] = "Defeat 240 Wargs in Clovengap."; }; </v>
      </c>
      <c r="AR76" t="str">
        <f t="shared" si="49"/>
        <v/>
      </c>
      <c r="AS76" t="str">
        <f t="shared" si="50"/>
        <v>};</v>
      </c>
    </row>
    <row r="77" spans="1:45" x14ac:dyDescent="0.25">
      <c r="A77">
        <v>1879430221</v>
      </c>
      <c r="B77">
        <v>71</v>
      </c>
      <c r="C77" t="s">
        <v>1887</v>
      </c>
      <c r="D77" t="s">
        <v>31</v>
      </c>
      <c r="H77">
        <v>5</v>
      </c>
      <c r="I77">
        <v>500</v>
      </c>
      <c r="J77" t="s">
        <v>1586</v>
      </c>
      <c r="K77" t="s">
        <v>1888</v>
      </c>
      <c r="L77" t="s">
        <v>1885</v>
      </c>
      <c r="M77">
        <v>4</v>
      </c>
      <c r="N77">
        <v>130</v>
      </c>
      <c r="R77" t="str">
        <f t="shared" si="26"/>
        <v xml:space="preserve"> [76] = {["ID"] = 1879430221; }; -- Warg-slayer of Clovengap</v>
      </c>
      <c r="S77" s="1" t="str">
        <f t="shared" si="27"/>
        <v xml:space="preserve"> [76] = {["ID"] = 1879430221; ["SAVE_INDEX"] =  71; ["TYPE"] = 4; ["VXP"] =    0; ["LP"] =  5; ["REP"] =  500; ["FACTION"] = 82; ["TIER"] = 4; ["MIN_LVL"] = "130"; ["NAME"] = { ["EN"] = "Warg-slayer of Clovengap"; }; ["LORE"] = { ["EN"] = "Defeat many Wargs in Clovengap."; }; ["SUMMARY"] = { ["EN"] = "Defeat 120 Wargs in Clovengap."; }; };</v>
      </c>
      <c r="T77">
        <f t="shared" si="28"/>
        <v>76</v>
      </c>
      <c r="U77" t="str">
        <f t="shared" si="29"/>
        <v xml:space="preserve"> [76] = {</v>
      </c>
      <c r="V77" t="str">
        <f t="shared" si="30"/>
        <v xml:space="preserve">["ID"] = 1879430221; </v>
      </c>
      <c r="W77" t="str">
        <f t="shared" si="31"/>
        <v xml:space="preserve">["ID"] = 1879430221; </v>
      </c>
      <c r="X77" t="str">
        <f t="shared" si="32"/>
        <v/>
      </c>
      <c r="Y77" t="str">
        <f t="shared" si="33"/>
        <v xml:space="preserve">["SAVE_INDEX"] =  71; </v>
      </c>
      <c r="Z77">
        <f>VLOOKUP(D77,Type!A$2:B$14,2,FALSE)</f>
        <v>4</v>
      </c>
      <c r="AA77" t="str">
        <f t="shared" si="34"/>
        <v xml:space="preserve">["TYPE"] = 4; </v>
      </c>
      <c r="AB77" t="str">
        <f>IF(NOT(ISBLANK(E77)),VLOOKUP(E77,Type!D$2:E$6,2,FALSE),"")</f>
        <v/>
      </c>
      <c r="AC77" t="str">
        <f t="shared" si="35"/>
        <v xml:space="preserve">            </v>
      </c>
      <c r="AD77" t="str">
        <f t="shared" si="36"/>
        <v>0</v>
      </c>
      <c r="AE77" t="str">
        <f t="shared" si="37"/>
        <v xml:space="preserve">["VXP"] =    0; </v>
      </c>
      <c r="AF77" t="str">
        <f t="shared" si="38"/>
        <v>5</v>
      </c>
      <c r="AG77" t="str">
        <f t="shared" si="39"/>
        <v xml:space="preserve">["LP"] =  5; </v>
      </c>
      <c r="AH77" t="str">
        <f t="shared" si="40"/>
        <v>500</v>
      </c>
      <c r="AI77" t="str">
        <f t="shared" si="41"/>
        <v xml:space="preserve">["REP"] =  500; </v>
      </c>
      <c r="AJ77">
        <f>IF(LEN(J77)&gt;0,VLOOKUP(J77,Faction!A$2:B$80,2,FALSE),1)</f>
        <v>82</v>
      </c>
      <c r="AK77" t="str">
        <f t="shared" si="42"/>
        <v xml:space="preserve">["FACTION"] = 82; </v>
      </c>
      <c r="AL77" t="str">
        <f t="shared" si="43"/>
        <v xml:space="preserve">["TIER"] = 4; </v>
      </c>
      <c r="AM77" t="str">
        <f t="shared" si="44"/>
        <v xml:space="preserve">["MIN_LVL"] = "130"; </v>
      </c>
      <c r="AN77" t="str">
        <f t="shared" si="45"/>
        <v/>
      </c>
      <c r="AO77" t="str">
        <f t="shared" si="46"/>
        <v xml:space="preserve">["NAME"] = { ["EN"] = "Warg-slayer of Clovengap"; }; </v>
      </c>
      <c r="AP77" t="str">
        <f t="shared" si="47"/>
        <v xml:space="preserve">["LORE"] = { ["EN"] = "Defeat many Wargs in Clovengap."; }; </v>
      </c>
      <c r="AQ77" t="str">
        <f t="shared" si="48"/>
        <v xml:space="preserve">["SUMMARY"] = { ["EN"] = "Defeat 120 Wargs in Clovengap."; }; </v>
      </c>
      <c r="AR77" t="str">
        <f t="shared" si="49"/>
        <v/>
      </c>
      <c r="AS77" t="str">
        <f t="shared" si="50"/>
        <v>};</v>
      </c>
    </row>
    <row r="78" spans="1:45" x14ac:dyDescent="0.25">
      <c r="C78" s="3" t="s">
        <v>1889</v>
      </c>
      <c r="D78" s="3" t="s">
        <v>1551</v>
      </c>
      <c r="M78">
        <v>1</v>
      </c>
      <c r="P78">
        <v>265</v>
      </c>
      <c r="R78" t="str">
        <f t="shared" si="26"/>
        <v xml:space="preserve"> [77] = {["CAT_ID"] = 265; }; -- Welkin-lofts</v>
      </c>
      <c r="S78" s="1" t="str">
        <f t="shared" si="27"/>
        <v xml:space="preserve"> [77] = {                     ["TYPE"] = 14; ["VXP"] =    0; ["LP"] =  0; ["REP"] =    0; ["FACTION"] =  1; ["TIER"] = 1; ["NAME"] = { ["EN"] = "Welkin-lofts"; }; };</v>
      </c>
      <c r="T78">
        <f t="shared" si="28"/>
        <v>77</v>
      </c>
      <c r="U78" t="str">
        <f t="shared" si="29"/>
        <v xml:space="preserve"> [77] = {</v>
      </c>
      <c r="V78" t="str">
        <f t="shared" si="30"/>
        <v xml:space="preserve">                     </v>
      </c>
      <c r="W78" t="str">
        <f t="shared" si="31"/>
        <v/>
      </c>
      <c r="X78" t="str">
        <f t="shared" si="32"/>
        <v xml:space="preserve">["CAT_ID"] = 265; </v>
      </c>
      <c r="Y78" t="str">
        <f t="shared" si="33"/>
        <v/>
      </c>
      <c r="Z78">
        <f>VLOOKUP(D78,Type!A$2:B$14,2,FALSE)</f>
        <v>14</v>
      </c>
      <c r="AA78" t="str">
        <f t="shared" si="34"/>
        <v xml:space="preserve">["TYPE"] = 14; </v>
      </c>
      <c r="AB78" t="str">
        <f>IF(NOT(ISBLANK(E78)),VLOOKUP(E78,Type!D$2:E$6,2,FALSE),"")</f>
        <v/>
      </c>
      <c r="AC78" t="str">
        <f t="shared" si="35"/>
        <v xml:space="preserve">            </v>
      </c>
      <c r="AD78" t="str">
        <f t="shared" si="36"/>
        <v>0</v>
      </c>
      <c r="AE78" t="str">
        <f t="shared" si="37"/>
        <v xml:space="preserve">["VXP"] =    0; </v>
      </c>
      <c r="AF78" t="str">
        <f t="shared" si="38"/>
        <v>0</v>
      </c>
      <c r="AG78" t="str">
        <f t="shared" si="39"/>
        <v xml:space="preserve">["LP"] =  0; </v>
      </c>
      <c r="AH78" t="str">
        <f t="shared" si="40"/>
        <v>0</v>
      </c>
      <c r="AI78" t="str">
        <f t="shared" si="41"/>
        <v xml:space="preserve">["REP"] =    0; </v>
      </c>
      <c r="AJ78">
        <f>IF(LEN(J78)&gt;0,VLOOKUP(J78,Faction!A$2:B$80,2,FALSE),1)</f>
        <v>1</v>
      </c>
      <c r="AK78" t="str">
        <f t="shared" si="42"/>
        <v xml:space="preserve">["FACTION"] =  1; </v>
      </c>
      <c r="AL78" t="str">
        <f t="shared" si="43"/>
        <v xml:space="preserve">["TIER"] = 1; </v>
      </c>
      <c r="AM78" t="str">
        <f t="shared" si="44"/>
        <v/>
      </c>
      <c r="AN78" t="str">
        <f t="shared" si="45"/>
        <v/>
      </c>
      <c r="AO78" t="str">
        <f t="shared" si="46"/>
        <v xml:space="preserve">["NAME"] = { ["EN"] = "Welkin-lofts"; }; </v>
      </c>
      <c r="AP78" t="str">
        <f t="shared" si="47"/>
        <v/>
      </c>
      <c r="AQ78" t="str">
        <f t="shared" si="48"/>
        <v/>
      </c>
      <c r="AR78" t="str">
        <f t="shared" si="49"/>
        <v/>
      </c>
      <c r="AS78" t="str">
        <f t="shared" si="50"/>
        <v>};</v>
      </c>
    </row>
    <row r="79" spans="1:45" x14ac:dyDescent="0.25">
      <c r="A79">
        <v>1879428346</v>
      </c>
      <c r="B79">
        <v>72</v>
      </c>
      <c r="C79" t="s">
        <v>1890</v>
      </c>
      <c r="D79" t="s">
        <v>30</v>
      </c>
      <c r="F79">
        <v>3000</v>
      </c>
      <c r="H79">
        <v>10</v>
      </c>
      <c r="I79">
        <v>700</v>
      </c>
      <c r="J79" t="s">
        <v>1586</v>
      </c>
      <c r="K79" t="s">
        <v>1299</v>
      </c>
      <c r="L79" t="s">
        <v>1891</v>
      </c>
      <c r="M79">
        <v>1</v>
      </c>
      <c r="N79">
        <v>130</v>
      </c>
      <c r="R79" t="str">
        <f t="shared" si="26"/>
        <v xml:space="preserve"> [78] = {["ID"] = 1879428346; }; -- Deeds of Welkin-lofts</v>
      </c>
      <c r="S79" s="1" t="str">
        <f t="shared" si="27"/>
        <v xml:space="preserve"> [78] = {["ID"] = 1879428346; ["SAVE_INDEX"] =  72; ["TYPE"] = 7; ["VXP"] = 3000; ["LP"] = 10; ["REP"] =  700; ["FACTION"] = 82; ["TIER"] = 1; ["MIN_LVL"] = "130"; ["NAME"] = { ["EN"] = "Deeds of Welkin-lofts"; }; ["LORE"] = { ["EN"] = "There is much to do while adventuring in Welkin-lofts."; }; ["SUMMARY"] = { ["EN"] = "Complete 3 deeds"; }; };</v>
      </c>
      <c r="T79">
        <f t="shared" si="28"/>
        <v>78</v>
      </c>
      <c r="U79" t="str">
        <f t="shared" si="29"/>
        <v xml:space="preserve"> [78] = {</v>
      </c>
      <c r="V79" t="str">
        <f t="shared" si="30"/>
        <v xml:space="preserve">["ID"] = 1879428346; </v>
      </c>
      <c r="W79" t="str">
        <f t="shared" si="31"/>
        <v xml:space="preserve">["ID"] = 1879428346; </v>
      </c>
      <c r="X79" t="str">
        <f t="shared" si="32"/>
        <v/>
      </c>
      <c r="Y79" t="str">
        <f t="shared" si="33"/>
        <v xml:space="preserve">["SAVE_INDEX"] =  72; </v>
      </c>
      <c r="Z79">
        <f>VLOOKUP(D79,Type!A$2:B$14,2,FALSE)</f>
        <v>7</v>
      </c>
      <c r="AA79" t="str">
        <f t="shared" si="34"/>
        <v xml:space="preserve">["TYPE"] = 7; </v>
      </c>
      <c r="AB79" t="str">
        <f>IF(NOT(ISBLANK(E79)),VLOOKUP(E79,Type!D$2:E$6,2,FALSE),"")</f>
        <v/>
      </c>
      <c r="AC79" t="str">
        <f t="shared" si="35"/>
        <v xml:space="preserve">            </v>
      </c>
      <c r="AD79" t="str">
        <f t="shared" si="36"/>
        <v>3000</v>
      </c>
      <c r="AE79" t="str">
        <f t="shared" si="37"/>
        <v xml:space="preserve">["VXP"] = 3000; </v>
      </c>
      <c r="AF79" t="str">
        <f t="shared" si="38"/>
        <v>10</v>
      </c>
      <c r="AG79" t="str">
        <f t="shared" si="39"/>
        <v xml:space="preserve">["LP"] = 10; </v>
      </c>
      <c r="AH79" t="str">
        <f t="shared" si="40"/>
        <v>700</v>
      </c>
      <c r="AI79" t="str">
        <f t="shared" si="41"/>
        <v xml:space="preserve">["REP"] =  700; </v>
      </c>
      <c r="AJ79">
        <f>IF(LEN(J79)&gt;0,VLOOKUP(J79,Faction!A$2:B$80,2,FALSE),1)</f>
        <v>82</v>
      </c>
      <c r="AK79" t="str">
        <f t="shared" si="42"/>
        <v xml:space="preserve">["FACTION"] = 82; </v>
      </c>
      <c r="AL79" t="str">
        <f t="shared" si="43"/>
        <v xml:space="preserve">["TIER"] = 1; </v>
      </c>
      <c r="AM79" t="str">
        <f t="shared" si="44"/>
        <v xml:space="preserve">["MIN_LVL"] = "130"; </v>
      </c>
      <c r="AN79" t="str">
        <f t="shared" si="45"/>
        <v/>
      </c>
      <c r="AO79" t="str">
        <f t="shared" si="46"/>
        <v xml:space="preserve">["NAME"] = { ["EN"] = "Deeds of Welkin-lofts"; }; </v>
      </c>
      <c r="AP79" t="str">
        <f t="shared" si="47"/>
        <v xml:space="preserve">["LORE"] = { ["EN"] = "There is much to do while adventuring in Welkin-lofts."; }; </v>
      </c>
      <c r="AQ79" t="str">
        <f t="shared" si="48"/>
        <v xml:space="preserve">["SUMMARY"] = { ["EN"] = "Complete 3 deeds"; }; </v>
      </c>
      <c r="AR79" t="str">
        <f t="shared" si="49"/>
        <v/>
      </c>
      <c r="AS79" t="str">
        <f t="shared" si="50"/>
        <v>};</v>
      </c>
    </row>
    <row r="80" spans="1:45" x14ac:dyDescent="0.25">
      <c r="A80">
        <v>1879430041</v>
      </c>
      <c r="B80">
        <v>73</v>
      </c>
      <c r="C80" t="s">
        <v>1892</v>
      </c>
      <c r="D80" t="s">
        <v>25</v>
      </c>
      <c r="F80">
        <v>2000</v>
      </c>
      <c r="H80">
        <v>10</v>
      </c>
      <c r="I80">
        <v>700</v>
      </c>
      <c r="J80" t="s">
        <v>1586</v>
      </c>
      <c r="K80" t="s">
        <v>1300</v>
      </c>
      <c r="L80" t="s">
        <v>1893</v>
      </c>
      <c r="M80">
        <v>2</v>
      </c>
      <c r="N80">
        <v>130</v>
      </c>
      <c r="R80" t="str">
        <f t="shared" si="26"/>
        <v xml:space="preserve"> [79] = {["ID"] = 1879430041; }; -- Explorer of Welkin-lofts</v>
      </c>
      <c r="S80" s="1" t="str">
        <f t="shared" si="27"/>
        <v xml:space="preserve"> [79] = {["ID"] = 1879430041; ["SAVE_INDEX"] =  73; ["TYPE"] = 3; ["VXP"] = 2000; ["LP"] = 10; ["REP"] =  700; ["FACTION"] = 82; ["TIER"] = 2; ["MIN_LVL"] = "130"; ["NAME"] = { ["EN"] = "Explorer of Welkin-lofts"; }; ["LORE"] = { ["EN"] = "Explore Welkin-lofts."; }; ["SUMMARY"] = { ["EN"] = "Complete 4 deeds"; }; };</v>
      </c>
      <c r="T80">
        <f t="shared" si="28"/>
        <v>79</v>
      </c>
      <c r="U80" t="str">
        <f t="shared" si="29"/>
        <v xml:space="preserve"> [79] = {</v>
      </c>
      <c r="V80" t="str">
        <f t="shared" si="30"/>
        <v xml:space="preserve">["ID"] = 1879430041; </v>
      </c>
      <c r="W80" t="str">
        <f t="shared" si="31"/>
        <v xml:space="preserve">["ID"] = 1879430041; </v>
      </c>
      <c r="X80" t="str">
        <f t="shared" si="32"/>
        <v/>
      </c>
      <c r="Y80" t="str">
        <f t="shared" si="33"/>
        <v xml:space="preserve">["SAVE_INDEX"] =  73; </v>
      </c>
      <c r="Z80">
        <f>VLOOKUP(D80,Type!A$2:B$14,2,FALSE)</f>
        <v>3</v>
      </c>
      <c r="AA80" t="str">
        <f t="shared" si="34"/>
        <v xml:space="preserve">["TYPE"] = 3; </v>
      </c>
      <c r="AB80" t="str">
        <f>IF(NOT(ISBLANK(E80)),VLOOKUP(E80,Type!D$2:E$6,2,FALSE),"")</f>
        <v/>
      </c>
      <c r="AC80" t="str">
        <f t="shared" si="35"/>
        <v xml:space="preserve">            </v>
      </c>
      <c r="AD80" t="str">
        <f t="shared" si="36"/>
        <v>2000</v>
      </c>
      <c r="AE80" t="str">
        <f t="shared" si="37"/>
        <v xml:space="preserve">["VXP"] = 2000; </v>
      </c>
      <c r="AF80" t="str">
        <f t="shared" si="38"/>
        <v>10</v>
      </c>
      <c r="AG80" t="str">
        <f t="shared" si="39"/>
        <v xml:space="preserve">["LP"] = 10; </v>
      </c>
      <c r="AH80" t="str">
        <f t="shared" si="40"/>
        <v>700</v>
      </c>
      <c r="AI80" t="str">
        <f t="shared" si="41"/>
        <v xml:space="preserve">["REP"] =  700; </v>
      </c>
      <c r="AJ80">
        <f>IF(LEN(J80)&gt;0,VLOOKUP(J80,Faction!A$2:B$80,2,FALSE),1)</f>
        <v>82</v>
      </c>
      <c r="AK80" t="str">
        <f t="shared" si="42"/>
        <v xml:space="preserve">["FACTION"] = 82; </v>
      </c>
      <c r="AL80" t="str">
        <f t="shared" si="43"/>
        <v xml:space="preserve">["TIER"] = 2; </v>
      </c>
      <c r="AM80" t="str">
        <f t="shared" si="44"/>
        <v xml:space="preserve">["MIN_LVL"] = "130"; </v>
      </c>
      <c r="AN80" t="str">
        <f t="shared" si="45"/>
        <v/>
      </c>
      <c r="AO80" t="str">
        <f t="shared" si="46"/>
        <v xml:space="preserve">["NAME"] = { ["EN"] = "Explorer of Welkin-lofts"; }; </v>
      </c>
      <c r="AP80" t="str">
        <f t="shared" si="47"/>
        <v xml:space="preserve">["LORE"] = { ["EN"] = "Explore Welkin-lofts."; }; </v>
      </c>
      <c r="AQ80" t="str">
        <f t="shared" si="48"/>
        <v xml:space="preserve">["SUMMARY"] = { ["EN"] = "Complete 4 deeds"; }; </v>
      </c>
      <c r="AR80" t="str">
        <f t="shared" si="49"/>
        <v/>
      </c>
      <c r="AS80" t="str">
        <f t="shared" si="50"/>
        <v>};</v>
      </c>
    </row>
    <row r="81" spans="1:45" x14ac:dyDescent="0.25">
      <c r="A81">
        <v>1879438581</v>
      </c>
      <c r="B81">
        <v>74</v>
      </c>
      <c r="C81" t="s">
        <v>1894</v>
      </c>
      <c r="D81" t="s">
        <v>25</v>
      </c>
      <c r="F81">
        <v>1000</v>
      </c>
      <c r="G81" t="s">
        <v>1895</v>
      </c>
      <c r="H81">
        <v>5</v>
      </c>
      <c r="I81">
        <v>500</v>
      </c>
      <c r="J81" t="s">
        <v>1586</v>
      </c>
      <c r="K81" t="s">
        <v>1896</v>
      </c>
      <c r="L81" t="s">
        <v>1897</v>
      </c>
      <c r="M81">
        <v>3</v>
      </c>
      <c r="N81">
        <v>130</v>
      </c>
      <c r="R81" t="str">
        <f t="shared" si="26"/>
        <v xml:space="preserve"> [80] = {["ID"] = 1879438581; }; -- Sites of Welkin-lofts</v>
      </c>
      <c r="S81" s="1" t="str">
        <f t="shared" si="27"/>
        <v xml:space="preserve"> [80] = {["ID"] = 1879438581; ["SAVE_INDEX"] =  74; ["TYPE"] = 3; ["VXP"] = 1000; ["LP"] =  5; ["REP"] =  500; ["FACTION"] = 82; ["TIER"] = 3; ["MIN_LVL"] = "130"; ["NAME"] = { ["EN"] = "Sites of Welkin-lofts"; }; ["LORE"] = { ["EN"] = "Explore the many interesting locations to be found in Welkin-lofts."; }; ["SUMMARY"] = { ["EN"] = "Find 11 locations"; }; ["TITLE"] = { ["EN"] = "Explorer of the Lofts"; }; };</v>
      </c>
      <c r="T81">
        <f t="shared" si="28"/>
        <v>80</v>
      </c>
      <c r="U81" t="str">
        <f t="shared" si="29"/>
        <v xml:space="preserve"> [80] = {</v>
      </c>
      <c r="V81" t="str">
        <f t="shared" si="30"/>
        <v xml:space="preserve">["ID"] = 1879438581; </v>
      </c>
      <c r="W81" t="str">
        <f t="shared" si="31"/>
        <v xml:space="preserve">["ID"] = 1879438581; </v>
      </c>
      <c r="X81" t="str">
        <f t="shared" si="32"/>
        <v/>
      </c>
      <c r="Y81" t="str">
        <f t="shared" si="33"/>
        <v xml:space="preserve">["SAVE_INDEX"] =  74; </v>
      </c>
      <c r="Z81">
        <f>VLOOKUP(D81,Type!A$2:B$14,2,FALSE)</f>
        <v>3</v>
      </c>
      <c r="AA81" t="str">
        <f t="shared" si="34"/>
        <v xml:space="preserve">["TYPE"] = 3; </v>
      </c>
      <c r="AB81" t="str">
        <f>IF(NOT(ISBLANK(E81)),VLOOKUP(E81,Type!D$2:E$6,2,FALSE),"")</f>
        <v/>
      </c>
      <c r="AC81" t="str">
        <f t="shared" si="35"/>
        <v xml:space="preserve">            </v>
      </c>
      <c r="AD81" t="str">
        <f t="shared" si="36"/>
        <v>1000</v>
      </c>
      <c r="AE81" t="str">
        <f t="shared" si="37"/>
        <v xml:space="preserve">["VXP"] = 1000; </v>
      </c>
      <c r="AF81" t="str">
        <f t="shared" si="38"/>
        <v>5</v>
      </c>
      <c r="AG81" t="str">
        <f t="shared" si="39"/>
        <v xml:space="preserve">["LP"] =  5; </v>
      </c>
      <c r="AH81" t="str">
        <f t="shared" si="40"/>
        <v>500</v>
      </c>
      <c r="AI81" t="str">
        <f t="shared" si="41"/>
        <v xml:space="preserve">["REP"] =  500; </v>
      </c>
      <c r="AJ81">
        <f>IF(LEN(J81)&gt;0,VLOOKUP(J81,Faction!A$2:B$80,2,FALSE),1)</f>
        <v>82</v>
      </c>
      <c r="AK81" t="str">
        <f t="shared" si="42"/>
        <v xml:space="preserve">["FACTION"] = 82; </v>
      </c>
      <c r="AL81" t="str">
        <f t="shared" si="43"/>
        <v xml:space="preserve">["TIER"] = 3; </v>
      </c>
      <c r="AM81" t="str">
        <f t="shared" si="44"/>
        <v xml:space="preserve">["MIN_LVL"] = "130"; </v>
      </c>
      <c r="AN81" t="str">
        <f t="shared" si="45"/>
        <v/>
      </c>
      <c r="AO81" t="str">
        <f t="shared" si="46"/>
        <v xml:space="preserve">["NAME"] = { ["EN"] = "Sites of Welkin-lofts"; }; </v>
      </c>
      <c r="AP81" t="str">
        <f t="shared" si="47"/>
        <v xml:space="preserve">["LORE"] = { ["EN"] = "Explore the many interesting locations to be found in Welkin-lofts."; }; </v>
      </c>
      <c r="AQ81" t="str">
        <f t="shared" si="48"/>
        <v xml:space="preserve">["SUMMARY"] = { ["EN"] = "Find 11 locations"; }; </v>
      </c>
      <c r="AR81" t="str">
        <f t="shared" si="49"/>
        <v xml:space="preserve">["TITLE"] = { ["EN"] = "Explorer of the Lofts"; }; </v>
      </c>
      <c r="AS81" t="str">
        <f t="shared" si="50"/>
        <v>};</v>
      </c>
    </row>
    <row r="82" spans="1:45" x14ac:dyDescent="0.25">
      <c r="A82">
        <v>1879438578</v>
      </c>
      <c r="B82">
        <v>75</v>
      </c>
      <c r="C82" t="s">
        <v>1898</v>
      </c>
      <c r="D82" t="s">
        <v>25</v>
      </c>
      <c r="F82">
        <v>1000</v>
      </c>
      <c r="G82" t="s">
        <v>1899</v>
      </c>
      <c r="H82">
        <v>5</v>
      </c>
      <c r="I82">
        <v>700</v>
      </c>
      <c r="J82" t="s">
        <v>1586</v>
      </c>
      <c r="K82" t="s">
        <v>1901</v>
      </c>
      <c r="L82" t="s">
        <v>1900</v>
      </c>
      <c r="M82">
        <v>3</v>
      </c>
      <c r="N82">
        <v>130</v>
      </c>
      <c r="R82" t="str">
        <f t="shared" si="26"/>
        <v xml:space="preserve"> [81] = {["ID"] = 1879438578; }; -- Vistas of Welkin-lofts</v>
      </c>
      <c r="S82" s="1" t="str">
        <f t="shared" si="27"/>
        <v xml:space="preserve"> [81] = {["ID"] = 1879438578; ["SAVE_INDEX"] =  75; ["TYPE"] = 3; ["VXP"] = 1000; ["LP"] =  5; ["REP"] =  700; ["FACTION"] = 82; ["TIER"] = 3; ["MIN_LVL"] = "130"; ["NAME"] = { ["EN"] = "Vistas of Welkin-lofts"; }; ["LORE"] = { ["EN"] = "Survey the vistas spread across Welkin-lofts."; }; ["SUMMARY"] = { ["EN"] = "Find 10 locations"; }; ["TITLE"] = { ["EN"] = "Peak Scaler"; }; };</v>
      </c>
      <c r="T82">
        <f t="shared" si="28"/>
        <v>81</v>
      </c>
      <c r="U82" t="str">
        <f t="shared" si="29"/>
        <v xml:space="preserve"> [81] = {</v>
      </c>
      <c r="V82" t="str">
        <f t="shared" si="30"/>
        <v xml:space="preserve">["ID"] = 1879438578; </v>
      </c>
      <c r="W82" t="str">
        <f t="shared" si="31"/>
        <v xml:space="preserve">["ID"] = 1879438578; </v>
      </c>
      <c r="X82" t="str">
        <f t="shared" si="32"/>
        <v/>
      </c>
      <c r="Y82" t="str">
        <f t="shared" si="33"/>
        <v xml:space="preserve">["SAVE_INDEX"] =  75; </v>
      </c>
      <c r="Z82">
        <f>VLOOKUP(D82,Type!A$2:B$14,2,FALSE)</f>
        <v>3</v>
      </c>
      <c r="AA82" t="str">
        <f t="shared" si="34"/>
        <v xml:space="preserve">["TYPE"] = 3; </v>
      </c>
      <c r="AB82" t="str">
        <f>IF(NOT(ISBLANK(E82)),VLOOKUP(E82,Type!D$2:E$6,2,FALSE),"")</f>
        <v/>
      </c>
      <c r="AC82" t="str">
        <f t="shared" si="35"/>
        <v xml:space="preserve">            </v>
      </c>
      <c r="AD82" t="str">
        <f t="shared" si="36"/>
        <v>1000</v>
      </c>
      <c r="AE82" t="str">
        <f t="shared" si="37"/>
        <v xml:space="preserve">["VXP"] = 1000; </v>
      </c>
      <c r="AF82" t="str">
        <f t="shared" si="38"/>
        <v>5</v>
      </c>
      <c r="AG82" t="str">
        <f t="shared" si="39"/>
        <v xml:space="preserve">["LP"] =  5; </v>
      </c>
      <c r="AH82" t="str">
        <f t="shared" si="40"/>
        <v>700</v>
      </c>
      <c r="AI82" t="str">
        <f t="shared" si="41"/>
        <v xml:space="preserve">["REP"] =  700; </v>
      </c>
      <c r="AJ82">
        <f>IF(LEN(J82)&gt;0,VLOOKUP(J82,Faction!A$2:B$80,2,FALSE),1)</f>
        <v>82</v>
      </c>
      <c r="AK82" t="str">
        <f t="shared" si="42"/>
        <v xml:space="preserve">["FACTION"] = 82; </v>
      </c>
      <c r="AL82" t="str">
        <f t="shared" si="43"/>
        <v xml:space="preserve">["TIER"] = 3; </v>
      </c>
      <c r="AM82" t="str">
        <f t="shared" si="44"/>
        <v xml:space="preserve">["MIN_LVL"] = "130"; </v>
      </c>
      <c r="AN82" t="str">
        <f t="shared" si="45"/>
        <v/>
      </c>
      <c r="AO82" t="str">
        <f t="shared" si="46"/>
        <v xml:space="preserve">["NAME"] = { ["EN"] = "Vistas of Welkin-lofts"; }; </v>
      </c>
      <c r="AP82" t="str">
        <f t="shared" si="47"/>
        <v xml:space="preserve">["LORE"] = { ["EN"] = "Survey the vistas spread across Welkin-lofts."; }; </v>
      </c>
      <c r="AQ82" t="str">
        <f t="shared" si="48"/>
        <v xml:space="preserve">["SUMMARY"] = { ["EN"] = "Find 10 locations"; }; </v>
      </c>
      <c r="AR82" t="str">
        <f t="shared" si="49"/>
        <v xml:space="preserve">["TITLE"] = { ["EN"] = "Peak Scaler"; }; </v>
      </c>
      <c r="AS82" t="str">
        <f t="shared" si="50"/>
        <v>};</v>
      </c>
    </row>
    <row r="83" spans="1:45" x14ac:dyDescent="0.25">
      <c r="A83">
        <v>1879418381</v>
      </c>
      <c r="B83">
        <v>76</v>
      </c>
      <c r="C83" t="s">
        <v>1902</v>
      </c>
      <c r="D83" t="s">
        <v>25</v>
      </c>
      <c r="F83">
        <v>2000</v>
      </c>
      <c r="I83">
        <v>700</v>
      </c>
      <c r="J83" t="s">
        <v>1586</v>
      </c>
      <c r="K83" t="s">
        <v>1708</v>
      </c>
      <c r="L83" t="s">
        <v>1903</v>
      </c>
      <c r="M83">
        <v>3</v>
      </c>
      <c r="N83">
        <v>130</v>
      </c>
      <c r="R83" t="str">
        <f t="shared" si="26"/>
        <v xml:space="preserve"> [82] = {["ID"] = 1879418381; }; -- Rare Gundabad Chests of Welkin-lofts</v>
      </c>
      <c r="S83" s="1" t="str">
        <f t="shared" si="27"/>
        <v xml:space="preserve"> [82] = {["ID"] = 1879418381; ["SAVE_INDEX"] =  76; ["TYPE"] = 3; ["VXP"] = 2000; ["LP"] =  0; ["REP"] =  700; ["FACTION"] = 82; ["TIER"] = 3; ["MIN_LVL"] = "130"; ["NAME"] = { ["EN"] = "Rare Gundabad Chests of Welkin-lofts"; }; ["LORE"] = { ["EN"] = "Find rare treasure chests in Welkin-lofts."; }; ["SUMMARY"] = { ["EN"] = "Find 4 treasure chests"; }; };</v>
      </c>
      <c r="T83">
        <f t="shared" si="28"/>
        <v>82</v>
      </c>
      <c r="U83" t="str">
        <f t="shared" si="29"/>
        <v xml:space="preserve"> [82] = {</v>
      </c>
      <c r="V83" t="str">
        <f t="shared" si="30"/>
        <v xml:space="preserve">["ID"] = 1879418381; </v>
      </c>
      <c r="W83" t="str">
        <f t="shared" si="31"/>
        <v xml:space="preserve">["ID"] = 1879418381; </v>
      </c>
      <c r="X83" t="str">
        <f t="shared" si="32"/>
        <v/>
      </c>
      <c r="Y83" t="str">
        <f t="shared" si="33"/>
        <v xml:space="preserve">["SAVE_INDEX"] =  76; </v>
      </c>
      <c r="Z83">
        <f>VLOOKUP(D83,Type!A$2:B$14,2,FALSE)</f>
        <v>3</v>
      </c>
      <c r="AA83" t="str">
        <f t="shared" si="34"/>
        <v xml:space="preserve">["TYPE"] = 3; </v>
      </c>
      <c r="AB83" t="str">
        <f>IF(NOT(ISBLANK(E83)),VLOOKUP(E83,Type!D$2:E$6,2,FALSE),"")</f>
        <v/>
      </c>
      <c r="AC83" t="str">
        <f t="shared" si="35"/>
        <v xml:space="preserve">            </v>
      </c>
      <c r="AD83" t="str">
        <f t="shared" si="36"/>
        <v>2000</v>
      </c>
      <c r="AE83" t="str">
        <f t="shared" si="37"/>
        <v xml:space="preserve">["VXP"] = 2000; </v>
      </c>
      <c r="AF83" t="str">
        <f t="shared" si="38"/>
        <v>0</v>
      </c>
      <c r="AG83" t="str">
        <f t="shared" si="39"/>
        <v xml:space="preserve">["LP"] =  0; </v>
      </c>
      <c r="AH83" t="str">
        <f t="shared" si="40"/>
        <v>700</v>
      </c>
      <c r="AI83" t="str">
        <f t="shared" si="41"/>
        <v xml:space="preserve">["REP"] =  700; </v>
      </c>
      <c r="AJ83">
        <f>IF(LEN(J83)&gt;0,VLOOKUP(J83,Faction!A$2:B$80,2,FALSE),1)</f>
        <v>82</v>
      </c>
      <c r="AK83" t="str">
        <f t="shared" si="42"/>
        <v xml:space="preserve">["FACTION"] = 82; </v>
      </c>
      <c r="AL83" t="str">
        <f t="shared" si="43"/>
        <v xml:space="preserve">["TIER"] = 3; </v>
      </c>
      <c r="AM83" t="str">
        <f t="shared" si="44"/>
        <v xml:space="preserve">["MIN_LVL"] = "130"; </v>
      </c>
      <c r="AN83" t="str">
        <f t="shared" si="45"/>
        <v/>
      </c>
      <c r="AO83" t="str">
        <f t="shared" si="46"/>
        <v xml:space="preserve">["NAME"] = { ["EN"] = "Rare Gundabad Chests of Welkin-lofts"; }; </v>
      </c>
      <c r="AP83" t="str">
        <f t="shared" si="47"/>
        <v xml:space="preserve">["LORE"] = { ["EN"] = "Find rare treasure chests in Welkin-lofts."; }; </v>
      </c>
      <c r="AQ83" t="str">
        <f t="shared" si="48"/>
        <v xml:space="preserve">["SUMMARY"] = { ["EN"] = "Find 4 treasure chests"; }; </v>
      </c>
      <c r="AR83" t="str">
        <f t="shared" si="49"/>
        <v/>
      </c>
      <c r="AS83" t="str">
        <f t="shared" si="50"/>
        <v>};</v>
      </c>
    </row>
    <row r="84" spans="1:45" x14ac:dyDescent="0.25">
      <c r="A84">
        <v>1879418369</v>
      </c>
      <c r="B84">
        <v>77</v>
      </c>
      <c r="C84" t="s">
        <v>1904</v>
      </c>
      <c r="D84" t="s">
        <v>25</v>
      </c>
      <c r="F84">
        <v>2000</v>
      </c>
      <c r="G84" t="s">
        <v>1906</v>
      </c>
      <c r="I84">
        <v>700</v>
      </c>
      <c r="J84" t="s">
        <v>1586</v>
      </c>
      <c r="K84" t="s">
        <v>1711</v>
      </c>
      <c r="L84" t="s">
        <v>1905</v>
      </c>
      <c r="M84">
        <v>3</v>
      </c>
      <c r="N84">
        <v>130</v>
      </c>
      <c r="R84" t="str">
        <f t="shared" si="26"/>
        <v xml:space="preserve"> [83] = {["ID"] = 1879418369; }; -- Treasure of Welkin-lofts</v>
      </c>
      <c r="S84" s="1" t="str">
        <f t="shared" si="27"/>
        <v xml:space="preserve"> [83] = {["ID"] = 1879418369; ["SAVE_INDEX"] =  77; ["TYPE"] = 3; ["VXP"] = 2000; ["LP"] =  0; ["REP"] =  700; ["FACTION"] = 82; ["TIER"] = 3; ["MIN_LVL"] = "130"; ["NAME"] = { ["EN"] = "Treasure of Welkin-lofts"; }; ["LORE"] = { ["EN"] = "Find ancient treasure in Welkin-lofts."; }; ["SUMMARY"] = { ["EN"] = "Find 8 ancient treasure"; }; ["TITLE"] = { ["EN"] = "Treasure Seeker of Welkin-lofts"; }; };</v>
      </c>
      <c r="T84">
        <f t="shared" si="28"/>
        <v>83</v>
      </c>
      <c r="U84" t="str">
        <f t="shared" si="29"/>
        <v xml:space="preserve"> [83] = {</v>
      </c>
      <c r="V84" t="str">
        <f t="shared" si="30"/>
        <v xml:space="preserve">["ID"] = 1879418369; </v>
      </c>
      <c r="W84" t="str">
        <f t="shared" si="31"/>
        <v xml:space="preserve">["ID"] = 1879418369; </v>
      </c>
      <c r="X84" t="str">
        <f t="shared" si="32"/>
        <v/>
      </c>
      <c r="Y84" t="str">
        <f t="shared" si="33"/>
        <v xml:space="preserve">["SAVE_INDEX"] =  77; </v>
      </c>
      <c r="Z84">
        <f>VLOOKUP(D84,Type!A$2:B$14,2,FALSE)</f>
        <v>3</v>
      </c>
      <c r="AA84" t="str">
        <f t="shared" si="34"/>
        <v xml:space="preserve">["TYPE"] = 3; </v>
      </c>
      <c r="AB84" t="str">
        <f>IF(NOT(ISBLANK(E84)),VLOOKUP(E84,Type!D$2:E$6,2,FALSE),"")</f>
        <v/>
      </c>
      <c r="AC84" t="str">
        <f t="shared" si="35"/>
        <v xml:space="preserve">            </v>
      </c>
      <c r="AD84" t="str">
        <f t="shared" si="36"/>
        <v>2000</v>
      </c>
      <c r="AE84" t="str">
        <f t="shared" si="37"/>
        <v xml:space="preserve">["VXP"] = 2000; </v>
      </c>
      <c r="AF84" t="str">
        <f t="shared" si="38"/>
        <v>0</v>
      </c>
      <c r="AG84" t="str">
        <f t="shared" si="39"/>
        <v xml:space="preserve">["LP"] =  0; </v>
      </c>
      <c r="AH84" t="str">
        <f t="shared" si="40"/>
        <v>700</v>
      </c>
      <c r="AI84" t="str">
        <f t="shared" si="41"/>
        <v xml:space="preserve">["REP"] =  700; </v>
      </c>
      <c r="AJ84">
        <f>IF(LEN(J84)&gt;0,VLOOKUP(J84,Faction!A$2:B$80,2,FALSE),1)</f>
        <v>82</v>
      </c>
      <c r="AK84" t="str">
        <f t="shared" si="42"/>
        <v xml:space="preserve">["FACTION"] = 82; </v>
      </c>
      <c r="AL84" t="str">
        <f t="shared" si="43"/>
        <v xml:space="preserve">["TIER"] = 3; </v>
      </c>
      <c r="AM84" t="str">
        <f t="shared" si="44"/>
        <v xml:space="preserve">["MIN_LVL"] = "130"; </v>
      </c>
      <c r="AN84" t="str">
        <f t="shared" si="45"/>
        <v/>
      </c>
      <c r="AO84" t="str">
        <f t="shared" si="46"/>
        <v xml:space="preserve">["NAME"] = { ["EN"] = "Treasure of Welkin-lofts"; }; </v>
      </c>
      <c r="AP84" t="str">
        <f t="shared" si="47"/>
        <v xml:space="preserve">["LORE"] = { ["EN"] = "Find ancient treasure in Welkin-lofts."; }; </v>
      </c>
      <c r="AQ84" t="str">
        <f t="shared" si="48"/>
        <v xml:space="preserve">["SUMMARY"] = { ["EN"] = "Find 8 ancient treasure"; }; </v>
      </c>
      <c r="AR84" t="str">
        <f t="shared" si="49"/>
        <v xml:space="preserve">["TITLE"] = { ["EN"] = "Treasure Seeker of Welkin-lofts"; }; </v>
      </c>
      <c r="AS84" t="str">
        <f t="shared" si="50"/>
        <v>};</v>
      </c>
    </row>
    <row r="85" spans="1:45" x14ac:dyDescent="0.25">
      <c r="A85">
        <v>1879430043</v>
      </c>
      <c r="B85">
        <v>78</v>
      </c>
      <c r="C85" t="s">
        <v>1907</v>
      </c>
      <c r="D85" t="s">
        <v>26</v>
      </c>
      <c r="F85">
        <v>2000</v>
      </c>
      <c r="G85" t="s">
        <v>1908</v>
      </c>
      <c r="H85">
        <v>5</v>
      </c>
      <c r="I85">
        <v>500</v>
      </c>
      <c r="J85" t="s">
        <v>1586</v>
      </c>
      <c r="K85" t="s">
        <v>1910</v>
      </c>
      <c r="L85" t="s">
        <v>1909</v>
      </c>
      <c r="M85">
        <v>2</v>
      </c>
      <c r="N85">
        <v>130</v>
      </c>
      <c r="R85" t="str">
        <f t="shared" si="26"/>
        <v xml:space="preserve"> [84] = {["ID"] = 1879430043; }; -- Quests of Welkin-lofts</v>
      </c>
      <c r="S85" s="1" t="str">
        <f t="shared" si="27"/>
        <v xml:space="preserve"> [84] = {["ID"] = 1879430043; ["SAVE_INDEX"] =  78; ["TYPE"] = 6; ["VXP"] = 2000; ["LP"] =  5; ["REP"] =  500; ["FACTION"] = 82; ["TIER"] = 2; ["MIN_LVL"] = "130"; ["NAME"] = { ["EN"] = "Quests of Welkin-lofts"; }; ["LORE"] = { ["EN"] = "Complete many quests in Welkin-lofts."; }; ["SUMMARY"] = { ["EN"] = "Complete 40 quests in Welkin-lofts."; }; ["TITLE"] = { ["EN"] = "Warrior of the Welkin-lofts"; }; };</v>
      </c>
      <c r="T85">
        <f t="shared" si="28"/>
        <v>84</v>
      </c>
      <c r="U85" t="str">
        <f t="shared" si="29"/>
        <v xml:space="preserve"> [84] = {</v>
      </c>
      <c r="V85" t="str">
        <f t="shared" si="30"/>
        <v xml:space="preserve">["ID"] = 1879430043; </v>
      </c>
      <c r="W85" t="str">
        <f t="shared" si="31"/>
        <v xml:space="preserve">["ID"] = 1879430043; </v>
      </c>
      <c r="X85" t="str">
        <f t="shared" si="32"/>
        <v/>
      </c>
      <c r="Y85" t="str">
        <f t="shared" si="33"/>
        <v xml:space="preserve">["SAVE_INDEX"] =  78; </v>
      </c>
      <c r="Z85">
        <f>VLOOKUP(D85,Type!A$2:B$14,2,FALSE)</f>
        <v>6</v>
      </c>
      <c r="AA85" t="str">
        <f t="shared" si="34"/>
        <v xml:space="preserve">["TYPE"] = 6; </v>
      </c>
      <c r="AB85" t="str">
        <f>IF(NOT(ISBLANK(E85)),VLOOKUP(E85,Type!D$2:E$6,2,FALSE),"")</f>
        <v/>
      </c>
      <c r="AC85" t="str">
        <f t="shared" si="35"/>
        <v xml:space="preserve">            </v>
      </c>
      <c r="AD85" t="str">
        <f t="shared" si="36"/>
        <v>2000</v>
      </c>
      <c r="AE85" t="str">
        <f t="shared" si="37"/>
        <v xml:space="preserve">["VXP"] = 2000; </v>
      </c>
      <c r="AF85" t="str">
        <f t="shared" si="38"/>
        <v>5</v>
      </c>
      <c r="AG85" t="str">
        <f t="shared" si="39"/>
        <v xml:space="preserve">["LP"] =  5; </v>
      </c>
      <c r="AH85" t="str">
        <f t="shared" si="40"/>
        <v>500</v>
      </c>
      <c r="AI85" t="str">
        <f t="shared" si="41"/>
        <v xml:space="preserve">["REP"] =  500; </v>
      </c>
      <c r="AJ85">
        <f>IF(LEN(J85)&gt;0,VLOOKUP(J85,Faction!A$2:B$80,2,FALSE),1)</f>
        <v>82</v>
      </c>
      <c r="AK85" t="str">
        <f t="shared" si="42"/>
        <v xml:space="preserve">["FACTION"] = 82; </v>
      </c>
      <c r="AL85" t="str">
        <f t="shared" si="43"/>
        <v xml:space="preserve">["TIER"] = 2; </v>
      </c>
      <c r="AM85" t="str">
        <f t="shared" si="44"/>
        <v xml:space="preserve">["MIN_LVL"] = "130"; </v>
      </c>
      <c r="AN85" t="str">
        <f t="shared" si="45"/>
        <v/>
      </c>
      <c r="AO85" t="str">
        <f t="shared" si="46"/>
        <v xml:space="preserve">["NAME"] = { ["EN"] = "Quests of Welkin-lofts"; }; </v>
      </c>
      <c r="AP85" t="str">
        <f t="shared" si="47"/>
        <v xml:space="preserve">["LORE"] = { ["EN"] = "Complete many quests in Welkin-lofts."; }; </v>
      </c>
      <c r="AQ85" t="str">
        <f t="shared" si="48"/>
        <v xml:space="preserve">["SUMMARY"] = { ["EN"] = "Complete 40 quests in Welkin-lofts."; }; </v>
      </c>
      <c r="AR85" t="str">
        <f t="shared" si="49"/>
        <v xml:space="preserve">["TITLE"] = { ["EN"] = "Warrior of the Welkin-lofts"; }; </v>
      </c>
      <c r="AS85" t="str">
        <f t="shared" si="50"/>
        <v>};</v>
      </c>
    </row>
    <row r="86" spans="1:45" x14ac:dyDescent="0.25">
      <c r="A86">
        <v>1879430035</v>
      </c>
      <c r="B86">
        <v>79</v>
      </c>
      <c r="C86" t="s">
        <v>1911</v>
      </c>
      <c r="D86" t="s">
        <v>31</v>
      </c>
      <c r="F86">
        <v>2000</v>
      </c>
      <c r="H86">
        <v>10</v>
      </c>
      <c r="I86">
        <v>700</v>
      </c>
      <c r="J86" t="s">
        <v>1586</v>
      </c>
      <c r="K86" t="s">
        <v>1300</v>
      </c>
      <c r="L86" t="s">
        <v>1912</v>
      </c>
      <c r="M86">
        <v>2</v>
      </c>
      <c r="N86">
        <v>130</v>
      </c>
      <c r="R86" t="str">
        <f t="shared" si="26"/>
        <v xml:space="preserve"> [85] = {["ID"] = 1879430035; }; -- Slayer of Welkin-lofts</v>
      </c>
      <c r="S86" s="1" t="str">
        <f t="shared" si="27"/>
        <v xml:space="preserve"> [85] = {["ID"] = 1879430035; ["SAVE_INDEX"] =  79; ["TYPE"] = 4; ["VXP"] = 2000; ["LP"] = 10; ["REP"] =  700; ["FACTION"] = 82; ["TIER"] = 2; ["MIN_LVL"] = "130"; ["NAME"] = { ["EN"] = "Slayer of Welkin-lofts"; }; ["LORE"] = { ["EN"] = "There are many foes lurking on the slopes of Welkin-lofts."; }; ["SUMMARY"] = { ["EN"] = "Complete 4 deeds"; }; };</v>
      </c>
      <c r="T86">
        <f t="shared" si="28"/>
        <v>85</v>
      </c>
      <c r="U86" t="str">
        <f t="shared" si="29"/>
        <v xml:space="preserve"> [85] = {</v>
      </c>
      <c r="V86" t="str">
        <f t="shared" si="30"/>
        <v xml:space="preserve">["ID"] = 1879430035; </v>
      </c>
      <c r="W86" t="str">
        <f t="shared" si="31"/>
        <v xml:space="preserve">["ID"] = 1879430035; </v>
      </c>
      <c r="X86" t="str">
        <f t="shared" si="32"/>
        <v/>
      </c>
      <c r="Y86" t="str">
        <f t="shared" si="33"/>
        <v xml:space="preserve">["SAVE_INDEX"] =  79; </v>
      </c>
      <c r="Z86">
        <f>VLOOKUP(D86,Type!A$2:B$14,2,FALSE)</f>
        <v>4</v>
      </c>
      <c r="AA86" t="str">
        <f t="shared" si="34"/>
        <v xml:space="preserve">["TYPE"] = 4; </v>
      </c>
      <c r="AB86" t="str">
        <f>IF(NOT(ISBLANK(E86)),VLOOKUP(E86,Type!D$2:E$6,2,FALSE),"")</f>
        <v/>
      </c>
      <c r="AC86" t="str">
        <f t="shared" si="35"/>
        <v xml:space="preserve">            </v>
      </c>
      <c r="AD86" t="str">
        <f t="shared" si="36"/>
        <v>2000</v>
      </c>
      <c r="AE86" t="str">
        <f t="shared" si="37"/>
        <v xml:space="preserve">["VXP"] = 2000; </v>
      </c>
      <c r="AF86" t="str">
        <f t="shared" si="38"/>
        <v>10</v>
      </c>
      <c r="AG86" t="str">
        <f t="shared" si="39"/>
        <v xml:space="preserve">["LP"] = 10; </v>
      </c>
      <c r="AH86" t="str">
        <f t="shared" si="40"/>
        <v>700</v>
      </c>
      <c r="AI86" t="str">
        <f t="shared" si="41"/>
        <v xml:space="preserve">["REP"] =  700; </v>
      </c>
      <c r="AJ86">
        <f>IF(LEN(J86)&gt;0,VLOOKUP(J86,Faction!A$2:B$80,2,FALSE),1)</f>
        <v>82</v>
      </c>
      <c r="AK86" t="str">
        <f t="shared" si="42"/>
        <v xml:space="preserve">["FACTION"] = 82; </v>
      </c>
      <c r="AL86" t="str">
        <f t="shared" si="43"/>
        <v xml:space="preserve">["TIER"] = 2; </v>
      </c>
      <c r="AM86" t="str">
        <f t="shared" si="44"/>
        <v xml:space="preserve">["MIN_LVL"] = "130"; </v>
      </c>
      <c r="AN86" t="str">
        <f t="shared" si="45"/>
        <v/>
      </c>
      <c r="AO86" t="str">
        <f t="shared" si="46"/>
        <v xml:space="preserve">["NAME"] = { ["EN"] = "Slayer of Welkin-lofts"; }; </v>
      </c>
      <c r="AP86" t="str">
        <f t="shared" si="47"/>
        <v xml:space="preserve">["LORE"] = { ["EN"] = "There are many foes lurking on the slopes of Welkin-lofts."; }; </v>
      </c>
      <c r="AQ86" t="str">
        <f t="shared" si="48"/>
        <v xml:space="preserve">["SUMMARY"] = { ["EN"] = "Complete 4 deeds"; }; </v>
      </c>
      <c r="AR86" t="str">
        <f t="shared" si="49"/>
        <v/>
      </c>
      <c r="AS86" t="str">
        <f t="shared" si="50"/>
        <v>};</v>
      </c>
    </row>
    <row r="87" spans="1:45" x14ac:dyDescent="0.25">
      <c r="A87">
        <v>1879438576</v>
      </c>
      <c r="B87">
        <v>80</v>
      </c>
      <c r="C87" t="s">
        <v>1913</v>
      </c>
      <c r="D87" t="s">
        <v>31</v>
      </c>
      <c r="F87">
        <v>2000</v>
      </c>
      <c r="H87">
        <v>5</v>
      </c>
      <c r="I87">
        <v>700</v>
      </c>
      <c r="J87" t="s">
        <v>1586</v>
      </c>
      <c r="K87" t="s">
        <v>1915</v>
      </c>
      <c r="L87" t="s">
        <v>1914</v>
      </c>
      <c r="M87">
        <v>3</v>
      </c>
      <c r="N87">
        <v>130</v>
      </c>
      <c r="R87" t="str">
        <f t="shared" si="26"/>
        <v xml:space="preserve"> [86] = {["ID"] = 1879438576; }; -- Welkin-lofts Beast-slayer (Advanced)</v>
      </c>
      <c r="S87" s="1" t="str">
        <f t="shared" si="27"/>
        <v xml:space="preserve"> [86] = {["ID"] = 1879438576; ["SAVE_INDEX"] =  80; ["TYPE"] = 4; ["VXP"] = 2000; ["LP"] =  5; ["REP"] =  700; ["FACTION"] = 82; ["TIER"] = 3; ["MIN_LVL"] = "130"; ["NAME"] = { ["EN"] = "Welkin-lofts Beast-slayer (Advanced)"; }; ["LORE"] = { ["EN"] = "Defeat many beasts in Welkin-lofts."; }; ["SUMMARY"] = { ["EN"] = "Defeat 160 beasts in Welkin-lofts."; }; };</v>
      </c>
      <c r="T87">
        <f t="shared" si="28"/>
        <v>86</v>
      </c>
      <c r="U87" t="str">
        <f t="shared" si="29"/>
        <v xml:space="preserve"> [86] = {</v>
      </c>
      <c r="V87" t="str">
        <f t="shared" si="30"/>
        <v xml:space="preserve">["ID"] = 1879438576; </v>
      </c>
      <c r="W87" t="str">
        <f t="shared" si="31"/>
        <v xml:space="preserve">["ID"] = 1879438576; </v>
      </c>
      <c r="X87" t="str">
        <f t="shared" si="32"/>
        <v/>
      </c>
      <c r="Y87" t="str">
        <f t="shared" si="33"/>
        <v xml:space="preserve">["SAVE_INDEX"] =  80; </v>
      </c>
      <c r="Z87">
        <f>VLOOKUP(D87,Type!A$2:B$14,2,FALSE)</f>
        <v>4</v>
      </c>
      <c r="AA87" t="str">
        <f t="shared" si="34"/>
        <v xml:space="preserve">["TYPE"] = 4; </v>
      </c>
      <c r="AB87" t="str">
        <f>IF(NOT(ISBLANK(E87)),VLOOKUP(E87,Type!D$2:E$6,2,FALSE),"")</f>
        <v/>
      </c>
      <c r="AC87" t="str">
        <f t="shared" si="35"/>
        <v xml:space="preserve">            </v>
      </c>
      <c r="AD87" t="str">
        <f t="shared" si="36"/>
        <v>2000</v>
      </c>
      <c r="AE87" t="str">
        <f t="shared" si="37"/>
        <v xml:space="preserve">["VXP"] = 2000; </v>
      </c>
      <c r="AF87" t="str">
        <f t="shared" si="38"/>
        <v>5</v>
      </c>
      <c r="AG87" t="str">
        <f t="shared" si="39"/>
        <v xml:space="preserve">["LP"] =  5; </v>
      </c>
      <c r="AH87" t="str">
        <f t="shared" si="40"/>
        <v>700</v>
      </c>
      <c r="AI87" t="str">
        <f t="shared" si="41"/>
        <v xml:space="preserve">["REP"] =  700; </v>
      </c>
      <c r="AJ87">
        <f>IF(LEN(J87)&gt;0,VLOOKUP(J87,Faction!A$2:B$80,2,FALSE),1)</f>
        <v>82</v>
      </c>
      <c r="AK87" t="str">
        <f t="shared" si="42"/>
        <v xml:space="preserve">["FACTION"] = 82; </v>
      </c>
      <c r="AL87" t="str">
        <f t="shared" si="43"/>
        <v xml:space="preserve">["TIER"] = 3; </v>
      </c>
      <c r="AM87" t="str">
        <f t="shared" si="44"/>
        <v xml:space="preserve">["MIN_LVL"] = "130"; </v>
      </c>
      <c r="AN87" t="str">
        <f t="shared" si="45"/>
        <v/>
      </c>
      <c r="AO87" t="str">
        <f t="shared" si="46"/>
        <v xml:space="preserve">["NAME"] = { ["EN"] = "Welkin-lofts Beast-slayer (Advanced)"; }; </v>
      </c>
      <c r="AP87" t="str">
        <f t="shared" si="47"/>
        <v xml:space="preserve">["LORE"] = { ["EN"] = "Defeat many beasts in Welkin-lofts."; }; </v>
      </c>
      <c r="AQ87" t="str">
        <f t="shared" si="48"/>
        <v xml:space="preserve">["SUMMARY"] = { ["EN"] = "Defeat 160 beasts in Welkin-lofts."; }; </v>
      </c>
      <c r="AR87" t="str">
        <f t="shared" si="49"/>
        <v/>
      </c>
      <c r="AS87" t="str">
        <f t="shared" si="50"/>
        <v>};</v>
      </c>
    </row>
    <row r="88" spans="1:45" x14ac:dyDescent="0.25">
      <c r="A88">
        <v>1879438575</v>
      </c>
      <c r="B88">
        <v>81</v>
      </c>
      <c r="C88" t="s">
        <v>1917</v>
      </c>
      <c r="D88" t="s">
        <v>31</v>
      </c>
      <c r="H88">
        <v>5</v>
      </c>
      <c r="I88">
        <v>500</v>
      </c>
      <c r="J88" t="s">
        <v>1586</v>
      </c>
      <c r="K88" t="s">
        <v>1916</v>
      </c>
      <c r="L88" t="s">
        <v>1914</v>
      </c>
      <c r="M88">
        <v>4</v>
      </c>
      <c r="N88">
        <v>130</v>
      </c>
      <c r="R88" t="str">
        <f t="shared" si="26"/>
        <v xml:space="preserve"> [87] = {["ID"] = 1879438575; }; -- Welkin-lofts Beast-slayer</v>
      </c>
      <c r="S88" s="1" t="str">
        <f t="shared" si="27"/>
        <v xml:space="preserve"> [87] = {["ID"] = 1879438575; ["SAVE_INDEX"] =  81; ["TYPE"] = 4; ["VXP"] =    0; ["LP"] =  5; ["REP"] =  500; ["FACTION"] = 82; ["TIER"] = 4; ["MIN_LVL"] = "130"; ["NAME"] = { ["EN"] = "Welkin-lofts Beast-slayer"; }; ["LORE"] = { ["EN"] = "Defeat many beasts in Welkin-lofts."; }; ["SUMMARY"] = { ["EN"] = "Defeat 80 beasts in Welkin-lofts."; }; };</v>
      </c>
      <c r="T88">
        <f t="shared" si="28"/>
        <v>87</v>
      </c>
      <c r="U88" t="str">
        <f t="shared" si="29"/>
        <v xml:space="preserve"> [87] = {</v>
      </c>
      <c r="V88" t="str">
        <f t="shared" si="30"/>
        <v xml:space="preserve">["ID"] = 1879438575; </v>
      </c>
      <c r="W88" t="str">
        <f t="shared" si="31"/>
        <v xml:space="preserve">["ID"] = 1879438575; </v>
      </c>
      <c r="X88" t="str">
        <f t="shared" si="32"/>
        <v/>
      </c>
      <c r="Y88" t="str">
        <f t="shared" si="33"/>
        <v xml:space="preserve">["SAVE_INDEX"] =  81; </v>
      </c>
      <c r="Z88">
        <f>VLOOKUP(D88,Type!A$2:B$14,2,FALSE)</f>
        <v>4</v>
      </c>
      <c r="AA88" t="str">
        <f t="shared" si="34"/>
        <v xml:space="preserve">["TYPE"] = 4; </v>
      </c>
      <c r="AB88" t="str">
        <f>IF(NOT(ISBLANK(E88)),VLOOKUP(E88,Type!D$2:E$6,2,FALSE),"")</f>
        <v/>
      </c>
      <c r="AC88" t="str">
        <f t="shared" si="35"/>
        <v xml:space="preserve">            </v>
      </c>
      <c r="AD88" t="str">
        <f t="shared" si="36"/>
        <v>0</v>
      </c>
      <c r="AE88" t="str">
        <f t="shared" si="37"/>
        <v xml:space="preserve">["VXP"] =    0; </v>
      </c>
      <c r="AF88" t="str">
        <f t="shared" si="38"/>
        <v>5</v>
      </c>
      <c r="AG88" t="str">
        <f t="shared" si="39"/>
        <v xml:space="preserve">["LP"] =  5; </v>
      </c>
      <c r="AH88" t="str">
        <f t="shared" si="40"/>
        <v>500</v>
      </c>
      <c r="AI88" t="str">
        <f t="shared" si="41"/>
        <v xml:space="preserve">["REP"] =  500; </v>
      </c>
      <c r="AJ88">
        <f>IF(LEN(J88)&gt;0,VLOOKUP(J88,Faction!A$2:B$80,2,FALSE),1)</f>
        <v>82</v>
      </c>
      <c r="AK88" t="str">
        <f t="shared" si="42"/>
        <v xml:space="preserve">["FACTION"] = 82; </v>
      </c>
      <c r="AL88" t="str">
        <f t="shared" si="43"/>
        <v xml:space="preserve">["TIER"] = 4; </v>
      </c>
      <c r="AM88" t="str">
        <f t="shared" si="44"/>
        <v xml:space="preserve">["MIN_LVL"] = "130"; </v>
      </c>
      <c r="AN88" t="str">
        <f t="shared" si="45"/>
        <v/>
      </c>
      <c r="AO88" t="str">
        <f t="shared" si="46"/>
        <v xml:space="preserve">["NAME"] = { ["EN"] = "Welkin-lofts Beast-slayer"; }; </v>
      </c>
      <c r="AP88" t="str">
        <f t="shared" si="47"/>
        <v xml:space="preserve">["LORE"] = { ["EN"] = "Defeat many beasts in Welkin-lofts."; }; </v>
      </c>
      <c r="AQ88" t="str">
        <f t="shared" si="48"/>
        <v xml:space="preserve">["SUMMARY"] = { ["EN"] = "Defeat 80 beasts in Welkin-lofts."; }; </v>
      </c>
      <c r="AR88" t="str">
        <f t="shared" si="49"/>
        <v/>
      </c>
      <c r="AS88" t="str">
        <f t="shared" si="50"/>
        <v>};</v>
      </c>
    </row>
    <row r="89" spans="1:45" x14ac:dyDescent="0.25">
      <c r="A89">
        <v>1879438574</v>
      </c>
      <c r="B89">
        <v>82</v>
      </c>
      <c r="C89" t="s">
        <v>1918</v>
      </c>
      <c r="D89" t="s">
        <v>31</v>
      </c>
      <c r="F89">
        <v>2000</v>
      </c>
      <c r="H89">
        <v>5</v>
      </c>
      <c r="I89">
        <v>700</v>
      </c>
      <c r="J89" t="s">
        <v>1586</v>
      </c>
      <c r="K89" t="s">
        <v>1920</v>
      </c>
      <c r="L89" t="s">
        <v>1919</v>
      </c>
      <c r="M89">
        <v>3</v>
      </c>
      <c r="N89">
        <v>130</v>
      </c>
      <c r="R89" t="str">
        <f t="shared" si="26"/>
        <v xml:space="preserve"> [88] = {["ID"] = 1879438574; }; -- Welkin-lofts Dragon-kind Slayer (Advanced)</v>
      </c>
      <c r="S89" s="1" t="str">
        <f t="shared" si="27"/>
        <v xml:space="preserve"> [88] = {["ID"] = 1879438574; ["SAVE_INDEX"] =  82; ["TYPE"] = 4; ["VXP"] = 2000; ["LP"] =  5; ["REP"] =  700; ["FACTION"] = 82; ["TIER"] = 3; ["MIN_LVL"] = "130"; ["NAME"] = { ["EN"] = "Welkin-lofts Dragon-kind Slayer (Advanced)"; }; ["LORE"] = { ["EN"] = "Defeat many dragon-kind in Welkin-lofts."; }; ["SUMMARY"] = { ["EN"] = "Defeat 200 dragon-kind in Welkin-lofts."; }; };</v>
      </c>
      <c r="T89">
        <f t="shared" si="28"/>
        <v>88</v>
      </c>
      <c r="U89" t="str">
        <f t="shared" si="29"/>
        <v xml:space="preserve"> [88] = {</v>
      </c>
      <c r="V89" t="str">
        <f t="shared" si="30"/>
        <v xml:space="preserve">["ID"] = 1879438574; </v>
      </c>
      <c r="W89" t="str">
        <f t="shared" si="31"/>
        <v xml:space="preserve">["ID"] = 1879438574; </v>
      </c>
      <c r="X89" t="str">
        <f t="shared" si="32"/>
        <v/>
      </c>
      <c r="Y89" t="str">
        <f t="shared" si="33"/>
        <v xml:space="preserve">["SAVE_INDEX"] =  82; </v>
      </c>
      <c r="Z89">
        <f>VLOOKUP(D89,Type!A$2:B$14,2,FALSE)</f>
        <v>4</v>
      </c>
      <c r="AA89" t="str">
        <f t="shared" si="34"/>
        <v xml:space="preserve">["TYPE"] = 4; </v>
      </c>
      <c r="AB89" t="str">
        <f>IF(NOT(ISBLANK(E89)),VLOOKUP(E89,Type!D$2:E$6,2,FALSE),"")</f>
        <v/>
      </c>
      <c r="AC89" t="str">
        <f t="shared" si="35"/>
        <v xml:space="preserve">            </v>
      </c>
      <c r="AD89" t="str">
        <f t="shared" si="36"/>
        <v>2000</v>
      </c>
      <c r="AE89" t="str">
        <f t="shared" si="37"/>
        <v xml:space="preserve">["VXP"] = 2000; </v>
      </c>
      <c r="AF89" t="str">
        <f t="shared" si="38"/>
        <v>5</v>
      </c>
      <c r="AG89" t="str">
        <f t="shared" si="39"/>
        <v xml:space="preserve">["LP"] =  5; </v>
      </c>
      <c r="AH89" t="str">
        <f t="shared" si="40"/>
        <v>700</v>
      </c>
      <c r="AI89" t="str">
        <f t="shared" si="41"/>
        <v xml:space="preserve">["REP"] =  700; </v>
      </c>
      <c r="AJ89">
        <f>IF(LEN(J89)&gt;0,VLOOKUP(J89,Faction!A$2:B$80,2,FALSE),1)</f>
        <v>82</v>
      </c>
      <c r="AK89" t="str">
        <f t="shared" si="42"/>
        <v xml:space="preserve">["FACTION"] = 82; </v>
      </c>
      <c r="AL89" t="str">
        <f t="shared" si="43"/>
        <v xml:space="preserve">["TIER"] = 3; </v>
      </c>
      <c r="AM89" t="str">
        <f t="shared" si="44"/>
        <v xml:space="preserve">["MIN_LVL"] = "130"; </v>
      </c>
      <c r="AN89" t="str">
        <f t="shared" si="45"/>
        <v/>
      </c>
      <c r="AO89" t="str">
        <f t="shared" si="46"/>
        <v xml:space="preserve">["NAME"] = { ["EN"] = "Welkin-lofts Dragon-kind Slayer (Advanced)"; }; </v>
      </c>
      <c r="AP89" t="str">
        <f t="shared" si="47"/>
        <v xml:space="preserve">["LORE"] = { ["EN"] = "Defeat many dragon-kind in Welkin-lofts."; }; </v>
      </c>
      <c r="AQ89" t="str">
        <f t="shared" si="48"/>
        <v xml:space="preserve">["SUMMARY"] = { ["EN"] = "Defeat 200 dragon-kind in Welkin-lofts."; }; </v>
      </c>
      <c r="AR89" t="str">
        <f t="shared" si="49"/>
        <v/>
      </c>
      <c r="AS89" t="str">
        <f t="shared" si="50"/>
        <v>};</v>
      </c>
    </row>
    <row r="90" spans="1:45" x14ac:dyDescent="0.25">
      <c r="A90">
        <v>1879438584</v>
      </c>
      <c r="B90">
        <v>83</v>
      </c>
      <c r="C90" t="s">
        <v>1922</v>
      </c>
      <c r="D90" t="s">
        <v>31</v>
      </c>
      <c r="H90">
        <v>5</v>
      </c>
      <c r="I90">
        <v>500</v>
      </c>
      <c r="J90" t="s">
        <v>1586</v>
      </c>
      <c r="K90" t="s">
        <v>1921</v>
      </c>
      <c r="L90" t="s">
        <v>1919</v>
      </c>
      <c r="M90">
        <v>4</v>
      </c>
      <c r="N90">
        <v>130</v>
      </c>
      <c r="R90" t="str">
        <f t="shared" si="26"/>
        <v xml:space="preserve"> [89] = {["ID"] = 1879438584; }; -- Welkin-lofts Dragon-kind Slayer</v>
      </c>
      <c r="S90" s="1" t="str">
        <f t="shared" si="27"/>
        <v xml:space="preserve"> [89] = {["ID"] = 1879438584; ["SAVE_INDEX"] =  83; ["TYPE"] = 4; ["VXP"] =    0; ["LP"] =  5; ["REP"] =  500; ["FACTION"] = 82; ["TIER"] = 4; ["MIN_LVL"] = "130"; ["NAME"] = { ["EN"] = "Welkin-lofts Dragon-kind Slayer"; }; ["LORE"] = { ["EN"] = "Defeat many dragon-kind in Welkin-lofts."; }; ["SUMMARY"] = { ["EN"] = "Defeat 100 dragon-kind in Welkin-lofts."; }; };</v>
      </c>
      <c r="T90">
        <f t="shared" si="28"/>
        <v>89</v>
      </c>
      <c r="U90" t="str">
        <f t="shared" si="29"/>
        <v xml:space="preserve"> [89] = {</v>
      </c>
      <c r="V90" t="str">
        <f t="shared" si="30"/>
        <v xml:space="preserve">["ID"] = 1879438584; </v>
      </c>
      <c r="W90" t="str">
        <f t="shared" si="31"/>
        <v xml:space="preserve">["ID"] = 1879438584; </v>
      </c>
      <c r="X90" t="str">
        <f t="shared" si="32"/>
        <v/>
      </c>
      <c r="Y90" t="str">
        <f t="shared" si="33"/>
        <v xml:space="preserve">["SAVE_INDEX"] =  83; </v>
      </c>
      <c r="Z90">
        <f>VLOOKUP(D90,Type!A$2:B$14,2,FALSE)</f>
        <v>4</v>
      </c>
      <c r="AA90" t="str">
        <f t="shared" si="34"/>
        <v xml:space="preserve">["TYPE"] = 4; </v>
      </c>
      <c r="AB90" t="str">
        <f>IF(NOT(ISBLANK(E90)),VLOOKUP(E90,Type!D$2:E$6,2,FALSE),"")</f>
        <v/>
      </c>
      <c r="AC90" t="str">
        <f t="shared" si="35"/>
        <v xml:space="preserve">            </v>
      </c>
      <c r="AD90" t="str">
        <f t="shared" si="36"/>
        <v>0</v>
      </c>
      <c r="AE90" t="str">
        <f t="shared" si="37"/>
        <v xml:space="preserve">["VXP"] =    0; </v>
      </c>
      <c r="AF90" t="str">
        <f t="shared" si="38"/>
        <v>5</v>
      </c>
      <c r="AG90" t="str">
        <f t="shared" si="39"/>
        <v xml:space="preserve">["LP"] =  5; </v>
      </c>
      <c r="AH90" t="str">
        <f t="shared" si="40"/>
        <v>500</v>
      </c>
      <c r="AI90" t="str">
        <f t="shared" si="41"/>
        <v xml:space="preserve">["REP"] =  500; </v>
      </c>
      <c r="AJ90">
        <f>IF(LEN(J90)&gt;0,VLOOKUP(J90,Faction!A$2:B$80,2,FALSE),1)</f>
        <v>82</v>
      </c>
      <c r="AK90" t="str">
        <f t="shared" si="42"/>
        <v xml:space="preserve">["FACTION"] = 82; </v>
      </c>
      <c r="AL90" t="str">
        <f t="shared" si="43"/>
        <v xml:space="preserve">["TIER"] = 4; </v>
      </c>
      <c r="AM90" t="str">
        <f t="shared" si="44"/>
        <v xml:space="preserve">["MIN_LVL"] = "130"; </v>
      </c>
      <c r="AN90" t="str">
        <f t="shared" si="45"/>
        <v/>
      </c>
      <c r="AO90" t="str">
        <f t="shared" si="46"/>
        <v xml:space="preserve">["NAME"] = { ["EN"] = "Welkin-lofts Dragon-kind Slayer"; }; </v>
      </c>
      <c r="AP90" t="str">
        <f t="shared" si="47"/>
        <v xml:space="preserve">["LORE"] = { ["EN"] = "Defeat many dragon-kind in Welkin-lofts."; }; </v>
      </c>
      <c r="AQ90" t="str">
        <f t="shared" si="48"/>
        <v xml:space="preserve">["SUMMARY"] = { ["EN"] = "Defeat 100 dragon-kind in Welkin-lofts."; }; </v>
      </c>
      <c r="AR90" t="str">
        <f t="shared" si="49"/>
        <v/>
      </c>
      <c r="AS90" t="str">
        <f t="shared" si="50"/>
        <v>};</v>
      </c>
    </row>
    <row r="91" spans="1:45" x14ac:dyDescent="0.25">
      <c r="A91">
        <v>1879438582</v>
      </c>
      <c r="B91">
        <v>84</v>
      </c>
      <c r="C91" t="s">
        <v>1923</v>
      </c>
      <c r="D91" t="s">
        <v>31</v>
      </c>
      <c r="F91">
        <v>2000</v>
      </c>
      <c r="H91">
        <v>5</v>
      </c>
      <c r="I91">
        <v>700</v>
      </c>
      <c r="J91" t="s">
        <v>1586</v>
      </c>
      <c r="K91" t="s">
        <v>1925</v>
      </c>
      <c r="L91" t="s">
        <v>1924</v>
      </c>
      <c r="M91">
        <v>3</v>
      </c>
      <c r="N91">
        <v>130</v>
      </c>
      <c r="R91" t="str">
        <f t="shared" si="26"/>
        <v xml:space="preserve"> [90] = {["ID"] = 1879438582; }; -- Welkin-lofts Giant-slayer (Advanced)</v>
      </c>
      <c r="S91" s="1" t="str">
        <f t="shared" si="27"/>
        <v xml:space="preserve"> [90] = {["ID"] = 1879438582; ["SAVE_INDEX"] =  84; ["TYPE"] = 4; ["VXP"] = 2000; ["LP"] =  5; ["REP"] =  700; ["FACTION"] = 82; ["TIER"] = 3; ["MIN_LVL"] = "130"; ["NAME"] = { ["EN"] = "Welkin-lofts Giant-slayer (Advanced)"; }; ["LORE"] = { ["EN"] = "Defeat many giants in Welkin-lofts."; }; ["SUMMARY"] = { ["EN"] = "Defeat 160 giants in Welkin-lofts."; }; };</v>
      </c>
      <c r="T91">
        <f t="shared" si="28"/>
        <v>90</v>
      </c>
      <c r="U91" t="str">
        <f t="shared" si="29"/>
        <v xml:space="preserve"> [90] = {</v>
      </c>
      <c r="V91" t="str">
        <f t="shared" si="30"/>
        <v xml:space="preserve">["ID"] = 1879438582; </v>
      </c>
      <c r="W91" t="str">
        <f t="shared" si="31"/>
        <v xml:space="preserve">["ID"] = 1879438582; </v>
      </c>
      <c r="X91" t="str">
        <f t="shared" si="32"/>
        <v/>
      </c>
      <c r="Y91" t="str">
        <f t="shared" si="33"/>
        <v xml:space="preserve">["SAVE_INDEX"] =  84; </v>
      </c>
      <c r="Z91">
        <f>VLOOKUP(D91,Type!A$2:B$14,2,FALSE)</f>
        <v>4</v>
      </c>
      <c r="AA91" t="str">
        <f t="shared" si="34"/>
        <v xml:space="preserve">["TYPE"] = 4; </v>
      </c>
      <c r="AB91" t="str">
        <f>IF(NOT(ISBLANK(E91)),VLOOKUP(E91,Type!D$2:E$6,2,FALSE),"")</f>
        <v/>
      </c>
      <c r="AC91" t="str">
        <f t="shared" si="35"/>
        <v xml:space="preserve">            </v>
      </c>
      <c r="AD91" t="str">
        <f t="shared" si="36"/>
        <v>2000</v>
      </c>
      <c r="AE91" t="str">
        <f t="shared" si="37"/>
        <v xml:space="preserve">["VXP"] = 2000; </v>
      </c>
      <c r="AF91" t="str">
        <f t="shared" si="38"/>
        <v>5</v>
      </c>
      <c r="AG91" t="str">
        <f t="shared" si="39"/>
        <v xml:space="preserve">["LP"] =  5; </v>
      </c>
      <c r="AH91" t="str">
        <f t="shared" si="40"/>
        <v>700</v>
      </c>
      <c r="AI91" t="str">
        <f t="shared" si="41"/>
        <v xml:space="preserve">["REP"] =  700; </v>
      </c>
      <c r="AJ91">
        <f>IF(LEN(J91)&gt;0,VLOOKUP(J91,Faction!A$2:B$80,2,FALSE),1)</f>
        <v>82</v>
      </c>
      <c r="AK91" t="str">
        <f t="shared" si="42"/>
        <v xml:space="preserve">["FACTION"] = 82; </v>
      </c>
      <c r="AL91" t="str">
        <f t="shared" si="43"/>
        <v xml:space="preserve">["TIER"] = 3; </v>
      </c>
      <c r="AM91" t="str">
        <f t="shared" si="44"/>
        <v xml:space="preserve">["MIN_LVL"] = "130"; </v>
      </c>
      <c r="AN91" t="str">
        <f t="shared" si="45"/>
        <v/>
      </c>
      <c r="AO91" t="str">
        <f t="shared" si="46"/>
        <v xml:space="preserve">["NAME"] = { ["EN"] = "Welkin-lofts Giant-slayer (Advanced)"; }; </v>
      </c>
      <c r="AP91" t="str">
        <f t="shared" si="47"/>
        <v xml:space="preserve">["LORE"] = { ["EN"] = "Defeat many giants in Welkin-lofts."; }; </v>
      </c>
      <c r="AQ91" t="str">
        <f t="shared" si="48"/>
        <v xml:space="preserve">["SUMMARY"] = { ["EN"] = "Defeat 160 giants in Welkin-lofts."; }; </v>
      </c>
      <c r="AR91" t="str">
        <f t="shared" si="49"/>
        <v/>
      </c>
      <c r="AS91" t="str">
        <f t="shared" si="50"/>
        <v>};</v>
      </c>
    </row>
    <row r="92" spans="1:45" x14ac:dyDescent="0.25">
      <c r="A92">
        <v>1879438580</v>
      </c>
      <c r="B92">
        <v>85</v>
      </c>
      <c r="C92" t="s">
        <v>1927</v>
      </c>
      <c r="D92" t="s">
        <v>31</v>
      </c>
      <c r="H92">
        <v>5</v>
      </c>
      <c r="I92">
        <v>500</v>
      </c>
      <c r="J92" t="s">
        <v>1586</v>
      </c>
      <c r="K92" t="s">
        <v>1926</v>
      </c>
      <c r="L92" t="s">
        <v>1924</v>
      </c>
      <c r="M92">
        <v>4</v>
      </c>
      <c r="N92">
        <v>130</v>
      </c>
      <c r="R92" t="str">
        <f t="shared" si="26"/>
        <v xml:space="preserve"> [91] = {["ID"] = 1879438580; }; -- Welkin-lofts Giant-slayer</v>
      </c>
      <c r="S92" s="1" t="str">
        <f t="shared" si="27"/>
        <v xml:space="preserve"> [91] = {["ID"] = 1879438580; ["SAVE_INDEX"] =  85; ["TYPE"] = 4; ["VXP"] =    0; ["LP"] =  5; ["REP"] =  500; ["FACTION"] = 82; ["TIER"] = 4; ["MIN_LVL"] = "130"; ["NAME"] = { ["EN"] = "Welkin-lofts Giant-slayer"; }; ["LORE"] = { ["EN"] = "Defeat many giants in Welkin-lofts."; }; ["SUMMARY"] = { ["EN"] = "Defeat 80 giants in Welkin-lofts."; }; };</v>
      </c>
      <c r="T92">
        <f t="shared" si="28"/>
        <v>91</v>
      </c>
      <c r="U92" t="str">
        <f t="shared" si="29"/>
        <v xml:space="preserve"> [91] = {</v>
      </c>
      <c r="V92" t="str">
        <f t="shared" si="30"/>
        <v xml:space="preserve">["ID"] = 1879438580; </v>
      </c>
      <c r="W92" t="str">
        <f t="shared" si="31"/>
        <v xml:space="preserve">["ID"] = 1879438580; </v>
      </c>
      <c r="X92" t="str">
        <f t="shared" si="32"/>
        <v/>
      </c>
      <c r="Y92" t="str">
        <f t="shared" si="33"/>
        <v xml:space="preserve">["SAVE_INDEX"] =  85; </v>
      </c>
      <c r="Z92">
        <f>VLOOKUP(D92,Type!A$2:B$14,2,FALSE)</f>
        <v>4</v>
      </c>
      <c r="AA92" t="str">
        <f t="shared" si="34"/>
        <v xml:space="preserve">["TYPE"] = 4; </v>
      </c>
      <c r="AB92" t="str">
        <f>IF(NOT(ISBLANK(E92)),VLOOKUP(E92,Type!D$2:E$6,2,FALSE),"")</f>
        <v/>
      </c>
      <c r="AC92" t="str">
        <f t="shared" si="35"/>
        <v xml:space="preserve">            </v>
      </c>
      <c r="AD92" t="str">
        <f t="shared" si="36"/>
        <v>0</v>
      </c>
      <c r="AE92" t="str">
        <f t="shared" si="37"/>
        <v xml:space="preserve">["VXP"] =    0; </v>
      </c>
      <c r="AF92" t="str">
        <f t="shared" si="38"/>
        <v>5</v>
      </c>
      <c r="AG92" t="str">
        <f t="shared" si="39"/>
        <v xml:space="preserve">["LP"] =  5; </v>
      </c>
      <c r="AH92" t="str">
        <f t="shared" si="40"/>
        <v>500</v>
      </c>
      <c r="AI92" t="str">
        <f t="shared" si="41"/>
        <v xml:space="preserve">["REP"] =  500; </v>
      </c>
      <c r="AJ92">
        <f>IF(LEN(J92)&gt;0,VLOOKUP(J92,Faction!A$2:B$80,2,FALSE),1)</f>
        <v>82</v>
      </c>
      <c r="AK92" t="str">
        <f t="shared" si="42"/>
        <v xml:space="preserve">["FACTION"] = 82; </v>
      </c>
      <c r="AL92" t="str">
        <f t="shared" si="43"/>
        <v xml:space="preserve">["TIER"] = 4; </v>
      </c>
      <c r="AM92" t="str">
        <f t="shared" si="44"/>
        <v xml:space="preserve">["MIN_LVL"] = "130"; </v>
      </c>
      <c r="AN92" t="str">
        <f t="shared" si="45"/>
        <v/>
      </c>
      <c r="AO92" t="str">
        <f t="shared" si="46"/>
        <v xml:space="preserve">["NAME"] = { ["EN"] = "Welkin-lofts Giant-slayer"; }; </v>
      </c>
      <c r="AP92" t="str">
        <f t="shared" si="47"/>
        <v xml:space="preserve">["LORE"] = { ["EN"] = "Defeat many giants in Welkin-lofts."; }; </v>
      </c>
      <c r="AQ92" t="str">
        <f t="shared" si="48"/>
        <v xml:space="preserve">["SUMMARY"] = { ["EN"] = "Defeat 80 giants in Welkin-lofts."; }; </v>
      </c>
      <c r="AR92" t="str">
        <f t="shared" si="49"/>
        <v/>
      </c>
      <c r="AS92" t="str">
        <f t="shared" si="50"/>
        <v>};</v>
      </c>
    </row>
    <row r="93" spans="1:45" x14ac:dyDescent="0.25">
      <c r="A93">
        <v>1879438590</v>
      </c>
      <c r="B93">
        <v>86</v>
      </c>
      <c r="C93" t="s">
        <v>1928</v>
      </c>
      <c r="D93" t="s">
        <v>31</v>
      </c>
      <c r="F93">
        <v>2000</v>
      </c>
      <c r="H93">
        <v>5</v>
      </c>
      <c r="I93">
        <v>700</v>
      </c>
      <c r="J93" t="s">
        <v>1586</v>
      </c>
      <c r="K93" t="s">
        <v>1930</v>
      </c>
      <c r="L93" t="s">
        <v>1929</v>
      </c>
      <c r="M93">
        <v>3</v>
      </c>
      <c r="N93">
        <v>130</v>
      </c>
      <c r="R93" t="str">
        <f t="shared" si="26"/>
        <v xml:space="preserve"> [92] = {["ID"] = 1879438590; }; -- Welkin-lofts Hobgoblin-slayer (Advanced)</v>
      </c>
      <c r="S93" s="1" t="str">
        <f t="shared" si="27"/>
        <v xml:space="preserve"> [92] = {["ID"] = 1879438590; ["SAVE_INDEX"] =  86; ["TYPE"] = 4; ["VXP"] = 2000; ["LP"] =  5; ["REP"] =  700; ["FACTION"] = 82; ["TIER"] = 3; ["MIN_LVL"] = "130"; ["NAME"] = { ["EN"] = "Welkin-lofts Hobgoblin-slayer (Advanced)"; }; ["LORE"] = { ["EN"] = "Defeat hobgoblins in Welkin-lofts."; }; ["SUMMARY"] = { ["EN"] = "Defeat 200 hobgoblins in Welkin-lofts."; }; };</v>
      </c>
      <c r="T93">
        <f t="shared" si="28"/>
        <v>92</v>
      </c>
      <c r="U93" t="str">
        <f t="shared" si="29"/>
        <v xml:space="preserve"> [92] = {</v>
      </c>
      <c r="V93" t="str">
        <f t="shared" si="30"/>
        <v xml:space="preserve">["ID"] = 1879438590; </v>
      </c>
      <c r="W93" t="str">
        <f t="shared" si="31"/>
        <v xml:space="preserve">["ID"] = 1879438590; </v>
      </c>
      <c r="X93" t="str">
        <f t="shared" si="32"/>
        <v/>
      </c>
      <c r="Y93" t="str">
        <f t="shared" si="33"/>
        <v xml:space="preserve">["SAVE_INDEX"] =  86; </v>
      </c>
      <c r="Z93">
        <f>VLOOKUP(D93,Type!A$2:B$14,2,FALSE)</f>
        <v>4</v>
      </c>
      <c r="AA93" t="str">
        <f t="shared" si="34"/>
        <v xml:space="preserve">["TYPE"] = 4; </v>
      </c>
      <c r="AB93" t="str">
        <f>IF(NOT(ISBLANK(E93)),VLOOKUP(E93,Type!D$2:E$6,2,FALSE),"")</f>
        <v/>
      </c>
      <c r="AC93" t="str">
        <f t="shared" si="35"/>
        <v xml:space="preserve">            </v>
      </c>
      <c r="AD93" t="str">
        <f t="shared" si="36"/>
        <v>2000</v>
      </c>
      <c r="AE93" t="str">
        <f t="shared" si="37"/>
        <v xml:space="preserve">["VXP"] = 2000; </v>
      </c>
      <c r="AF93" t="str">
        <f t="shared" si="38"/>
        <v>5</v>
      </c>
      <c r="AG93" t="str">
        <f t="shared" si="39"/>
        <v xml:space="preserve">["LP"] =  5; </v>
      </c>
      <c r="AH93" t="str">
        <f t="shared" si="40"/>
        <v>700</v>
      </c>
      <c r="AI93" t="str">
        <f t="shared" si="41"/>
        <v xml:space="preserve">["REP"] =  700; </v>
      </c>
      <c r="AJ93">
        <f>IF(LEN(J93)&gt;0,VLOOKUP(J93,Faction!A$2:B$80,2,FALSE),1)</f>
        <v>82</v>
      </c>
      <c r="AK93" t="str">
        <f t="shared" si="42"/>
        <v xml:space="preserve">["FACTION"] = 82; </v>
      </c>
      <c r="AL93" t="str">
        <f t="shared" si="43"/>
        <v xml:space="preserve">["TIER"] = 3; </v>
      </c>
      <c r="AM93" t="str">
        <f t="shared" si="44"/>
        <v xml:space="preserve">["MIN_LVL"] = "130"; </v>
      </c>
      <c r="AN93" t="str">
        <f t="shared" si="45"/>
        <v/>
      </c>
      <c r="AO93" t="str">
        <f t="shared" si="46"/>
        <v xml:space="preserve">["NAME"] = { ["EN"] = "Welkin-lofts Hobgoblin-slayer (Advanced)"; }; </v>
      </c>
      <c r="AP93" t="str">
        <f t="shared" si="47"/>
        <v xml:space="preserve">["LORE"] = { ["EN"] = "Defeat hobgoblins in Welkin-lofts."; }; </v>
      </c>
      <c r="AQ93" t="str">
        <f t="shared" si="48"/>
        <v xml:space="preserve">["SUMMARY"] = { ["EN"] = "Defeat 200 hobgoblins in Welkin-lofts."; }; </v>
      </c>
      <c r="AR93" t="str">
        <f t="shared" si="49"/>
        <v/>
      </c>
      <c r="AS93" t="str">
        <f t="shared" si="50"/>
        <v>};</v>
      </c>
    </row>
    <row r="94" spans="1:45" x14ac:dyDescent="0.25">
      <c r="A94">
        <v>1879438588</v>
      </c>
      <c r="B94">
        <v>87</v>
      </c>
      <c r="C94" t="s">
        <v>1932</v>
      </c>
      <c r="D94" t="s">
        <v>31</v>
      </c>
      <c r="H94">
        <v>5</v>
      </c>
      <c r="I94">
        <v>500</v>
      </c>
      <c r="J94" t="s">
        <v>1586</v>
      </c>
      <c r="K94" t="s">
        <v>1931</v>
      </c>
      <c r="L94" t="s">
        <v>1929</v>
      </c>
      <c r="M94">
        <v>4</v>
      </c>
      <c r="N94">
        <v>130</v>
      </c>
      <c r="R94" t="str">
        <f t="shared" si="26"/>
        <v xml:space="preserve"> [93] = {["ID"] = 1879438588; }; -- Welkin-lofts Hobgoblin-slayer</v>
      </c>
      <c r="S94" s="1" t="str">
        <f t="shared" si="27"/>
        <v xml:space="preserve"> [93] = {["ID"] = 1879438588; ["SAVE_INDEX"] =  87; ["TYPE"] = 4; ["VXP"] =    0; ["LP"] =  5; ["REP"] =  500; ["FACTION"] = 82; ["TIER"] = 4; ["MIN_LVL"] = "130"; ["NAME"] = { ["EN"] = "Welkin-lofts Hobgoblin-slayer"; }; ["LORE"] = { ["EN"] = "Defeat hobgoblins in Welkin-lofts."; }; ["SUMMARY"] = { ["EN"] = "Defeat 100 hobgoblins in Welkin-lofts."; }; };</v>
      </c>
      <c r="T94">
        <f t="shared" si="28"/>
        <v>93</v>
      </c>
      <c r="U94" t="str">
        <f t="shared" si="29"/>
        <v xml:space="preserve"> [93] = {</v>
      </c>
      <c r="V94" t="str">
        <f t="shared" si="30"/>
        <v xml:space="preserve">["ID"] = 1879438588; </v>
      </c>
      <c r="W94" t="str">
        <f t="shared" si="31"/>
        <v xml:space="preserve">["ID"] = 1879438588; </v>
      </c>
      <c r="X94" t="str">
        <f t="shared" si="32"/>
        <v/>
      </c>
      <c r="Y94" t="str">
        <f t="shared" si="33"/>
        <v xml:space="preserve">["SAVE_INDEX"] =  87; </v>
      </c>
      <c r="Z94">
        <f>VLOOKUP(D94,Type!A$2:B$14,2,FALSE)</f>
        <v>4</v>
      </c>
      <c r="AA94" t="str">
        <f t="shared" si="34"/>
        <v xml:space="preserve">["TYPE"] = 4; </v>
      </c>
      <c r="AB94" t="str">
        <f>IF(NOT(ISBLANK(E94)),VLOOKUP(E94,Type!D$2:E$6,2,FALSE),"")</f>
        <v/>
      </c>
      <c r="AC94" t="str">
        <f t="shared" si="35"/>
        <v xml:space="preserve">            </v>
      </c>
      <c r="AD94" t="str">
        <f t="shared" si="36"/>
        <v>0</v>
      </c>
      <c r="AE94" t="str">
        <f t="shared" si="37"/>
        <v xml:space="preserve">["VXP"] =    0; </v>
      </c>
      <c r="AF94" t="str">
        <f t="shared" si="38"/>
        <v>5</v>
      </c>
      <c r="AG94" t="str">
        <f t="shared" si="39"/>
        <v xml:space="preserve">["LP"] =  5; </v>
      </c>
      <c r="AH94" t="str">
        <f t="shared" si="40"/>
        <v>500</v>
      </c>
      <c r="AI94" t="str">
        <f t="shared" si="41"/>
        <v xml:space="preserve">["REP"] =  500; </v>
      </c>
      <c r="AJ94">
        <f>IF(LEN(J94)&gt;0,VLOOKUP(J94,Faction!A$2:B$80,2,FALSE),1)</f>
        <v>82</v>
      </c>
      <c r="AK94" t="str">
        <f t="shared" si="42"/>
        <v xml:space="preserve">["FACTION"] = 82; </v>
      </c>
      <c r="AL94" t="str">
        <f t="shared" si="43"/>
        <v xml:space="preserve">["TIER"] = 4; </v>
      </c>
      <c r="AM94" t="str">
        <f t="shared" si="44"/>
        <v xml:space="preserve">["MIN_LVL"] = "130"; </v>
      </c>
      <c r="AN94" t="str">
        <f t="shared" si="45"/>
        <v/>
      </c>
      <c r="AO94" t="str">
        <f t="shared" si="46"/>
        <v xml:space="preserve">["NAME"] = { ["EN"] = "Welkin-lofts Hobgoblin-slayer"; }; </v>
      </c>
      <c r="AP94" t="str">
        <f t="shared" si="47"/>
        <v xml:space="preserve">["LORE"] = { ["EN"] = "Defeat hobgoblins in Welkin-lofts."; }; </v>
      </c>
      <c r="AQ94" t="str">
        <f t="shared" si="48"/>
        <v xml:space="preserve">["SUMMARY"] = { ["EN"] = "Defeat 100 hobgoblins in Welkin-lofts."; }; </v>
      </c>
      <c r="AR94" t="str">
        <f t="shared" si="49"/>
        <v/>
      </c>
      <c r="AS94" t="str">
        <f t="shared" si="50"/>
        <v>};</v>
      </c>
    </row>
    <row r="95" spans="1:45" x14ac:dyDescent="0.25">
      <c r="C95" s="3" t="s">
        <v>1933</v>
      </c>
      <c r="D95" s="3" t="s">
        <v>1551</v>
      </c>
      <c r="M95">
        <v>1</v>
      </c>
      <c r="P95">
        <v>266</v>
      </c>
      <c r="R95" t="str">
        <f t="shared" si="26"/>
        <v xml:space="preserve"> [94] = {["CAT_ID"] = 266; }; -- Câr Bronach</v>
      </c>
      <c r="S95" s="1" t="str">
        <f t="shared" si="27"/>
        <v xml:space="preserve"> [94] = {                     ["TYPE"] = 14; ["VXP"] =    0; ["LP"] =  0; ["REP"] =    0; ["FACTION"] =  1; ["TIER"] = 1; ["NAME"] = { ["EN"] = "Câr Bronach"; }; };</v>
      </c>
      <c r="T95">
        <f t="shared" si="28"/>
        <v>94</v>
      </c>
      <c r="U95" t="str">
        <f t="shared" si="29"/>
        <v xml:space="preserve"> [94] = {</v>
      </c>
      <c r="V95" t="str">
        <f t="shared" si="30"/>
        <v xml:space="preserve">                     </v>
      </c>
      <c r="W95" t="str">
        <f t="shared" si="31"/>
        <v/>
      </c>
      <c r="X95" t="str">
        <f t="shared" si="32"/>
        <v xml:space="preserve">["CAT_ID"] = 266; </v>
      </c>
      <c r="Y95" t="str">
        <f t="shared" si="33"/>
        <v/>
      </c>
      <c r="Z95">
        <f>VLOOKUP(D95,Type!A$2:B$14,2,FALSE)</f>
        <v>14</v>
      </c>
      <c r="AA95" t="str">
        <f t="shared" si="34"/>
        <v xml:space="preserve">["TYPE"] = 14; </v>
      </c>
      <c r="AB95" t="str">
        <f>IF(NOT(ISBLANK(E95)),VLOOKUP(E95,Type!D$2:E$6,2,FALSE),"")</f>
        <v/>
      </c>
      <c r="AC95" t="str">
        <f t="shared" si="35"/>
        <v xml:space="preserve">            </v>
      </c>
      <c r="AD95" t="str">
        <f t="shared" si="36"/>
        <v>0</v>
      </c>
      <c r="AE95" t="str">
        <f t="shared" si="37"/>
        <v xml:space="preserve">["VXP"] =    0; </v>
      </c>
      <c r="AF95" t="str">
        <f t="shared" si="38"/>
        <v>0</v>
      </c>
      <c r="AG95" t="str">
        <f t="shared" si="39"/>
        <v xml:space="preserve">["LP"] =  0; </v>
      </c>
      <c r="AH95" t="str">
        <f t="shared" si="40"/>
        <v>0</v>
      </c>
      <c r="AI95" t="str">
        <f t="shared" si="41"/>
        <v xml:space="preserve">["REP"] =    0; </v>
      </c>
      <c r="AJ95">
        <f>IF(LEN(J95)&gt;0,VLOOKUP(J95,Faction!A$2:B$80,2,FALSE),1)</f>
        <v>1</v>
      </c>
      <c r="AK95" t="str">
        <f t="shared" si="42"/>
        <v xml:space="preserve">["FACTION"] =  1; </v>
      </c>
      <c r="AL95" t="str">
        <f t="shared" si="43"/>
        <v xml:space="preserve">["TIER"] = 1; </v>
      </c>
      <c r="AM95" t="str">
        <f t="shared" si="44"/>
        <v/>
      </c>
      <c r="AN95" t="str">
        <f t="shared" si="45"/>
        <v/>
      </c>
      <c r="AO95" t="str">
        <f t="shared" si="46"/>
        <v xml:space="preserve">["NAME"] = { ["EN"] = "Câr Bronach"; }; </v>
      </c>
      <c r="AP95" t="str">
        <f t="shared" si="47"/>
        <v/>
      </c>
      <c r="AQ95" t="str">
        <f t="shared" si="48"/>
        <v/>
      </c>
      <c r="AR95" t="str">
        <f t="shared" si="49"/>
        <v/>
      </c>
      <c r="AS95" t="str">
        <f t="shared" si="50"/>
        <v>};</v>
      </c>
    </row>
    <row r="96" spans="1:45" x14ac:dyDescent="0.25">
      <c r="A96">
        <v>1879422515</v>
      </c>
      <c r="B96">
        <v>88</v>
      </c>
      <c r="C96" t="s">
        <v>1934</v>
      </c>
      <c r="D96" t="s">
        <v>30</v>
      </c>
      <c r="F96">
        <v>3000</v>
      </c>
      <c r="H96">
        <v>10</v>
      </c>
      <c r="I96">
        <v>700</v>
      </c>
      <c r="J96" t="s">
        <v>1586</v>
      </c>
      <c r="K96" t="s">
        <v>1299</v>
      </c>
      <c r="L96" t="s">
        <v>1935</v>
      </c>
      <c r="M96">
        <v>1</v>
      </c>
      <c r="N96">
        <v>130</v>
      </c>
      <c r="R96" t="str">
        <f t="shared" si="26"/>
        <v xml:space="preserve"> [95] = {["ID"] = 1879422515; }; -- Deeds of Câr Bronach</v>
      </c>
      <c r="S96" s="1" t="str">
        <f t="shared" si="27"/>
        <v xml:space="preserve"> [95] = {["ID"] = 1879422515; ["SAVE_INDEX"] =  88; ["TYPE"] = 7; ["VXP"] = 3000; ["LP"] = 10; ["REP"] =  700; ["FACTION"] = 82; ["TIER"] = 1; ["MIN_LVL"] = "130"; ["NAME"] = { ["EN"] = "Deeds of Câr Bronach"; }; ["LORE"] = { ["EN"] = "There is much to do while adventuring in Câr Bronach."; }; ["SUMMARY"] = { ["EN"] = "Complete 3 deeds"; }; };</v>
      </c>
      <c r="T96">
        <f t="shared" si="28"/>
        <v>95</v>
      </c>
      <c r="U96" t="str">
        <f t="shared" si="29"/>
        <v xml:space="preserve"> [95] = {</v>
      </c>
      <c r="V96" t="str">
        <f t="shared" si="30"/>
        <v xml:space="preserve">["ID"] = 1879422515; </v>
      </c>
      <c r="W96" t="str">
        <f t="shared" si="31"/>
        <v xml:space="preserve">["ID"] = 1879422515; </v>
      </c>
      <c r="X96" t="str">
        <f t="shared" si="32"/>
        <v/>
      </c>
      <c r="Y96" t="str">
        <f t="shared" si="33"/>
        <v xml:space="preserve">["SAVE_INDEX"] =  88; </v>
      </c>
      <c r="Z96">
        <f>VLOOKUP(D96,Type!A$2:B$14,2,FALSE)</f>
        <v>7</v>
      </c>
      <c r="AA96" t="str">
        <f t="shared" si="34"/>
        <v xml:space="preserve">["TYPE"] = 7; </v>
      </c>
      <c r="AB96" t="str">
        <f>IF(NOT(ISBLANK(E96)),VLOOKUP(E96,Type!D$2:E$6,2,FALSE),"")</f>
        <v/>
      </c>
      <c r="AC96" t="str">
        <f t="shared" si="35"/>
        <v xml:space="preserve">            </v>
      </c>
      <c r="AD96" t="str">
        <f t="shared" si="36"/>
        <v>3000</v>
      </c>
      <c r="AE96" t="str">
        <f t="shared" si="37"/>
        <v xml:space="preserve">["VXP"] = 3000; </v>
      </c>
      <c r="AF96" t="str">
        <f t="shared" si="38"/>
        <v>10</v>
      </c>
      <c r="AG96" t="str">
        <f t="shared" si="39"/>
        <v xml:space="preserve">["LP"] = 10; </v>
      </c>
      <c r="AH96" t="str">
        <f t="shared" si="40"/>
        <v>700</v>
      </c>
      <c r="AI96" t="str">
        <f t="shared" si="41"/>
        <v xml:space="preserve">["REP"] =  700; </v>
      </c>
      <c r="AJ96">
        <f>IF(LEN(J96)&gt;0,VLOOKUP(J96,Faction!A$2:B$80,2,FALSE),1)</f>
        <v>82</v>
      </c>
      <c r="AK96" t="str">
        <f t="shared" si="42"/>
        <v xml:space="preserve">["FACTION"] = 82; </v>
      </c>
      <c r="AL96" t="str">
        <f t="shared" si="43"/>
        <v xml:space="preserve">["TIER"] = 1; </v>
      </c>
      <c r="AM96" t="str">
        <f t="shared" si="44"/>
        <v xml:space="preserve">["MIN_LVL"] = "130"; </v>
      </c>
      <c r="AN96" t="str">
        <f t="shared" si="45"/>
        <v/>
      </c>
      <c r="AO96" t="str">
        <f t="shared" si="46"/>
        <v xml:space="preserve">["NAME"] = { ["EN"] = "Deeds of Câr Bronach"; }; </v>
      </c>
      <c r="AP96" t="str">
        <f t="shared" si="47"/>
        <v xml:space="preserve">["LORE"] = { ["EN"] = "There is much to do while adventuring in Câr Bronach."; }; </v>
      </c>
      <c r="AQ96" t="str">
        <f t="shared" si="48"/>
        <v xml:space="preserve">["SUMMARY"] = { ["EN"] = "Complete 3 deeds"; }; </v>
      </c>
      <c r="AR96" t="str">
        <f t="shared" si="49"/>
        <v/>
      </c>
      <c r="AS96" t="str">
        <f t="shared" si="50"/>
        <v>};</v>
      </c>
    </row>
    <row r="97" spans="1:45" x14ac:dyDescent="0.25">
      <c r="A97">
        <v>1879422519</v>
      </c>
      <c r="B97">
        <v>89</v>
      </c>
      <c r="C97" t="s">
        <v>1936</v>
      </c>
      <c r="D97" t="s">
        <v>25</v>
      </c>
      <c r="F97">
        <v>2000</v>
      </c>
      <c r="H97">
        <v>10</v>
      </c>
      <c r="I97">
        <v>700</v>
      </c>
      <c r="J97" t="s">
        <v>1586</v>
      </c>
      <c r="K97" t="s">
        <v>1300</v>
      </c>
      <c r="L97" t="s">
        <v>1937</v>
      </c>
      <c r="M97">
        <v>2</v>
      </c>
      <c r="N97">
        <v>130</v>
      </c>
      <c r="R97" t="str">
        <f t="shared" si="26"/>
        <v xml:space="preserve"> [96] = {["ID"] = 1879422519; }; -- Explorer of Câr Bronach</v>
      </c>
      <c r="S97" s="1" t="str">
        <f t="shared" si="27"/>
        <v xml:space="preserve"> [96] = {["ID"] = 1879422519; ["SAVE_INDEX"] =  89; ["TYPE"] = 3; ["VXP"] = 2000; ["LP"] = 10; ["REP"] =  700; ["FACTION"] = 82; ["TIER"] = 2; ["MIN_LVL"] = "130"; ["NAME"] = { ["EN"] = "Explorer of Câr Bronach"; }; ["LORE"] = { ["EN"] = "Explore the Sorrowglen, Câr Bronach."; }; ["SUMMARY"] = { ["EN"] = "Complete 4 deeds"; }; };</v>
      </c>
      <c r="T97">
        <f t="shared" si="28"/>
        <v>96</v>
      </c>
      <c r="U97" t="str">
        <f t="shared" si="29"/>
        <v xml:space="preserve"> [96] = {</v>
      </c>
      <c r="V97" t="str">
        <f t="shared" si="30"/>
        <v xml:space="preserve">["ID"] = 1879422519; </v>
      </c>
      <c r="W97" t="str">
        <f t="shared" si="31"/>
        <v xml:space="preserve">["ID"] = 1879422519; </v>
      </c>
      <c r="X97" t="str">
        <f t="shared" si="32"/>
        <v/>
      </c>
      <c r="Y97" t="str">
        <f t="shared" si="33"/>
        <v xml:space="preserve">["SAVE_INDEX"] =  89; </v>
      </c>
      <c r="Z97">
        <f>VLOOKUP(D97,Type!A$2:B$14,2,FALSE)</f>
        <v>3</v>
      </c>
      <c r="AA97" t="str">
        <f t="shared" si="34"/>
        <v xml:space="preserve">["TYPE"] = 3; </v>
      </c>
      <c r="AB97" t="str">
        <f>IF(NOT(ISBLANK(E97)),VLOOKUP(E97,Type!D$2:E$6,2,FALSE),"")</f>
        <v/>
      </c>
      <c r="AC97" t="str">
        <f t="shared" si="35"/>
        <v xml:space="preserve">            </v>
      </c>
      <c r="AD97" t="str">
        <f t="shared" si="36"/>
        <v>2000</v>
      </c>
      <c r="AE97" t="str">
        <f t="shared" si="37"/>
        <v xml:space="preserve">["VXP"] = 2000; </v>
      </c>
      <c r="AF97" t="str">
        <f t="shared" si="38"/>
        <v>10</v>
      </c>
      <c r="AG97" t="str">
        <f t="shared" si="39"/>
        <v xml:space="preserve">["LP"] = 10; </v>
      </c>
      <c r="AH97" t="str">
        <f t="shared" si="40"/>
        <v>700</v>
      </c>
      <c r="AI97" t="str">
        <f t="shared" si="41"/>
        <v xml:space="preserve">["REP"] =  700; </v>
      </c>
      <c r="AJ97">
        <f>IF(LEN(J97)&gt;0,VLOOKUP(J97,Faction!A$2:B$80,2,FALSE),1)</f>
        <v>82</v>
      </c>
      <c r="AK97" t="str">
        <f t="shared" si="42"/>
        <v xml:space="preserve">["FACTION"] = 82; </v>
      </c>
      <c r="AL97" t="str">
        <f t="shared" si="43"/>
        <v xml:space="preserve">["TIER"] = 2; </v>
      </c>
      <c r="AM97" t="str">
        <f t="shared" si="44"/>
        <v xml:space="preserve">["MIN_LVL"] = "130"; </v>
      </c>
      <c r="AN97" t="str">
        <f t="shared" si="45"/>
        <v/>
      </c>
      <c r="AO97" t="str">
        <f t="shared" si="46"/>
        <v xml:space="preserve">["NAME"] = { ["EN"] = "Explorer of Câr Bronach"; }; </v>
      </c>
      <c r="AP97" t="str">
        <f t="shared" si="47"/>
        <v xml:space="preserve">["LORE"] = { ["EN"] = "Explore the Sorrowglen, Câr Bronach."; }; </v>
      </c>
      <c r="AQ97" t="str">
        <f t="shared" si="48"/>
        <v xml:space="preserve">["SUMMARY"] = { ["EN"] = "Complete 4 deeds"; }; </v>
      </c>
      <c r="AR97" t="str">
        <f t="shared" si="49"/>
        <v/>
      </c>
      <c r="AS97" t="str">
        <f t="shared" si="50"/>
        <v>};</v>
      </c>
    </row>
    <row r="98" spans="1:45" x14ac:dyDescent="0.25">
      <c r="A98">
        <v>1879422516</v>
      </c>
      <c r="B98">
        <v>90</v>
      </c>
      <c r="C98" t="s">
        <v>1938</v>
      </c>
      <c r="D98" t="s">
        <v>25</v>
      </c>
      <c r="F98">
        <v>1000</v>
      </c>
      <c r="G98" t="s">
        <v>1940</v>
      </c>
      <c r="H98">
        <v>5</v>
      </c>
      <c r="I98">
        <v>500</v>
      </c>
      <c r="J98" t="s">
        <v>1586</v>
      </c>
      <c r="K98" t="s">
        <v>1701</v>
      </c>
      <c r="L98" t="s">
        <v>1939</v>
      </c>
      <c r="M98">
        <v>3</v>
      </c>
      <c r="N98">
        <v>130</v>
      </c>
      <c r="R98" t="str">
        <f t="shared" si="26"/>
        <v xml:space="preserve"> [97] = {["ID"] = 1879422516; }; -- Scouting the Sorrowglen</v>
      </c>
      <c r="S98" s="1" t="str">
        <f t="shared" si="27"/>
        <v xml:space="preserve"> [97] = {["ID"] = 1879422516; ["SAVE_INDEX"] =  90; ["TYPE"] = 3; ["VXP"] = 1000; ["LP"] =  5; ["REP"] =  500; ["FACTION"] = 82; ["TIER"] = 3; ["MIN_LVL"] = "130"; ["NAME"] = { ["EN"] = "Scouting the Sorrowglen"; }; ["LORE"] = { ["EN"] = "Explore important points of interest and natural landmarks within Câr Bronach."; }; ["SUMMARY"] = { ["EN"] = "Find 6 locations"; }; ["TITLE"] = { ["EN"] = "Explorer of the Sorrowglen"; }; };</v>
      </c>
      <c r="T98">
        <f t="shared" si="28"/>
        <v>97</v>
      </c>
      <c r="U98" t="str">
        <f t="shared" si="29"/>
        <v xml:space="preserve"> [97] = {</v>
      </c>
      <c r="V98" t="str">
        <f t="shared" si="30"/>
        <v xml:space="preserve">["ID"] = 1879422516; </v>
      </c>
      <c r="W98" t="str">
        <f t="shared" si="31"/>
        <v xml:space="preserve">["ID"] = 1879422516; </v>
      </c>
      <c r="X98" t="str">
        <f t="shared" si="32"/>
        <v/>
      </c>
      <c r="Y98" t="str">
        <f t="shared" si="33"/>
        <v xml:space="preserve">["SAVE_INDEX"] =  90; </v>
      </c>
      <c r="Z98">
        <f>VLOOKUP(D98,Type!A$2:B$14,2,FALSE)</f>
        <v>3</v>
      </c>
      <c r="AA98" t="str">
        <f t="shared" si="34"/>
        <v xml:space="preserve">["TYPE"] = 3; </v>
      </c>
      <c r="AB98" t="str">
        <f>IF(NOT(ISBLANK(E98)),VLOOKUP(E98,Type!D$2:E$6,2,FALSE),"")</f>
        <v/>
      </c>
      <c r="AC98" t="str">
        <f t="shared" si="35"/>
        <v xml:space="preserve">            </v>
      </c>
      <c r="AD98" t="str">
        <f t="shared" si="36"/>
        <v>1000</v>
      </c>
      <c r="AE98" t="str">
        <f t="shared" si="37"/>
        <v xml:space="preserve">["VXP"] = 1000; </v>
      </c>
      <c r="AF98" t="str">
        <f t="shared" si="38"/>
        <v>5</v>
      </c>
      <c r="AG98" t="str">
        <f t="shared" si="39"/>
        <v xml:space="preserve">["LP"] =  5; </v>
      </c>
      <c r="AH98" t="str">
        <f t="shared" si="40"/>
        <v>500</v>
      </c>
      <c r="AI98" t="str">
        <f t="shared" si="41"/>
        <v xml:space="preserve">["REP"] =  500; </v>
      </c>
      <c r="AJ98">
        <f>IF(LEN(J98)&gt;0,VLOOKUP(J98,Faction!A$2:B$80,2,FALSE),1)</f>
        <v>82</v>
      </c>
      <c r="AK98" t="str">
        <f t="shared" si="42"/>
        <v xml:space="preserve">["FACTION"] = 82; </v>
      </c>
      <c r="AL98" t="str">
        <f t="shared" si="43"/>
        <v xml:space="preserve">["TIER"] = 3; </v>
      </c>
      <c r="AM98" t="str">
        <f t="shared" si="44"/>
        <v xml:space="preserve">["MIN_LVL"] = "130"; </v>
      </c>
      <c r="AN98" t="str">
        <f t="shared" si="45"/>
        <v/>
      </c>
      <c r="AO98" t="str">
        <f t="shared" si="46"/>
        <v xml:space="preserve">["NAME"] = { ["EN"] = "Scouting the Sorrowglen"; }; </v>
      </c>
      <c r="AP98" t="str">
        <f t="shared" si="47"/>
        <v xml:space="preserve">["LORE"] = { ["EN"] = "Explore important points of interest and natural landmarks within Câr Bronach."; }; </v>
      </c>
      <c r="AQ98" t="str">
        <f t="shared" si="48"/>
        <v xml:space="preserve">["SUMMARY"] = { ["EN"] = "Find 6 locations"; }; </v>
      </c>
      <c r="AR98" t="str">
        <f t="shared" si="49"/>
        <v xml:space="preserve">["TITLE"] = { ["EN"] = "Explorer of the Sorrowglen"; }; </v>
      </c>
      <c r="AS98" t="str">
        <f t="shared" si="50"/>
        <v>};</v>
      </c>
    </row>
    <row r="99" spans="1:45" x14ac:dyDescent="0.25">
      <c r="A99">
        <v>1879422517</v>
      </c>
      <c r="B99">
        <v>91</v>
      </c>
      <c r="C99" t="s">
        <v>1941</v>
      </c>
      <c r="D99" t="s">
        <v>25</v>
      </c>
      <c r="F99">
        <v>1000</v>
      </c>
      <c r="G99" t="s">
        <v>1944</v>
      </c>
      <c r="H99">
        <v>5</v>
      </c>
      <c r="I99">
        <v>500</v>
      </c>
      <c r="J99" t="s">
        <v>1586</v>
      </c>
      <c r="K99" t="s">
        <v>1943</v>
      </c>
      <c r="L99" t="s">
        <v>1942</v>
      </c>
      <c r="M99">
        <v>3</v>
      </c>
      <c r="N99">
        <v>130</v>
      </c>
      <c r="R99" t="str">
        <f t="shared" si="26"/>
        <v xml:space="preserve"> [98] = {["ID"] = 1879422517; }; -- The Last Frontier of Angmar</v>
      </c>
      <c r="S99" s="1" t="str">
        <f t="shared" si="27"/>
        <v xml:space="preserve"> [98] = {["ID"] = 1879422517; ["SAVE_INDEX"] =  91; ["TYPE"] = 3; ["VXP"] = 1000; ["LP"] =  5; ["REP"] =  500; ["FACTION"] = 82; ["TIER"] = 3; ["MIN_LVL"] = "130"; ["NAME"] = { ["EN"] = "The Last Frontier of Angmar"; }; ["LORE"] = { ["EN"] = "Explore the enemy encampments and strongholds within Câr Bronach."; }; ["SUMMARY"] = { ["EN"] = "Find 9 locations of the enemy"; }; ["TITLE"] = { ["EN"] = "Scout of the Sorrowglen"; }; };</v>
      </c>
      <c r="T99">
        <f t="shared" si="28"/>
        <v>98</v>
      </c>
      <c r="U99" t="str">
        <f t="shared" si="29"/>
        <v xml:space="preserve"> [98] = {</v>
      </c>
      <c r="V99" t="str">
        <f t="shared" si="30"/>
        <v xml:space="preserve">["ID"] = 1879422517; </v>
      </c>
      <c r="W99" t="str">
        <f t="shared" si="31"/>
        <v xml:space="preserve">["ID"] = 1879422517; </v>
      </c>
      <c r="X99" t="str">
        <f t="shared" si="32"/>
        <v/>
      </c>
      <c r="Y99" t="str">
        <f t="shared" si="33"/>
        <v xml:space="preserve">["SAVE_INDEX"] =  91; </v>
      </c>
      <c r="Z99">
        <f>VLOOKUP(D99,Type!A$2:B$14,2,FALSE)</f>
        <v>3</v>
      </c>
      <c r="AA99" t="str">
        <f t="shared" si="34"/>
        <v xml:space="preserve">["TYPE"] = 3; </v>
      </c>
      <c r="AB99" t="str">
        <f>IF(NOT(ISBLANK(E99)),VLOOKUP(E99,Type!D$2:E$6,2,FALSE),"")</f>
        <v/>
      </c>
      <c r="AC99" t="str">
        <f t="shared" si="35"/>
        <v xml:space="preserve">            </v>
      </c>
      <c r="AD99" t="str">
        <f t="shared" si="36"/>
        <v>1000</v>
      </c>
      <c r="AE99" t="str">
        <f t="shared" si="37"/>
        <v xml:space="preserve">["VXP"] = 1000; </v>
      </c>
      <c r="AF99" t="str">
        <f t="shared" si="38"/>
        <v>5</v>
      </c>
      <c r="AG99" t="str">
        <f t="shared" si="39"/>
        <v xml:space="preserve">["LP"] =  5; </v>
      </c>
      <c r="AH99" t="str">
        <f t="shared" si="40"/>
        <v>500</v>
      </c>
      <c r="AI99" t="str">
        <f t="shared" si="41"/>
        <v xml:space="preserve">["REP"] =  500; </v>
      </c>
      <c r="AJ99">
        <f>IF(LEN(J99)&gt;0,VLOOKUP(J99,Faction!A$2:B$80,2,FALSE),1)</f>
        <v>82</v>
      </c>
      <c r="AK99" t="str">
        <f t="shared" si="42"/>
        <v xml:space="preserve">["FACTION"] = 82; </v>
      </c>
      <c r="AL99" t="str">
        <f t="shared" si="43"/>
        <v xml:space="preserve">["TIER"] = 3; </v>
      </c>
      <c r="AM99" t="str">
        <f t="shared" si="44"/>
        <v xml:space="preserve">["MIN_LVL"] = "130"; </v>
      </c>
      <c r="AN99" t="str">
        <f t="shared" si="45"/>
        <v/>
      </c>
      <c r="AO99" t="str">
        <f t="shared" si="46"/>
        <v xml:space="preserve">["NAME"] = { ["EN"] = "The Last Frontier of Angmar"; }; </v>
      </c>
      <c r="AP99" t="str">
        <f t="shared" si="47"/>
        <v xml:space="preserve">["LORE"] = { ["EN"] = "Explore the enemy encampments and strongholds within Câr Bronach."; }; </v>
      </c>
      <c r="AQ99" t="str">
        <f t="shared" si="48"/>
        <v xml:space="preserve">["SUMMARY"] = { ["EN"] = "Find 9 locations of the enemy"; }; </v>
      </c>
      <c r="AR99" t="str">
        <f t="shared" si="49"/>
        <v xml:space="preserve">["TITLE"] = { ["EN"] = "Scout of the Sorrowglen"; }; </v>
      </c>
      <c r="AS99" t="str">
        <f t="shared" si="50"/>
        <v>};</v>
      </c>
    </row>
    <row r="100" spans="1:45" x14ac:dyDescent="0.25">
      <c r="A100">
        <v>1879418373</v>
      </c>
      <c r="B100">
        <v>92</v>
      </c>
      <c r="C100" t="s">
        <v>1945</v>
      </c>
      <c r="D100" t="s">
        <v>25</v>
      </c>
      <c r="F100">
        <v>2000</v>
      </c>
      <c r="I100">
        <v>700</v>
      </c>
      <c r="J100" t="s">
        <v>1586</v>
      </c>
      <c r="K100" t="s">
        <v>1708</v>
      </c>
      <c r="L100" t="s">
        <v>1946</v>
      </c>
      <c r="M100">
        <v>3</v>
      </c>
      <c r="N100">
        <v>130</v>
      </c>
      <c r="R100" t="str">
        <f t="shared" si="26"/>
        <v xml:space="preserve"> [99] = {["ID"] = 1879418373; }; -- Rare Gundabad Chests of Câr Bronach</v>
      </c>
      <c r="S100" s="1" t="str">
        <f t="shared" si="27"/>
        <v xml:space="preserve"> [99] = {["ID"] = 1879418373; ["SAVE_INDEX"] =  92; ["TYPE"] = 3; ["VXP"] = 2000; ["LP"] =  0; ["REP"] =  700; ["FACTION"] = 82; ["TIER"] = 3; ["MIN_LVL"] = "130"; ["NAME"] = { ["EN"] = "Rare Gundabad Chests of Câr Bronach"; }; ["LORE"] = { ["EN"] = "Find rare treasure chests in Câr Bronach"; }; ["SUMMARY"] = { ["EN"] = "Find 4 treasure chests"; }; };</v>
      </c>
      <c r="T100">
        <f t="shared" si="28"/>
        <v>99</v>
      </c>
      <c r="U100" t="str">
        <f t="shared" si="29"/>
        <v xml:space="preserve"> [99] = {</v>
      </c>
      <c r="V100" t="str">
        <f t="shared" si="30"/>
        <v xml:space="preserve">["ID"] = 1879418373; </v>
      </c>
      <c r="W100" t="str">
        <f t="shared" si="31"/>
        <v xml:space="preserve">["ID"] = 1879418373; </v>
      </c>
      <c r="X100" t="str">
        <f t="shared" si="32"/>
        <v/>
      </c>
      <c r="Y100" t="str">
        <f t="shared" si="33"/>
        <v xml:space="preserve">["SAVE_INDEX"] =  92; </v>
      </c>
      <c r="Z100">
        <f>VLOOKUP(D100,Type!A$2:B$14,2,FALSE)</f>
        <v>3</v>
      </c>
      <c r="AA100" t="str">
        <f t="shared" si="34"/>
        <v xml:space="preserve">["TYPE"] = 3; </v>
      </c>
      <c r="AB100" t="str">
        <f>IF(NOT(ISBLANK(E100)),VLOOKUP(E100,Type!D$2:E$6,2,FALSE),"")</f>
        <v/>
      </c>
      <c r="AC100" t="str">
        <f t="shared" si="35"/>
        <v xml:space="preserve">            </v>
      </c>
      <c r="AD100" t="str">
        <f t="shared" si="36"/>
        <v>2000</v>
      </c>
      <c r="AE100" t="str">
        <f t="shared" si="37"/>
        <v xml:space="preserve">["VXP"] = 2000; </v>
      </c>
      <c r="AF100" t="str">
        <f t="shared" si="38"/>
        <v>0</v>
      </c>
      <c r="AG100" t="str">
        <f t="shared" si="39"/>
        <v xml:space="preserve">["LP"] =  0; </v>
      </c>
      <c r="AH100" t="str">
        <f t="shared" si="40"/>
        <v>700</v>
      </c>
      <c r="AI100" t="str">
        <f t="shared" si="41"/>
        <v xml:space="preserve">["REP"] =  700; </v>
      </c>
      <c r="AJ100">
        <f>IF(LEN(J100)&gt;0,VLOOKUP(J100,Faction!A$2:B$80,2,FALSE),1)</f>
        <v>82</v>
      </c>
      <c r="AK100" t="str">
        <f t="shared" si="42"/>
        <v xml:space="preserve">["FACTION"] = 82; </v>
      </c>
      <c r="AL100" t="str">
        <f t="shared" si="43"/>
        <v xml:space="preserve">["TIER"] = 3; </v>
      </c>
      <c r="AM100" t="str">
        <f t="shared" si="44"/>
        <v xml:space="preserve">["MIN_LVL"] = "130"; </v>
      </c>
      <c r="AN100" t="str">
        <f t="shared" si="45"/>
        <v/>
      </c>
      <c r="AO100" t="str">
        <f t="shared" si="46"/>
        <v xml:space="preserve">["NAME"] = { ["EN"] = "Rare Gundabad Chests of Câr Bronach"; }; </v>
      </c>
      <c r="AP100" t="str">
        <f t="shared" si="47"/>
        <v xml:space="preserve">["LORE"] = { ["EN"] = "Find rare treasure chests in Câr Bronach"; }; </v>
      </c>
      <c r="AQ100" t="str">
        <f t="shared" si="48"/>
        <v xml:space="preserve">["SUMMARY"] = { ["EN"] = "Find 4 treasure chests"; }; </v>
      </c>
      <c r="AR100" t="str">
        <f t="shared" si="49"/>
        <v/>
      </c>
      <c r="AS100" t="str">
        <f t="shared" si="50"/>
        <v>};</v>
      </c>
    </row>
    <row r="101" spans="1:45" x14ac:dyDescent="0.25">
      <c r="A101">
        <v>1879418370</v>
      </c>
      <c r="B101">
        <v>93</v>
      </c>
      <c r="C101" t="s">
        <v>1947</v>
      </c>
      <c r="D101" t="s">
        <v>25</v>
      </c>
      <c r="F101">
        <v>2000</v>
      </c>
      <c r="G101" t="s">
        <v>1949</v>
      </c>
      <c r="I101">
        <v>700</v>
      </c>
      <c r="J101" t="s">
        <v>1586</v>
      </c>
      <c r="K101" t="s">
        <v>1711</v>
      </c>
      <c r="L101" t="s">
        <v>1948</v>
      </c>
      <c r="M101">
        <v>3</v>
      </c>
      <c r="N101">
        <v>130</v>
      </c>
      <c r="R101" t="str">
        <f t="shared" si="26"/>
        <v>[100] = {["ID"] = 1879418370; }; -- Treasure of Câr Bronach</v>
      </c>
      <c r="S101" s="1" t="str">
        <f t="shared" si="27"/>
        <v>[100] = {["ID"] = 1879418370; ["SAVE_INDEX"] =  93; ["TYPE"] = 3; ["VXP"] = 2000; ["LP"] =  0; ["REP"] =  700; ["FACTION"] = 82; ["TIER"] = 3; ["MIN_LVL"] = "130"; ["NAME"] = { ["EN"] = "Treasure of Câr Bronach"; }; ["LORE"] = { ["EN"] = "Find ancient treasure in Câr Bronach."; }; ["SUMMARY"] = { ["EN"] = "Find 8 ancient treasure"; }; ["TITLE"] = { ["EN"] = "Treasure Seeker of Câr Bronach"; }; };</v>
      </c>
      <c r="T101">
        <f t="shared" si="28"/>
        <v>100</v>
      </c>
      <c r="U101" t="str">
        <f t="shared" si="29"/>
        <v>[100] = {</v>
      </c>
      <c r="V101" t="str">
        <f t="shared" si="30"/>
        <v xml:space="preserve">["ID"] = 1879418370; </v>
      </c>
      <c r="W101" t="str">
        <f t="shared" si="31"/>
        <v xml:space="preserve">["ID"] = 1879418370; </v>
      </c>
      <c r="X101" t="str">
        <f t="shared" si="32"/>
        <v/>
      </c>
      <c r="Y101" t="str">
        <f t="shared" si="33"/>
        <v xml:space="preserve">["SAVE_INDEX"] =  93; </v>
      </c>
      <c r="Z101">
        <f>VLOOKUP(D101,Type!A$2:B$14,2,FALSE)</f>
        <v>3</v>
      </c>
      <c r="AA101" t="str">
        <f t="shared" si="34"/>
        <v xml:space="preserve">["TYPE"] = 3; </v>
      </c>
      <c r="AB101" t="str">
        <f>IF(NOT(ISBLANK(E101)),VLOOKUP(E101,Type!D$2:E$6,2,FALSE),"")</f>
        <v/>
      </c>
      <c r="AC101" t="str">
        <f t="shared" si="35"/>
        <v xml:space="preserve">            </v>
      </c>
      <c r="AD101" t="str">
        <f t="shared" si="36"/>
        <v>2000</v>
      </c>
      <c r="AE101" t="str">
        <f t="shared" si="37"/>
        <v xml:space="preserve">["VXP"] = 2000; </v>
      </c>
      <c r="AF101" t="str">
        <f t="shared" si="38"/>
        <v>0</v>
      </c>
      <c r="AG101" t="str">
        <f t="shared" si="39"/>
        <v xml:space="preserve">["LP"] =  0; </v>
      </c>
      <c r="AH101" t="str">
        <f t="shared" si="40"/>
        <v>700</v>
      </c>
      <c r="AI101" t="str">
        <f t="shared" si="41"/>
        <v xml:space="preserve">["REP"] =  700; </v>
      </c>
      <c r="AJ101">
        <f>IF(LEN(J101)&gt;0,VLOOKUP(J101,Faction!A$2:B$80,2,FALSE),1)</f>
        <v>82</v>
      </c>
      <c r="AK101" t="str">
        <f t="shared" si="42"/>
        <v xml:space="preserve">["FACTION"] = 82; </v>
      </c>
      <c r="AL101" t="str">
        <f t="shared" si="43"/>
        <v xml:space="preserve">["TIER"] = 3; </v>
      </c>
      <c r="AM101" t="str">
        <f t="shared" si="44"/>
        <v xml:space="preserve">["MIN_LVL"] = "130"; </v>
      </c>
      <c r="AN101" t="str">
        <f t="shared" si="45"/>
        <v/>
      </c>
      <c r="AO101" t="str">
        <f t="shared" si="46"/>
        <v xml:space="preserve">["NAME"] = { ["EN"] = "Treasure of Câr Bronach"; }; </v>
      </c>
      <c r="AP101" t="str">
        <f t="shared" si="47"/>
        <v xml:space="preserve">["LORE"] = { ["EN"] = "Find ancient treasure in Câr Bronach."; }; </v>
      </c>
      <c r="AQ101" t="str">
        <f t="shared" si="48"/>
        <v xml:space="preserve">["SUMMARY"] = { ["EN"] = "Find 8 ancient treasure"; }; </v>
      </c>
      <c r="AR101" t="str">
        <f t="shared" si="49"/>
        <v xml:space="preserve">["TITLE"] = { ["EN"] = "Treasure Seeker of Câr Bronach"; }; </v>
      </c>
      <c r="AS101" t="str">
        <f t="shared" si="50"/>
        <v>};</v>
      </c>
    </row>
    <row r="102" spans="1:45" x14ac:dyDescent="0.25">
      <c r="A102">
        <v>1879422518</v>
      </c>
      <c r="B102">
        <v>94</v>
      </c>
      <c r="C102" t="s">
        <v>1950</v>
      </c>
      <c r="D102" t="s">
        <v>26</v>
      </c>
      <c r="F102">
        <v>2000</v>
      </c>
      <c r="G102" t="s">
        <v>1953</v>
      </c>
      <c r="H102">
        <v>5</v>
      </c>
      <c r="I102">
        <v>500</v>
      </c>
      <c r="J102" t="s">
        <v>1586</v>
      </c>
      <c r="K102" t="s">
        <v>1952</v>
      </c>
      <c r="L102" t="s">
        <v>1951</v>
      </c>
      <c r="M102">
        <v>2</v>
      </c>
      <c r="N102">
        <v>130</v>
      </c>
      <c r="R102" t="str">
        <f t="shared" si="26"/>
        <v>[101] = {["ID"] = 1879422518; }; -- Quests of Câr Bronach</v>
      </c>
      <c r="S102" s="1" t="str">
        <f t="shared" si="27"/>
        <v>[101] = {["ID"] = 1879422518; ["SAVE_INDEX"] =  94; ["TYPE"] = 6; ["VXP"] = 2000; ["LP"] =  5; ["REP"] =  500; ["FACTION"] = 82; ["TIER"] = 2; ["MIN_LVL"] = "130"; ["NAME"] = { ["EN"] = "Quests of Câr Bronach"; }; ["LORE"] = { ["EN"] = "Complete many quests in Câr Bronach."; }; ["SUMMARY"] = { ["EN"] = "Complete 15 quests in Câr Bronach."; }; ["TITLE"] = { ["EN"] = "Warrior of Câr Bronach"; }; };</v>
      </c>
      <c r="T102">
        <f t="shared" si="28"/>
        <v>101</v>
      </c>
      <c r="U102" t="str">
        <f t="shared" si="29"/>
        <v>[101] = {</v>
      </c>
      <c r="V102" t="str">
        <f t="shared" si="30"/>
        <v xml:space="preserve">["ID"] = 1879422518; </v>
      </c>
      <c r="W102" t="str">
        <f t="shared" si="31"/>
        <v xml:space="preserve">["ID"] = 1879422518; </v>
      </c>
      <c r="X102" t="str">
        <f t="shared" si="32"/>
        <v/>
      </c>
      <c r="Y102" t="str">
        <f t="shared" si="33"/>
        <v xml:space="preserve">["SAVE_INDEX"] =  94; </v>
      </c>
      <c r="Z102">
        <f>VLOOKUP(D102,Type!A$2:B$14,2,FALSE)</f>
        <v>6</v>
      </c>
      <c r="AA102" t="str">
        <f t="shared" si="34"/>
        <v xml:space="preserve">["TYPE"] = 6; </v>
      </c>
      <c r="AB102" t="str">
        <f>IF(NOT(ISBLANK(E102)),VLOOKUP(E102,Type!D$2:E$6,2,FALSE),"")</f>
        <v/>
      </c>
      <c r="AC102" t="str">
        <f t="shared" si="35"/>
        <v xml:space="preserve">            </v>
      </c>
      <c r="AD102" t="str">
        <f t="shared" si="36"/>
        <v>2000</v>
      </c>
      <c r="AE102" t="str">
        <f t="shared" si="37"/>
        <v xml:space="preserve">["VXP"] = 2000; </v>
      </c>
      <c r="AF102" t="str">
        <f t="shared" si="38"/>
        <v>5</v>
      </c>
      <c r="AG102" t="str">
        <f t="shared" si="39"/>
        <v xml:space="preserve">["LP"] =  5; </v>
      </c>
      <c r="AH102" t="str">
        <f t="shared" si="40"/>
        <v>500</v>
      </c>
      <c r="AI102" t="str">
        <f t="shared" si="41"/>
        <v xml:space="preserve">["REP"] =  500; </v>
      </c>
      <c r="AJ102">
        <f>IF(LEN(J102)&gt;0,VLOOKUP(J102,Faction!A$2:B$80,2,FALSE),1)</f>
        <v>82</v>
      </c>
      <c r="AK102" t="str">
        <f t="shared" si="42"/>
        <v xml:space="preserve">["FACTION"] = 82; </v>
      </c>
      <c r="AL102" t="str">
        <f t="shared" si="43"/>
        <v xml:space="preserve">["TIER"] = 2; </v>
      </c>
      <c r="AM102" t="str">
        <f t="shared" si="44"/>
        <v xml:space="preserve">["MIN_LVL"] = "130"; </v>
      </c>
      <c r="AN102" t="str">
        <f t="shared" si="45"/>
        <v/>
      </c>
      <c r="AO102" t="str">
        <f t="shared" si="46"/>
        <v xml:space="preserve">["NAME"] = { ["EN"] = "Quests of Câr Bronach"; }; </v>
      </c>
      <c r="AP102" t="str">
        <f t="shared" si="47"/>
        <v xml:space="preserve">["LORE"] = { ["EN"] = "Complete many quests in Câr Bronach."; }; </v>
      </c>
      <c r="AQ102" t="str">
        <f t="shared" si="48"/>
        <v xml:space="preserve">["SUMMARY"] = { ["EN"] = "Complete 15 quests in Câr Bronach."; }; </v>
      </c>
      <c r="AR102" t="str">
        <f t="shared" si="49"/>
        <v xml:space="preserve">["TITLE"] = { ["EN"] = "Warrior of Câr Bronach"; }; </v>
      </c>
      <c r="AS102" t="str">
        <f t="shared" si="50"/>
        <v>};</v>
      </c>
    </row>
    <row r="103" spans="1:45" x14ac:dyDescent="0.25">
      <c r="A103">
        <v>1879422486</v>
      </c>
      <c r="B103">
        <v>95</v>
      </c>
      <c r="C103" t="s">
        <v>1954</v>
      </c>
      <c r="D103" t="s">
        <v>31</v>
      </c>
      <c r="F103">
        <v>2000</v>
      </c>
      <c r="H103">
        <v>10</v>
      </c>
      <c r="I103">
        <v>700</v>
      </c>
      <c r="J103" t="s">
        <v>1586</v>
      </c>
      <c r="K103" t="s">
        <v>1300</v>
      </c>
      <c r="L103" t="s">
        <v>1955</v>
      </c>
      <c r="M103">
        <v>2</v>
      </c>
      <c r="N103">
        <v>130</v>
      </c>
      <c r="R103" t="str">
        <f t="shared" si="26"/>
        <v>[102] = {["ID"] = 1879422486; }; -- Slayer of Câr Bronach</v>
      </c>
      <c r="S103" s="1" t="str">
        <f t="shared" si="27"/>
        <v>[102] = {["ID"] = 1879422486; ["SAVE_INDEX"] =  95; ["TYPE"] = 4; ["VXP"] = 2000; ["LP"] = 10; ["REP"] =  700; ["FACTION"] = 82; ["TIER"] = 2; ["MIN_LVL"] = "130"; ["NAME"] = { ["EN"] = "Slayer of Câr Bronach"; }; ["LORE"] = { ["EN"] = "Treacherous foes and ancient evils stalk the high ridges of the Sorrowglen, Câr Bronach."; }; ["SUMMARY"] = { ["EN"] = "Complete 4 deeds"; }; };</v>
      </c>
      <c r="T103">
        <f t="shared" si="28"/>
        <v>102</v>
      </c>
      <c r="U103" t="str">
        <f t="shared" si="29"/>
        <v>[102] = {</v>
      </c>
      <c r="V103" t="str">
        <f t="shared" si="30"/>
        <v xml:space="preserve">["ID"] = 1879422486; </v>
      </c>
      <c r="W103" t="str">
        <f t="shared" si="31"/>
        <v xml:space="preserve">["ID"] = 1879422486; </v>
      </c>
      <c r="X103" t="str">
        <f t="shared" si="32"/>
        <v/>
      </c>
      <c r="Y103" t="str">
        <f t="shared" si="33"/>
        <v xml:space="preserve">["SAVE_INDEX"] =  95; </v>
      </c>
      <c r="Z103">
        <f>VLOOKUP(D103,Type!A$2:B$14,2,FALSE)</f>
        <v>4</v>
      </c>
      <c r="AA103" t="str">
        <f t="shared" si="34"/>
        <v xml:space="preserve">["TYPE"] = 4; </v>
      </c>
      <c r="AB103" t="str">
        <f>IF(NOT(ISBLANK(E103)),VLOOKUP(E103,Type!D$2:E$6,2,FALSE),"")</f>
        <v/>
      </c>
      <c r="AC103" t="str">
        <f t="shared" si="35"/>
        <v xml:space="preserve">            </v>
      </c>
      <c r="AD103" t="str">
        <f t="shared" si="36"/>
        <v>2000</v>
      </c>
      <c r="AE103" t="str">
        <f t="shared" si="37"/>
        <v xml:space="preserve">["VXP"] = 2000; </v>
      </c>
      <c r="AF103" t="str">
        <f t="shared" si="38"/>
        <v>10</v>
      </c>
      <c r="AG103" t="str">
        <f t="shared" si="39"/>
        <v xml:space="preserve">["LP"] = 10; </v>
      </c>
      <c r="AH103" t="str">
        <f t="shared" si="40"/>
        <v>700</v>
      </c>
      <c r="AI103" t="str">
        <f t="shared" si="41"/>
        <v xml:space="preserve">["REP"] =  700; </v>
      </c>
      <c r="AJ103">
        <f>IF(LEN(J103)&gt;0,VLOOKUP(J103,Faction!A$2:B$80,2,FALSE),1)</f>
        <v>82</v>
      </c>
      <c r="AK103" t="str">
        <f t="shared" si="42"/>
        <v xml:space="preserve">["FACTION"] = 82; </v>
      </c>
      <c r="AL103" t="str">
        <f t="shared" si="43"/>
        <v xml:space="preserve">["TIER"] = 2; </v>
      </c>
      <c r="AM103" t="str">
        <f t="shared" si="44"/>
        <v xml:space="preserve">["MIN_LVL"] = "130"; </v>
      </c>
      <c r="AN103" t="str">
        <f t="shared" si="45"/>
        <v/>
      </c>
      <c r="AO103" t="str">
        <f t="shared" si="46"/>
        <v xml:space="preserve">["NAME"] = { ["EN"] = "Slayer of Câr Bronach"; }; </v>
      </c>
      <c r="AP103" t="str">
        <f t="shared" si="47"/>
        <v xml:space="preserve">["LORE"] = { ["EN"] = "Treacherous foes and ancient evils stalk the high ridges of the Sorrowglen, Câr Bronach."; }; </v>
      </c>
      <c r="AQ103" t="str">
        <f t="shared" si="48"/>
        <v xml:space="preserve">["SUMMARY"] = { ["EN"] = "Complete 4 deeds"; }; </v>
      </c>
      <c r="AR103" t="str">
        <f t="shared" si="49"/>
        <v/>
      </c>
      <c r="AS103" t="str">
        <f t="shared" si="50"/>
        <v>};</v>
      </c>
    </row>
    <row r="104" spans="1:45" x14ac:dyDescent="0.25">
      <c r="A104">
        <v>1879422482</v>
      </c>
      <c r="B104">
        <v>96</v>
      </c>
      <c r="C104" t="s">
        <v>1956</v>
      </c>
      <c r="D104" t="s">
        <v>31</v>
      </c>
      <c r="F104">
        <v>2000</v>
      </c>
      <c r="H104">
        <v>5</v>
      </c>
      <c r="I104">
        <v>700</v>
      </c>
      <c r="J104" t="s">
        <v>1586</v>
      </c>
      <c r="K104" t="s">
        <v>1958</v>
      </c>
      <c r="L104" t="s">
        <v>1957</v>
      </c>
      <c r="M104">
        <v>3</v>
      </c>
      <c r="N104">
        <v>130</v>
      </c>
      <c r="R104" t="str">
        <f t="shared" si="26"/>
        <v>[103] = {["ID"] = 1879422482; }; -- Iron Crown-slayer of Câr Bronach (Final)</v>
      </c>
      <c r="S104" s="1" t="str">
        <f t="shared" si="27"/>
        <v>[103] = {["ID"] = 1879422482; ["SAVE_INDEX"] =  96; ["TYPE"] = 4; ["VXP"] = 2000; ["LP"] =  5; ["REP"] =  700; ["FACTION"] = 82; ["TIER"] = 3; ["MIN_LVL"] = "130"; ["NAME"] = { ["EN"] = "Iron Crown-slayer of Câr Bronach (Final)"; }; ["LORE"] = { ["EN"] = "Defeat many Angmarim, Dourhands, and Hill-men sworn to the Iron Crown in Câr Bronach."; }; ["SUMMARY"] = { ["EN"] = "Defeat 360 Angmarim, Dourhands, and Hill-men sworn to the Iron Crown in Câr Bronach."; }; };</v>
      </c>
      <c r="T104">
        <f t="shared" si="28"/>
        <v>103</v>
      </c>
      <c r="U104" t="str">
        <f t="shared" si="29"/>
        <v>[103] = {</v>
      </c>
      <c r="V104" t="str">
        <f t="shared" si="30"/>
        <v xml:space="preserve">["ID"] = 1879422482; </v>
      </c>
      <c r="W104" t="str">
        <f t="shared" si="31"/>
        <v xml:space="preserve">["ID"] = 1879422482; </v>
      </c>
      <c r="X104" t="str">
        <f t="shared" si="32"/>
        <v/>
      </c>
      <c r="Y104" t="str">
        <f t="shared" si="33"/>
        <v xml:space="preserve">["SAVE_INDEX"] =  96; </v>
      </c>
      <c r="Z104">
        <f>VLOOKUP(D104,Type!A$2:B$14,2,FALSE)</f>
        <v>4</v>
      </c>
      <c r="AA104" t="str">
        <f t="shared" si="34"/>
        <v xml:space="preserve">["TYPE"] = 4; </v>
      </c>
      <c r="AB104" t="str">
        <f>IF(NOT(ISBLANK(E104)),VLOOKUP(E104,Type!D$2:E$6,2,FALSE),"")</f>
        <v/>
      </c>
      <c r="AC104" t="str">
        <f t="shared" si="35"/>
        <v xml:space="preserve">            </v>
      </c>
      <c r="AD104" t="str">
        <f t="shared" si="36"/>
        <v>2000</v>
      </c>
      <c r="AE104" t="str">
        <f t="shared" si="37"/>
        <v xml:space="preserve">["VXP"] = 2000; </v>
      </c>
      <c r="AF104" t="str">
        <f t="shared" si="38"/>
        <v>5</v>
      </c>
      <c r="AG104" t="str">
        <f t="shared" si="39"/>
        <v xml:space="preserve">["LP"] =  5; </v>
      </c>
      <c r="AH104" t="str">
        <f t="shared" si="40"/>
        <v>700</v>
      </c>
      <c r="AI104" t="str">
        <f t="shared" si="41"/>
        <v xml:space="preserve">["REP"] =  700; </v>
      </c>
      <c r="AJ104">
        <f>IF(LEN(J104)&gt;0,VLOOKUP(J104,Faction!A$2:B$80,2,FALSE),1)</f>
        <v>82</v>
      </c>
      <c r="AK104" t="str">
        <f t="shared" si="42"/>
        <v xml:space="preserve">["FACTION"] = 82; </v>
      </c>
      <c r="AL104" t="str">
        <f t="shared" si="43"/>
        <v xml:space="preserve">["TIER"] = 3; </v>
      </c>
      <c r="AM104" t="str">
        <f t="shared" si="44"/>
        <v xml:space="preserve">["MIN_LVL"] = "130"; </v>
      </c>
      <c r="AN104" t="str">
        <f t="shared" si="45"/>
        <v/>
      </c>
      <c r="AO104" t="str">
        <f t="shared" si="46"/>
        <v xml:space="preserve">["NAME"] = { ["EN"] = "Iron Crown-slayer of Câr Bronach (Final)"; }; </v>
      </c>
      <c r="AP104" t="str">
        <f t="shared" si="47"/>
        <v xml:space="preserve">["LORE"] = { ["EN"] = "Defeat many Angmarim, Dourhands, and Hill-men sworn to the Iron Crown in Câr Bronach."; }; </v>
      </c>
      <c r="AQ104" t="str">
        <f t="shared" si="48"/>
        <v xml:space="preserve">["SUMMARY"] = { ["EN"] = "Defeat 360 Angmarim, Dourhands, and Hill-men sworn to the Iron Crown in Câr Bronach."; }; </v>
      </c>
      <c r="AR104" t="str">
        <f t="shared" si="49"/>
        <v/>
      </c>
      <c r="AS104" t="str">
        <f t="shared" si="50"/>
        <v>};</v>
      </c>
    </row>
    <row r="105" spans="1:45" x14ac:dyDescent="0.25">
      <c r="A105">
        <v>1879422481</v>
      </c>
      <c r="B105">
        <v>97</v>
      </c>
      <c r="C105" t="s">
        <v>1959</v>
      </c>
      <c r="D105" t="s">
        <v>31</v>
      </c>
      <c r="F105">
        <v>2000</v>
      </c>
      <c r="H105">
        <v>5</v>
      </c>
      <c r="I105">
        <v>700</v>
      </c>
      <c r="J105" t="s">
        <v>1586</v>
      </c>
      <c r="K105" t="s">
        <v>1960</v>
      </c>
      <c r="L105" t="s">
        <v>1957</v>
      </c>
      <c r="M105">
        <v>4</v>
      </c>
      <c r="N105">
        <v>130</v>
      </c>
      <c r="R105" t="str">
        <f t="shared" si="26"/>
        <v>[104] = {["ID"] = 1879422481; }; -- Iron Crown-slayer of Câr Bronach (Advanced)</v>
      </c>
      <c r="S105" s="1" t="str">
        <f t="shared" si="27"/>
        <v>[104] = {["ID"] = 1879422481; ["SAVE_INDEX"] =  97; ["TYPE"] = 4; ["VXP"] = 2000; ["LP"] =  5; ["REP"] =  700; ["FACTION"] = 82; ["TIER"] = 4; ["MIN_LVL"] = "130"; ["NAME"] = { ["EN"] = "Iron Crown-slayer of Câr Bronach (Advanced)"; }; ["LORE"] = { ["EN"] = "Defeat many Angmarim, Dourhands, and Hill-men sworn to the Iron Crown in Câr Bronach."; }; ["SUMMARY"] = { ["EN"] = "Defeat 240 Angmarim, Dourhands, and Hill-men sworn to the Iron Crown in Câr Bronach."; }; };</v>
      </c>
      <c r="T105">
        <f t="shared" si="28"/>
        <v>104</v>
      </c>
      <c r="U105" t="str">
        <f t="shared" si="29"/>
        <v>[104] = {</v>
      </c>
      <c r="V105" t="str">
        <f t="shared" si="30"/>
        <v xml:space="preserve">["ID"] = 1879422481; </v>
      </c>
      <c r="W105" t="str">
        <f t="shared" si="31"/>
        <v xml:space="preserve">["ID"] = 1879422481; </v>
      </c>
      <c r="X105" t="str">
        <f t="shared" si="32"/>
        <v/>
      </c>
      <c r="Y105" t="str">
        <f t="shared" si="33"/>
        <v xml:space="preserve">["SAVE_INDEX"] =  97; </v>
      </c>
      <c r="Z105">
        <f>VLOOKUP(D105,Type!A$2:B$14,2,FALSE)</f>
        <v>4</v>
      </c>
      <c r="AA105" t="str">
        <f t="shared" si="34"/>
        <v xml:space="preserve">["TYPE"] = 4; </v>
      </c>
      <c r="AB105" t="str">
        <f>IF(NOT(ISBLANK(E105)),VLOOKUP(E105,Type!D$2:E$6,2,FALSE),"")</f>
        <v/>
      </c>
      <c r="AC105" t="str">
        <f t="shared" si="35"/>
        <v xml:space="preserve">            </v>
      </c>
      <c r="AD105" t="str">
        <f t="shared" si="36"/>
        <v>2000</v>
      </c>
      <c r="AE105" t="str">
        <f t="shared" si="37"/>
        <v xml:space="preserve">["VXP"] = 2000; </v>
      </c>
      <c r="AF105" t="str">
        <f t="shared" si="38"/>
        <v>5</v>
      </c>
      <c r="AG105" t="str">
        <f t="shared" si="39"/>
        <v xml:space="preserve">["LP"] =  5; </v>
      </c>
      <c r="AH105" t="str">
        <f t="shared" si="40"/>
        <v>700</v>
      </c>
      <c r="AI105" t="str">
        <f t="shared" si="41"/>
        <v xml:space="preserve">["REP"] =  700; </v>
      </c>
      <c r="AJ105">
        <f>IF(LEN(J105)&gt;0,VLOOKUP(J105,Faction!A$2:B$80,2,FALSE),1)</f>
        <v>82</v>
      </c>
      <c r="AK105" t="str">
        <f t="shared" si="42"/>
        <v xml:space="preserve">["FACTION"] = 82; </v>
      </c>
      <c r="AL105" t="str">
        <f t="shared" si="43"/>
        <v xml:space="preserve">["TIER"] = 4; </v>
      </c>
      <c r="AM105" t="str">
        <f t="shared" si="44"/>
        <v xml:space="preserve">["MIN_LVL"] = "130"; </v>
      </c>
      <c r="AN105" t="str">
        <f t="shared" si="45"/>
        <v/>
      </c>
      <c r="AO105" t="str">
        <f t="shared" si="46"/>
        <v xml:space="preserve">["NAME"] = { ["EN"] = "Iron Crown-slayer of Câr Bronach (Advanced)"; }; </v>
      </c>
      <c r="AP105" t="str">
        <f t="shared" si="47"/>
        <v xml:space="preserve">["LORE"] = { ["EN"] = "Defeat many Angmarim, Dourhands, and Hill-men sworn to the Iron Crown in Câr Bronach."; }; </v>
      </c>
      <c r="AQ105" t="str">
        <f t="shared" si="48"/>
        <v xml:space="preserve">["SUMMARY"] = { ["EN"] = "Defeat 240 Angmarim, Dourhands, and Hill-men sworn to the Iron Crown in Câr Bronach."; }; </v>
      </c>
      <c r="AR105" t="str">
        <f t="shared" si="49"/>
        <v/>
      </c>
      <c r="AS105" t="str">
        <f t="shared" si="50"/>
        <v>};</v>
      </c>
    </row>
    <row r="106" spans="1:45" x14ac:dyDescent="0.25">
      <c r="A106">
        <v>1879422485</v>
      </c>
      <c r="B106">
        <v>98</v>
      </c>
      <c r="C106" t="s">
        <v>1961</v>
      </c>
      <c r="D106" t="s">
        <v>31</v>
      </c>
      <c r="H106">
        <v>5</v>
      </c>
      <c r="I106">
        <v>500</v>
      </c>
      <c r="J106" t="s">
        <v>1586</v>
      </c>
      <c r="K106" t="s">
        <v>1962</v>
      </c>
      <c r="L106" t="s">
        <v>1957</v>
      </c>
      <c r="M106">
        <v>5</v>
      </c>
      <c r="N106">
        <v>130</v>
      </c>
      <c r="R106" t="str">
        <f t="shared" si="26"/>
        <v>[105] = {["ID"] = 1879422485; }; -- Iron Crown-slayer of Câr Bronach</v>
      </c>
      <c r="S106" s="1" t="str">
        <f t="shared" si="27"/>
        <v>[105] = {["ID"] = 1879422485; ["SAVE_INDEX"] =  98; ["TYPE"] = 4; ["VXP"] =    0; ["LP"] =  5; ["REP"] =  500; ["FACTION"] = 82; ["TIER"] = 5; ["MIN_LVL"] = "130"; ["NAME"] = { ["EN"] = "Iron Crown-slayer of Câr Bronach"; }; ["LORE"] = { ["EN"] = "Defeat many Angmarim, Dourhands, and Hill-men sworn to the Iron Crown in Câr Bronach."; }; ["SUMMARY"] = { ["EN"] = "Defeat 120 Angmarim, Dourhands, and Hill-men sworn to the Iron Crown in Câr Bronach."; }; };</v>
      </c>
      <c r="T106">
        <f t="shared" si="28"/>
        <v>105</v>
      </c>
      <c r="U106" t="str">
        <f t="shared" si="29"/>
        <v>[105] = {</v>
      </c>
      <c r="V106" t="str">
        <f t="shared" si="30"/>
        <v xml:space="preserve">["ID"] = 1879422485; </v>
      </c>
      <c r="W106" t="str">
        <f t="shared" si="31"/>
        <v xml:space="preserve">["ID"] = 1879422485; </v>
      </c>
      <c r="X106" t="str">
        <f t="shared" si="32"/>
        <v/>
      </c>
      <c r="Y106" t="str">
        <f t="shared" si="33"/>
        <v xml:space="preserve">["SAVE_INDEX"] =  98; </v>
      </c>
      <c r="Z106">
        <f>VLOOKUP(D106,Type!A$2:B$14,2,FALSE)</f>
        <v>4</v>
      </c>
      <c r="AA106" t="str">
        <f t="shared" si="34"/>
        <v xml:space="preserve">["TYPE"] = 4; </v>
      </c>
      <c r="AB106" t="str">
        <f>IF(NOT(ISBLANK(E106)),VLOOKUP(E106,Type!D$2:E$6,2,FALSE),"")</f>
        <v/>
      </c>
      <c r="AC106" t="str">
        <f t="shared" si="35"/>
        <v xml:space="preserve">            </v>
      </c>
      <c r="AD106" t="str">
        <f t="shared" si="36"/>
        <v>0</v>
      </c>
      <c r="AE106" t="str">
        <f t="shared" si="37"/>
        <v xml:space="preserve">["VXP"] =    0; </v>
      </c>
      <c r="AF106" t="str">
        <f t="shared" si="38"/>
        <v>5</v>
      </c>
      <c r="AG106" t="str">
        <f t="shared" si="39"/>
        <v xml:space="preserve">["LP"] =  5; </v>
      </c>
      <c r="AH106" t="str">
        <f t="shared" si="40"/>
        <v>500</v>
      </c>
      <c r="AI106" t="str">
        <f t="shared" si="41"/>
        <v xml:space="preserve">["REP"] =  500; </v>
      </c>
      <c r="AJ106">
        <f>IF(LEN(J106)&gt;0,VLOOKUP(J106,Faction!A$2:B$80,2,FALSE),1)</f>
        <v>82</v>
      </c>
      <c r="AK106" t="str">
        <f t="shared" si="42"/>
        <v xml:space="preserve">["FACTION"] = 82; </v>
      </c>
      <c r="AL106" t="str">
        <f t="shared" si="43"/>
        <v xml:space="preserve">["TIER"] = 5; </v>
      </c>
      <c r="AM106" t="str">
        <f t="shared" si="44"/>
        <v xml:space="preserve">["MIN_LVL"] = "130"; </v>
      </c>
      <c r="AN106" t="str">
        <f t="shared" si="45"/>
        <v/>
      </c>
      <c r="AO106" t="str">
        <f t="shared" si="46"/>
        <v xml:space="preserve">["NAME"] = { ["EN"] = "Iron Crown-slayer of Câr Bronach"; }; </v>
      </c>
      <c r="AP106" t="str">
        <f t="shared" si="47"/>
        <v xml:space="preserve">["LORE"] = { ["EN"] = "Defeat many Angmarim, Dourhands, and Hill-men sworn to the Iron Crown in Câr Bronach."; }; </v>
      </c>
      <c r="AQ106" t="str">
        <f t="shared" si="48"/>
        <v xml:space="preserve">["SUMMARY"] = { ["EN"] = "Defeat 120 Angmarim, Dourhands, and Hill-men sworn to the Iron Crown in Câr Bronach."; }; </v>
      </c>
      <c r="AR106" t="str">
        <f t="shared" si="49"/>
        <v/>
      </c>
      <c r="AS106" t="str">
        <f t="shared" si="50"/>
        <v>};</v>
      </c>
    </row>
    <row r="107" spans="1:45" x14ac:dyDescent="0.25">
      <c r="A107">
        <v>1879422479</v>
      </c>
      <c r="B107">
        <v>99</v>
      </c>
      <c r="C107" t="s">
        <v>1963</v>
      </c>
      <c r="D107" t="s">
        <v>31</v>
      </c>
      <c r="F107">
        <v>2000</v>
      </c>
      <c r="H107">
        <v>5</v>
      </c>
      <c r="I107">
        <v>700</v>
      </c>
      <c r="J107" t="s">
        <v>1586</v>
      </c>
      <c r="K107" t="s">
        <v>1965</v>
      </c>
      <c r="L107" t="s">
        <v>1964</v>
      </c>
      <c r="M107">
        <v>3</v>
      </c>
      <c r="N107">
        <v>130</v>
      </c>
      <c r="R107" t="str">
        <f t="shared" si="26"/>
        <v>[106] = {["ID"] = 1879422479; }; -- Giant-slayer of Câr Bronach (Advanced)</v>
      </c>
      <c r="S107" s="1" t="str">
        <f t="shared" si="27"/>
        <v>[106] = {["ID"] = 1879422479; ["SAVE_INDEX"] =  99; ["TYPE"] = 4; ["VXP"] = 2000; ["LP"] =  5; ["REP"] =  700; ["FACTION"] = 82; ["TIER"] = 3; ["MIN_LVL"] = "130"; ["NAME"] = { ["EN"] = "Giant-slayer of Câr Bronach (Advanced)"; }; ["LORE"] = { ["EN"] = "Defeat many giants in Câr Bronach."; }; ["SUMMARY"] = { ["EN"] = "Defeat 160 giants in Câr Bronach."; }; };</v>
      </c>
      <c r="T107">
        <f t="shared" si="28"/>
        <v>106</v>
      </c>
      <c r="U107" t="str">
        <f t="shared" si="29"/>
        <v>[106] = {</v>
      </c>
      <c r="V107" t="str">
        <f t="shared" si="30"/>
        <v xml:space="preserve">["ID"] = 1879422479; </v>
      </c>
      <c r="W107" t="str">
        <f t="shared" si="31"/>
        <v xml:space="preserve">["ID"] = 1879422479; </v>
      </c>
      <c r="X107" t="str">
        <f t="shared" si="32"/>
        <v/>
      </c>
      <c r="Y107" t="str">
        <f t="shared" si="33"/>
        <v xml:space="preserve">["SAVE_INDEX"] =  99; </v>
      </c>
      <c r="Z107">
        <f>VLOOKUP(D107,Type!A$2:B$14,2,FALSE)</f>
        <v>4</v>
      </c>
      <c r="AA107" t="str">
        <f t="shared" si="34"/>
        <v xml:space="preserve">["TYPE"] = 4; </v>
      </c>
      <c r="AB107" t="str">
        <f>IF(NOT(ISBLANK(E107)),VLOOKUP(E107,Type!D$2:E$6,2,FALSE),"")</f>
        <v/>
      </c>
      <c r="AC107" t="str">
        <f t="shared" si="35"/>
        <v xml:space="preserve">            </v>
      </c>
      <c r="AD107" t="str">
        <f t="shared" si="36"/>
        <v>2000</v>
      </c>
      <c r="AE107" t="str">
        <f t="shared" si="37"/>
        <v xml:space="preserve">["VXP"] = 2000; </v>
      </c>
      <c r="AF107" t="str">
        <f t="shared" si="38"/>
        <v>5</v>
      </c>
      <c r="AG107" t="str">
        <f t="shared" si="39"/>
        <v xml:space="preserve">["LP"] =  5; </v>
      </c>
      <c r="AH107" t="str">
        <f t="shared" si="40"/>
        <v>700</v>
      </c>
      <c r="AI107" t="str">
        <f t="shared" si="41"/>
        <v xml:space="preserve">["REP"] =  700; </v>
      </c>
      <c r="AJ107">
        <f>IF(LEN(J107)&gt;0,VLOOKUP(J107,Faction!A$2:B$80,2,FALSE),1)</f>
        <v>82</v>
      </c>
      <c r="AK107" t="str">
        <f t="shared" si="42"/>
        <v xml:space="preserve">["FACTION"] = 82; </v>
      </c>
      <c r="AL107" t="str">
        <f t="shared" si="43"/>
        <v xml:space="preserve">["TIER"] = 3; </v>
      </c>
      <c r="AM107" t="str">
        <f t="shared" si="44"/>
        <v xml:space="preserve">["MIN_LVL"] = "130"; </v>
      </c>
      <c r="AN107" t="str">
        <f t="shared" si="45"/>
        <v/>
      </c>
      <c r="AO107" t="str">
        <f t="shared" si="46"/>
        <v xml:space="preserve">["NAME"] = { ["EN"] = "Giant-slayer of Câr Bronach (Advanced)"; }; </v>
      </c>
      <c r="AP107" t="str">
        <f t="shared" si="47"/>
        <v xml:space="preserve">["LORE"] = { ["EN"] = "Defeat many giants in Câr Bronach."; }; </v>
      </c>
      <c r="AQ107" t="str">
        <f t="shared" si="48"/>
        <v xml:space="preserve">["SUMMARY"] = { ["EN"] = "Defeat 160 giants in Câr Bronach."; }; </v>
      </c>
      <c r="AR107" t="str">
        <f t="shared" si="49"/>
        <v/>
      </c>
      <c r="AS107" t="str">
        <f t="shared" si="50"/>
        <v>};</v>
      </c>
    </row>
    <row r="108" spans="1:45" x14ac:dyDescent="0.25">
      <c r="A108">
        <v>1879422484</v>
      </c>
      <c r="B108">
        <v>100</v>
      </c>
      <c r="C108" t="s">
        <v>1966</v>
      </c>
      <c r="D108" t="s">
        <v>31</v>
      </c>
      <c r="H108">
        <v>5</v>
      </c>
      <c r="I108">
        <v>500</v>
      </c>
      <c r="J108" t="s">
        <v>1586</v>
      </c>
      <c r="K108" t="s">
        <v>1967</v>
      </c>
      <c r="L108" t="s">
        <v>1964</v>
      </c>
      <c r="M108">
        <v>4</v>
      </c>
      <c r="N108">
        <v>130</v>
      </c>
      <c r="R108" t="str">
        <f t="shared" si="26"/>
        <v>[107] = {["ID"] = 1879422484; }; -- Giant-slayer of Câr Bronach</v>
      </c>
      <c r="S108" s="1" t="str">
        <f t="shared" si="27"/>
        <v>[107] = {["ID"] = 1879422484; ["SAVE_INDEX"] = 100; ["TYPE"] = 4; ["VXP"] =    0; ["LP"] =  5; ["REP"] =  500; ["FACTION"] = 82; ["TIER"] = 4; ["MIN_LVL"] = "130"; ["NAME"] = { ["EN"] = "Giant-slayer of Câr Bronach"; }; ["LORE"] = { ["EN"] = "Defeat many giants in Câr Bronach."; }; ["SUMMARY"] = { ["EN"] = "Defeat 80 giants in Câr Bronach."; }; };</v>
      </c>
      <c r="T108">
        <f t="shared" si="28"/>
        <v>107</v>
      </c>
      <c r="U108" t="str">
        <f t="shared" si="29"/>
        <v>[107] = {</v>
      </c>
      <c r="V108" t="str">
        <f t="shared" si="30"/>
        <v xml:space="preserve">["ID"] = 1879422484; </v>
      </c>
      <c r="W108" t="str">
        <f t="shared" si="31"/>
        <v xml:space="preserve">["ID"] = 1879422484; </v>
      </c>
      <c r="X108" t="str">
        <f t="shared" si="32"/>
        <v/>
      </c>
      <c r="Y108" t="str">
        <f t="shared" si="33"/>
        <v xml:space="preserve">["SAVE_INDEX"] = 100; </v>
      </c>
      <c r="Z108">
        <f>VLOOKUP(D108,Type!A$2:B$14,2,FALSE)</f>
        <v>4</v>
      </c>
      <c r="AA108" t="str">
        <f t="shared" si="34"/>
        <v xml:space="preserve">["TYPE"] = 4; </v>
      </c>
      <c r="AB108" t="str">
        <f>IF(NOT(ISBLANK(E108)),VLOOKUP(E108,Type!D$2:E$6,2,FALSE),"")</f>
        <v/>
      </c>
      <c r="AC108" t="str">
        <f t="shared" si="35"/>
        <v xml:space="preserve">            </v>
      </c>
      <c r="AD108" t="str">
        <f t="shared" si="36"/>
        <v>0</v>
      </c>
      <c r="AE108" t="str">
        <f t="shared" si="37"/>
        <v xml:space="preserve">["VXP"] =    0; </v>
      </c>
      <c r="AF108" t="str">
        <f t="shared" si="38"/>
        <v>5</v>
      </c>
      <c r="AG108" t="str">
        <f t="shared" si="39"/>
        <v xml:space="preserve">["LP"] =  5; </v>
      </c>
      <c r="AH108" t="str">
        <f t="shared" si="40"/>
        <v>500</v>
      </c>
      <c r="AI108" t="str">
        <f t="shared" si="41"/>
        <v xml:space="preserve">["REP"] =  500; </v>
      </c>
      <c r="AJ108">
        <f>IF(LEN(J108)&gt;0,VLOOKUP(J108,Faction!A$2:B$80,2,FALSE),1)</f>
        <v>82</v>
      </c>
      <c r="AK108" t="str">
        <f t="shared" si="42"/>
        <v xml:space="preserve">["FACTION"] = 82; </v>
      </c>
      <c r="AL108" t="str">
        <f t="shared" si="43"/>
        <v xml:space="preserve">["TIER"] = 4; </v>
      </c>
      <c r="AM108" t="str">
        <f t="shared" si="44"/>
        <v xml:space="preserve">["MIN_LVL"] = "130"; </v>
      </c>
      <c r="AN108" t="str">
        <f t="shared" si="45"/>
        <v/>
      </c>
      <c r="AO108" t="str">
        <f t="shared" si="46"/>
        <v xml:space="preserve">["NAME"] = { ["EN"] = "Giant-slayer of Câr Bronach"; }; </v>
      </c>
      <c r="AP108" t="str">
        <f t="shared" si="47"/>
        <v xml:space="preserve">["LORE"] = { ["EN"] = "Defeat many giants in Câr Bronach."; }; </v>
      </c>
      <c r="AQ108" t="str">
        <f t="shared" si="48"/>
        <v xml:space="preserve">["SUMMARY"] = { ["EN"] = "Defeat 80 giants in Câr Bronach."; }; </v>
      </c>
      <c r="AR108" t="str">
        <f t="shared" si="49"/>
        <v/>
      </c>
      <c r="AS108" t="str">
        <f t="shared" si="50"/>
        <v>};</v>
      </c>
    </row>
    <row r="109" spans="1:45" x14ac:dyDescent="0.25">
      <c r="A109">
        <v>1879422480</v>
      </c>
      <c r="B109">
        <v>101</v>
      </c>
      <c r="C109" t="s">
        <v>1968</v>
      </c>
      <c r="D109" t="s">
        <v>31</v>
      </c>
      <c r="F109">
        <v>2000</v>
      </c>
      <c r="H109">
        <v>5</v>
      </c>
      <c r="I109">
        <v>700</v>
      </c>
      <c r="J109" t="s">
        <v>1586</v>
      </c>
      <c r="K109" t="s">
        <v>1970</v>
      </c>
      <c r="L109" t="s">
        <v>1969</v>
      </c>
      <c r="M109">
        <v>3</v>
      </c>
      <c r="N109">
        <v>130</v>
      </c>
      <c r="R109" t="str">
        <f t="shared" si="26"/>
        <v>[108] = {["ID"] = 1879422480; }; -- Dead-slayer of Câr Bronach (Advanced)</v>
      </c>
      <c r="S109" s="1" t="str">
        <f t="shared" si="27"/>
        <v>[108] = {["ID"] = 1879422480; ["SAVE_INDEX"] = 101; ["TYPE"] = 4; ["VXP"] = 2000; ["LP"] =  5; ["REP"] =  700; ["FACTION"] = 82; ["TIER"] = 3; ["MIN_LVL"] = "130"; ["NAME"] = { ["EN"] = "Dead-slayer of Câr Bronach (Advanced)"; }; ["LORE"] = { ["EN"] = "Defeat many of the Dead in Câr Bronach."; }; ["SUMMARY"] = { ["EN"] = "Defeat 240 of the Dead in Câr Bronach."; }; };</v>
      </c>
      <c r="T109">
        <f t="shared" si="28"/>
        <v>108</v>
      </c>
      <c r="U109" t="str">
        <f t="shared" si="29"/>
        <v>[108] = {</v>
      </c>
      <c r="V109" t="str">
        <f t="shared" si="30"/>
        <v xml:space="preserve">["ID"] = 1879422480; </v>
      </c>
      <c r="W109" t="str">
        <f t="shared" si="31"/>
        <v xml:space="preserve">["ID"] = 1879422480; </v>
      </c>
      <c r="X109" t="str">
        <f t="shared" si="32"/>
        <v/>
      </c>
      <c r="Y109" t="str">
        <f t="shared" si="33"/>
        <v xml:space="preserve">["SAVE_INDEX"] = 101; </v>
      </c>
      <c r="Z109">
        <f>VLOOKUP(D109,Type!A$2:B$14,2,FALSE)</f>
        <v>4</v>
      </c>
      <c r="AA109" t="str">
        <f t="shared" si="34"/>
        <v xml:space="preserve">["TYPE"] = 4; </v>
      </c>
      <c r="AB109" t="str">
        <f>IF(NOT(ISBLANK(E109)),VLOOKUP(E109,Type!D$2:E$6,2,FALSE),"")</f>
        <v/>
      </c>
      <c r="AC109" t="str">
        <f t="shared" si="35"/>
        <v xml:space="preserve">            </v>
      </c>
      <c r="AD109" t="str">
        <f t="shared" si="36"/>
        <v>2000</v>
      </c>
      <c r="AE109" t="str">
        <f t="shared" si="37"/>
        <v xml:space="preserve">["VXP"] = 2000; </v>
      </c>
      <c r="AF109" t="str">
        <f t="shared" si="38"/>
        <v>5</v>
      </c>
      <c r="AG109" t="str">
        <f t="shared" si="39"/>
        <v xml:space="preserve">["LP"] =  5; </v>
      </c>
      <c r="AH109" t="str">
        <f t="shared" si="40"/>
        <v>700</v>
      </c>
      <c r="AI109" t="str">
        <f t="shared" si="41"/>
        <v xml:space="preserve">["REP"] =  700; </v>
      </c>
      <c r="AJ109">
        <f>IF(LEN(J109)&gt;0,VLOOKUP(J109,Faction!A$2:B$80,2,FALSE),1)</f>
        <v>82</v>
      </c>
      <c r="AK109" t="str">
        <f t="shared" si="42"/>
        <v xml:space="preserve">["FACTION"] = 82; </v>
      </c>
      <c r="AL109" t="str">
        <f t="shared" si="43"/>
        <v xml:space="preserve">["TIER"] = 3; </v>
      </c>
      <c r="AM109" t="str">
        <f t="shared" si="44"/>
        <v xml:space="preserve">["MIN_LVL"] = "130"; </v>
      </c>
      <c r="AN109" t="str">
        <f t="shared" si="45"/>
        <v/>
      </c>
      <c r="AO109" t="str">
        <f t="shared" si="46"/>
        <v xml:space="preserve">["NAME"] = { ["EN"] = "Dead-slayer of Câr Bronach (Advanced)"; }; </v>
      </c>
      <c r="AP109" t="str">
        <f t="shared" si="47"/>
        <v xml:space="preserve">["LORE"] = { ["EN"] = "Defeat many of the Dead in Câr Bronach."; }; </v>
      </c>
      <c r="AQ109" t="str">
        <f t="shared" si="48"/>
        <v xml:space="preserve">["SUMMARY"] = { ["EN"] = "Defeat 240 of the Dead in Câr Bronach."; }; </v>
      </c>
      <c r="AR109" t="str">
        <f t="shared" si="49"/>
        <v/>
      </c>
      <c r="AS109" t="str">
        <f t="shared" si="50"/>
        <v>};</v>
      </c>
    </row>
    <row r="110" spans="1:45" x14ac:dyDescent="0.25">
      <c r="A110">
        <v>1879422483</v>
      </c>
      <c r="B110">
        <v>102</v>
      </c>
      <c r="C110" t="s">
        <v>1972</v>
      </c>
      <c r="D110" t="s">
        <v>31</v>
      </c>
      <c r="H110">
        <v>5</v>
      </c>
      <c r="I110">
        <v>500</v>
      </c>
      <c r="J110" t="s">
        <v>1586</v>
      </c>
      <c r="K110" t="s">
        <v>1971</v>
      </c>
      <c r="L110" t="s">
        <v>1969</v>
      </c>
      <c r="M110">
        <v>4</v>
      </c>
      <c r="N110">
        <v>130</v>
      </c>
      <c r="R110" t="str">
        <f t="shared" si="26"/>
        <v>[109] = {["ID"] = 1879422483; }; -- Dead-slayer of Câr Bronach</v>
      </c>
      <c r="S110" s="1" t="str">
        <f t="shared" si="27"/>
        <v>[109] = {["ID"] = 1879422483; ["SAVE_INDEX"] = 102; ["TYPE"] = 4; ["VXP"] =    0; ["LP"] =  5; ["REP"] =  500; ["FACTION"] = 82; ["TIER"] = 4; ["MIN_LVL"] = "130"; ["NAME"] = { ["EN"] = "Dead-slayer of Câr Bronach"; }; ["LORE"] = { ["EN"] = "Defeat many of the Dead in Câr Bronach."; }; ["SUMMARY"] = { ["EN"] = "Defeat 120 of the Dead in Câr Bronach."; }; };</v>
      </c>
      <c r="T110">
        <f t="shared" si="28"/>
        <v>109</v>
      </c>
      <c r="U110" t="str">
        <f t="shared" si="29"/>
        <v>[109] = {</v>
      </c>
      <c r="V110" t="str">
        <f t="shared" si="30"/>
        <v xml:space="preserve">["ID"] = 1879422483; </v>
      </c>
      <c r="W110" t="str">
        <f t="shared" si="31"/>
        <v xml:space="preserve">["ID"] = 1879422483; </v>
      </c>
      <c r="X110" t="str">
        <f t="shared" si="32"/>
        <v/>
      </c>
      <c r="Y110" t="str">
        <f t="shared" si="33"/>
        <v xml:space="preserve">["SAVE_INDEX"] = 102; </v>
      </c>
      <c r="Z110">
        <f>VLOOKUP(D110,Type!A$2:B$14,2,FALSE)</f>
        <v>4</v>
      </c>
      <c r="AA110" t="str">
        <f t="shared" si="34"/>
        <v xml:space="preserve">["TYPE"] = 4; </v>
      </c>
      <c r="AB110" t="str">
        <f>IF(NOT(ISBLANK(E110)),VLOOKUP(E110,Type!D$2:E$6,2,FALSE),"")</f>
        <v/>
      </c>
      <c r="AC110" t="str">
        <f t="shared" si="35"/>
        <v xml:space="preserve">            </v>
      </c>
      <c r="AD110" t="str">
        <f t="shared" si="36"/>
        <v>0</v>
      </c>
      <c r="AE110" t="str">
        <f t="shared" si="37"/>
        <v xml:space="preserve">["VXP"] =    0; </v>
      </c>
      <c r="AF110" t="str">
        <f t="shared" si="38"/>
        <v>5</v>
      </c>
      <c r="AG110" t="str">
        <f t="shared" si="39"/>
        <v xml:space="preserve">["LP"] =  5; </v>
      </c>
      <c r="AH110" t="str">
        <f t="shared" si="40"/>
        <v>500</v>
      </c>
      <c r="AI110" t="str">
        <f t="shared" si="41"/>
        <v xml:space="preserve">["REP"] =  500; </v>
      </c>
      <c r="AJ110">
        <f>IF(LEN(J110)&gt;0,VLOOKUP(J110,Faction!A$2:B$80,2,FALSE),1)</f>
        <v>82</v>
      </c>
      <c r="AK110" t="str">
        <f t="shared" si="42"/>
        <v xml:space="preserve">["FACTION"] = 82; </v>
      </c>
      <c r="AL110" t="str">
        <f t="shared" si="43"/>
        <v xml:space="preserve">["TIER"] = 4; </v>
      </c>
      <c r="AM110" t="str">
        <f t="shared" si="44"/>
        <v xml:space="preserve">["MIN_LVL"] = "130"; </v>
      </c>
      <c r="AN110" t="str">
        <f t="shared" si="45"/>
        <v/>
      </c>
      <c r="AO110" t="str">
        <f t="shared" si="46"/>
        <v xml:space="preserve">["NAME"] = { ["EN"] = "Dead-slayer of Câr Bronach"; }; </v>
      </c>
      <c r="AP110" t="str">
        <f t="shared" si="47"/>
        <v xml:space="preserve">["LORE"] = { ["EN"] = "Defeat many of the Dead in Câr Bronach."; }; </v>
      </c>
      <c r="AQ110" t="str">
        <f t="shared" si="48"/>
        <v xml:space="preserve">["SUMMARY"] = { ["EN"] = "Defeat 120 of the Dead in Câr Bronach."; }; </v>
      </c>
      <c r="AR110" t="str">
        <f t="shared" si="49"/>
        <v/>
      </c>
      <c r="AS110" t="str">
        <f t="shared" si="50"/>
        <v>};</v>
      </c>
    </row>
    <row r="111" spans="1:45" x14ac:dyDescent="0.25">
      <c r="A111">
        <v>1879422476</v>
      </c>
      <c r="B111">
        <v>103</v>
      </c>
      <c r="C111" t="s">
        <v>1973</v>
      </c>
      <c r="D111" t="s">
        <v>31</v>
      </c>
      <c r="F111">
        <v>2000</v>
      </c>
      <c r="H111">
        <v>5</v>
      </c>
      <c r="I111">
        <v>700</v>
      </c>
      <c r="J111" t="s">
        <v>1586</v>
      </c>
      <c r="K111" t="s">
        <v>1975</v>
      </c>
      <c r="L111" t="s">
        <v>1974</v>
      </c>
      <c r="M111">
        <v>3</v>
      </c>
      <c r="N111">
        <v>130</v>
      </c>
      <c r="R111" t="str">
        <f t="shared" si="26"/>
        <v>[110] = {["ID"] = 1879422476; }; -- Beast-slayer of Câr Bronach (Advanced)</v>
      </c>
      <c r="S111" s="1" t="str">
        <f t="shared" si="27"/>
        <v>[110] = {["ID"] = 1879422476; ["SAVE_INDEX"] = 103; ["TYPE"] = 4; ["VXP"] = 2000; ["LP"] =  5; ["REP"] =  700; ["FACTION"] = 82; ["TIER"] = 3; ["MIN_LVL"] = "130"; ["NAME"] = { ["EN"] = "Beast-slayer of Câr Bronach (Advanced)"; }; ["LORE"] = { ["EN"] = "Defeat many beasts in Câr Bronach."; }; ["SUMMARY"] = { ["EN"] = "Defeat 240 beasts in Câr Bronach."; }; };</v>
      </c>
      <c r="T111">
        <f t="shared" si="28"/>
        <v>110</v>
      </c>
      <c r="U111" t="str">
        <f t="shared" si="29"/>
        <v>[110] = {</v>
      </c>
      <c r="V111" t="str">
        <f t="shared" si="30"/>
        <v xml:space="preserve">["ID"] = 1879422476; </v>
      </c>
      <c r="W111" t="str">
        <f t="shared" si="31"/>
        <v xml:space="preserve">["ID"] = 1879422476; </v>
      </c>
      <c r="X111" t="str">
        <f t="shared" si="32"/>
        <v/>
      </c>
      <c r="Y111" t="str">
        <f t="shared" si="33"/>
        <v xml:space="preserve">["SAVE_INDEX"] = 103; </v>
      </c>
      <c r="Z111">
        <f>VLOOKUP(D111,Type!A$2:B$14,2,FALSE)</f>
        <v>4</v>
      </c>
      <c r="AA111" t="str">
        <f t="shared" si="34"/>
        <v xml:space="preserve">["TYPE"] = 4; </v>
      </c>
      <c r="AB111" t="str">
        <f>IF(NOT(ISBLANK(E111)),VLOOKUP(E111,Type!D$2:E$6,2,FALSE),"")</f>
        <v/>
      </c>
      <c r="AC111" t="str">
        <f t="shared" si="35"/>
        <v xml:space="preserve">            </v>
      </c>
      <c r="AD111" t="str">
        <f t="shared" si="36"/>
        <v>2000</v>
      </c>
      <c r="AE111" t="str">
        <f t="shared" si="37"/>
        <v xml:space="preserve">["VXP"] = 2000; </v>
      </c>
      <c r="AF111" t="str">
        <f t="shared" si="38"/>
        <v>5</v>
      </c>
      <c r="AG111" t="str">
        <f t="shared" si="39"/>
        <v xml:space="preserve">["LP"] =  5; </v>
      </c>
      <c r="AH111" t="str">
        <f t="shared" si="40"/>
        <v>700</v>
      </c>
      <c r="AI111" t="str">
        <f t="shared" si="41"/>
        <v xml:space="preserve">["REP"] =  700; </v>
      </c>
      <c r="AJ111">
        <f>IF(LEN(J111)&gt;0,VLOOKUP(J111,Faction!A$2:B$80,2,FALSE),1)</f>
        <v>82</v>
      </c>
      <c r="AK111" t="str">
        <f t="shared" si="42"/>
        <v xml:space="preserve">["FACTION"] = 82; </v>
      </c>
      <c r="AL111" t="str">
        <f t="shared" si="43"/>
        <v xml:space="preserve">["TIER"] = 3; </v>
      </c>
      <c r="AM111" t="str">
        <f t="shared" si="44"/>
        <v xml:space="preserve">["MIN_LVL"] = "130"; </v>
      </c>
      <c r="AN111" t="str">
        <f t="shared" si="45"/>
        <v/>
      </c>
      <c r="AO111" t="str">
        <f t="shared" si="46"/>
        <v xml:space="preserve">["NAME"] = { ["EN"] = "Beast-slayer of Câr Bronach (Advanced)"; }; </v>
      </c>
      <c r="AP111" t="str">
        <f t="shared" si="47"/>
        <v xml:space="preserve">["LORE"] = { ["EN"] = "Defeat many beasts in Câr Bronach."; }; </v>
      </c>
      <c r="AQ111" t="str">
        <f t="shared" si="48"/>
        <v xml:space="preserve">["SUMMARY"] = { ["EN"] = "Defeat 240 beasts in Câr Bronach."; }; </v>
      </c>
      <c r="AR111" t="str">
        <f t="shared" si="49"/>
        <v/>
      </c>
      <c r="AS111" t="str">
        <f t="shared" si="50"/>
        <v>};</v>
      </c>
    </row>
    <row r="112" spans="1:45" x14ac:dyDescent="0.25">
      <c r="A112">
        <v>1879422475</v>
      </c>
      <c r="B112">
        <v>104</v>
      </c>
      <c r="C112" t="s">
        <v>1977</v>
      </c>
      <c r="D112" t="s">
        <v>31</v>
      </c>
      <c r="H112">
        <v>5</v>
      </c>
      <c r="I112">
        <v>500</v>
      </c>
      <c r="J112" t="s">
        <v>1586</v>
      </c>
      <c r="K112" t="s">
        <v>1976</v>
      </c>
      <c r="L112" t="s">
        <v>1974</v>
      </c>
      <c r="M112">
        <v>4</v>
      </c>
      <c r="N112">
        <v>130</v>
      </c>
      <c r="R112" t="str">
        <f t="shared" si="26"/>
        <v>[111] = {["ID"] = 1879422475; }; -- Beast-slayer of Câr Bronach</v>
      </c>
      <c r="S112" s="1" t="str">
        <f t="shared" si="27"/>
        <v>[111] = {["ID"] = 1879422475; ["SAVE_INDEX"] = 104; ["TYPE"] = 4; ["VXP"] =    0; ["LP"] =  5; ["REP"] =  500; ["FACTION"] = 82; ["TIER"] = 4; ["MIN_LVL"] = "130"; ["NAME"] = { ["EN"] = "Beast-slayer of Câr Bronach"; }; ["LORE"] = { ["EN"] = "Defeat many beasts in Câr Bronach."; }; ["SUMMARY"] = { ["EN"] = "Defeat 120 beasts in Câr Bronach."; }; };</v>
      </c>
      <c r="T112">
        <f t="shared" si="28"/>
        <v>111</v>
      </c>
      <c r="U112" t="str">
        <f t="shared" si="29"/>
        <v>[111] = {</v>
      </c>
      <c r="V112" t="str">
        <f t="shared" si="30"/>
        <v xml:space="preserve">["ID"] = 1879422475; </v>
      </c>
      <c r="W112" t="str">
        <f t="shared" si="31"/>
        <v xml:space="preserve">["ID"] = 1879422475; </v>
      </c>
      <c r="X112" t="str">
        <f t="shared" si="32"/>
        <v/>
      </c>
      <c r="Y112" t="str">
        <f t="shared" si="33"/>
        <v xml:space="preserve">["SAVE_INDEX"] = 104; </v>
      </c>
      <c r="Z112">
        <f>VLOOKUP(D112,Type!A$2:B$14,2,FALSE)</f>
        <v>4</v>
      </c>
      <c r="AA112" t="str">
        <f t="shared" si="34"/>
        <v xml:space="preserve">["TYPE"] = 4; </v>
      </c>
      <c r="AB112" t="str">
        <f>IF(NOT(ISBLANK(E112)),VLOOKUP(E112,Type!D$2:E$6,2,FALSE),"")</f>
        <v/>
      </c>
      <c r="AC112" t="str">
        <f t="shared" si="35"/>
        <v xml:space="preserve">            </v>
      </c>
      <c r="AD112" t="str">
        <f t="shared" si="36"/>
        <v>0</v>
      </c>
      <c r="AE112" t="str">
        <f t="shared" si="37"/>
        <v xml:space="preserve">["VXP"] =    0; </v>
      </c>
      <c r="AF112" t="str">
        <f t="shared" si="38"/>
        <v>5</v>
      </c>
      <c r="AG112" t="str">
        <f t="shared" si="39"/>
        <v xml:space="preserve">["LP"] =  5; </v>
      </c>
      <c r="AH112" t="str">
        <f t="shared" si="40"/>
        <v>500</v>
      </c>
      <c r="AI112" t="str">
        <f t="shared" si="41"/>
        <v xml:space="preserve">["REP"] =  500; </v>
      </c>
      <c r="AJ112">
        <f>IF(LEN(J112)&gt;0,VLOOKUP(J112,Faction!A$2:B$80,2,FALSE),1)</f>
        <v>82</v>
      </c>
      <c r="AK112" t="str">
        <f t="shared" si="42"/>
        <v xml:space="preserve">["FACTION"] = 82; </v>
      </c>
      <c r="AL112" t="str">
        <f t="shared" si="43"/>
        <v xml:space="preserve">["TIER"] = 4; </v>
      </c>
      <c r="AM112" t="str">
        <f t="shared" si="44"/>
        <v xml:space="preserve">["MIN_LVL"] = "130"; </v>
      </c>
      <c r="AN112" t="str">
        <f t="shared" si="45"/>
        <v/>
      </c>
      <c r="AO112" t="str">
        <f t="shared" si="46"/>
        <v xml:space="preserve">["NAME"] = { ["EN"] = "Beast-slayer of Câr Bronach"; }; </v>
      </c>
      <c r="AP112" t="str">
        <f t="shared" si="47"/>
        <v xml:space="preserve">["LORE"] = { ["EN"] = "Defeat many beasts in Câr Bronach."; }; </v>
      </c>
      <c r="AQ112" t="str">
        <f t="shared" si="48"/>
        <v xml:space="preserve">["SUMMARY"] = { ["EN"] = "Defeat 120 beasts in Câr Bronach."; }; </v>
      </c>
      <c r="AR112" t="str">
        <f t="shared" si="49"/>
        <v/>
      </c>
      <c r="AS112" t="str">
        <f t="shared" si="50"/>
        <v>};</v>
      </c>
    </row>
    <row r="113" spans="1:45" x14ac:dyDescent="0.25">
      <c r="C113" s="3" t="s">
        <v>1978</v>
      </c>
      <c r="D113" s="3" t="s">
        <v>1551</v>
      </c>
      <c r="M113">
        <v>0</v>
      </c>
      <c r="P113">
        <v>267</v>
      </c>
      <c r="R113" t="str">
        <f t="shared" si="26"/>
        <v>[112] = {["CAT_ID"] = 267; }; -- Gundabad</v>
      </c>
      <c r="S113" s="1" t="str">
        <f t="shared" si="27"/>
        <v>[112] = {                     ["TYPE"] = 14; ["VXP"] =    0; ["LP"] =  0; ["REP"] =    0; ["FACTION"] =  1; ["TIER"] = 0; ["NAME"] = { ["EN"] = "Gundabad"; }; };</v>
      </c>
      <c r="T113">
        <f t="shared" si="28"/>
        <v>112</v>
      </c>
      <c r="U113" t="str">
        <f t="shared" si="29"/>
        <v>[112] = {</v>
      </c>
      <c r="V113" t="str">
        <f t="shared" si="30"/>
        <v xml:space="preserve">                     </v>
      </c>
      <c r="W113" t="str">
        <f t="shared" si="31"/>
        <v/>
      </c>
      <c r="X113" t="str">
        <f t="shared" si="32"/>
        <v xml:space="preserve">["CAT_ID"] = 267; </v>
      </c>
      <c r="Y113" t="str">
        <f t="shared" si="33"/>
        <v/>
      </c>
      <c r="Z113">
        <f>VLOOKUP(D113,Type!A$2:B$14,2,FALSE)</f>
        <v>14</v>
      </c>
      <c r="AA113" t="str">
        <f t="shared" si="34"/>
        <v xml:space="preserve">["TYPE"] = 14; </v>
      </c>
      <c r="AB113" t="str">
        <f>IF(NOT(ISBLANK(E113)),VLOOKUP(E113,Type!D$2:E$6,2,FALSE),"")</f>
        <v/>
      </c>
      <c r="AC113" t="str">
        <f t="shared" si="35"/>
        <v xml:space="preserve">            </v>
      </c>
      <c r="AD113" t="str">
        <f t="shared" si="36"/>
        <v>0</v>
      </c>
      <c r="AE113" t="str">
        <f t="shared" si="37"/>
        <v xml:space="preserve">["VXP"] =    0; </v>
      </c>
      <c r="AF113" t="str">
        <f t="shared" si="38"/>
        <v>0</v>
      </c>
      <c r="AG113" t="str">
        <f t="shared" si="39"/>
        <v xml:space="preserve">["LP"] =  0; </v>
      </c>
      <c r="AH113" t="str">
        <f t="shared" si="40"/>
        <v>0</v>
      </c>
      <c r="AI113" t="str">
        <f t="shared" si="41"/>
        <v xml:space="preserve">["REP"] =    0; </v>
      </c>
      <c r="AJ113">
        <f>IF(LEN(J113)&gt;0,VLOOKUP(J113,Faction!A$2:B$80,2,FALSE),1)</f>
        <v>1</v>
      </c>
      <c r="AK113" t="str">
        <f t="shared" si="42"/>
        <v xml:space="preserve">["FACTION"] =  1; </v>
      </c>
      <c r="AL113" t="str">
        <f t="shared" si="43"/>
        <v xml:space="preserve">["TIER"] = 0; </v>
      </c>
      <c r="AM113" t="str">
        <f t="shared" si="44"/>
        <v/>
      </c>
      <c r="AN113" t="str">
        <f t="shared" si="45"/>
        <v/>
      </c>
      <c r="AO113" t="str">
        <f t="shared" si="46"/>
        <v xml:space="preserve">["NAME"] = { ["EN"] = "Gundabad"; }; </v>
      </c>
      <c r="AP113" t="str">
        <f t="shared" si="47"/>
        <v/>
      </c>
      <c r="AQ113" t="str">
        <f t="shared" si="48"/>
        <v/>
      </c>
      <c r="AR113" t="str">
        <f t="shared" si="49"/>
        <v/>
      </c>
      <c r="AS113" t="str">
        <f t="shared" si="50"/>
        <v>};</v>
      </c>
    </row>
    <row r="114" spans="1:45" x14ac:dyDescent="0.25">
      <c r="A114">
        <v>1879418418</v>
      </c>
      <c r="B114">
        <v>105</v>
      </c>
      <c r="C114" t="s">
        <v>1979</v>
      </c>
      <c r="D114" t="s">
        <v>26</v>
      </c>
      <c r="F114">
        <v>4000</v>
      </c>
      <c r="G114" t="s">
        <v>1981</v>
      </c>
      <c r="H114">
        <v>10</v>
      </c>
      <c r="I114">
        <v>700</v>
      </c>
      <c r="J114" t="s">
        <v>1586</v>
      </c>
      <c r="K114" t="s">
        <v>1309</v>
      </c>
      <c r="L114" t="s">
        <v>1980</v>
      </c>
      <c r="M114">
        <v>0</v>
      </c>
      <c r="N114">
        <v>130</v>
      </c>
      <c r="R114" t="str">
        <f t="shared" si="26"/>
        <v>[113] = {["ID"] = 1879418418; }; -- Gundabad: Reclaiming The Mountain</v>
      </c>
      <c r="S114" s="1" t="str">
        <f t="shared" si="27"/>
        <v>[113] = {["ID"] = 1879418418; ["SAVE_INDEX"] = 105; ["TYPE"] = 6; ["VXP"] = 4000; ["LP"] = 10; ["REP"] =  700; ["FACTION"] = 82; ["TIER"] = 0; ["MIN_LVL"] = "130"; ["NAME"] = { ["EN"] = "Gundabad: Reclaiming The Mountain"; }; ["LORE"] = { ["EN"] = "There is still much to do in Gundabad."; }; ["SUMMARY"] = { ["EN"] = "Complete 2 deeds"; }; ["TITLE"] = { ["EN"] = "of The Three Peaks"; }; };</v>
      </c>
      <c r="T114">
        <f t="shared" si="28"/>
        <v>113</v>
      </c>
      <c r="U114" t="str">
        <f t="shared" si="29"/>
        <v>[113] = {</v>
      </c>
      <c r="V114" t="str">
        <f t="shared" si="30"/>
        <v xml:space="preserve">["ID"] = 1879418418; </v>
      </c>
      <c r="W114" t="str">
        <f t="shared" si="31"/>
        <v xml:space="preserve">["ID"] = 1879418418; </v>
      </c>
      <c r="X114" t="str">
        <f t="shared" si="32"/>
        <v/>
      </c>
      <c r="Y114" t="str">
        <f t="shared" si="33"/>
        <v xml:space="preserve">["SAVE_INDEX"] = 105; </v>
      </c>
      <c r="Z114">
        <f>VLOOKUP(D114,Type!A$2:B$14,2,FALSE)</f>
        <v>6</v>
      </c>
      <c r="AA114" t="str">
        <f t="shared" si="34"/>
        <v xml:space="preserve">["TYPE"] = 6; </v>
      </c>
      <c r="AB114" t="str">
        <f>IF(NOT(ISBLANK(E114)),VLOOKUP(E114,Type!D$2:E$6,2,FALSE),"")</f>
        <v/>
      </c>
      <c r="AC114" t="str">
        <f t="shared" si="35"/>
        <v xml:space="preserve">            </v>
      </c>
      <c r="AD114" t="str">
        <f t="shared" si="36"/>
        <v>4000</v>
      </c>
      <c r="AE114" t="str">
        <f t="shared" si="37"/>
        <v xml:space="preserve">["VXP"] = 4000; </v>
      </c>
      <c r="AF114" t="str">
        <f t="shared" si="38"/>
        <v>10</v>
      </c>
      <c r="AG114" t="str">
        <f t="shared" si="39"/>
        <v xml:space="preserve">["LP"] = 10; </v>
      </c>
      <c r="AH114" t="str">
        <f t="shared" si="40"/>
        <v>700</v>
      </c>
      <c r="AI114" t="str">
        <f t="shared" si="41"/>
        <v xml:space="preserve">["REP"] =  700; </v>
      </c>
      <c r="AJ114">
        <f>IF(LEN(J114)&gt;0,VLOOKUP(J114,Faction!A$2:B$80,2,FALSE),1)</f>
        <v>82</v>
      </c>
      <c r="AK114" t="str">
        <f t="shared" si="42"/>
        <v xml:space="preserve">["FACTION"] = 82; </v>
      </c>
      <c r="AL114" t="str">
        <f t="shared" si="43"/>
        <v xml:space="preserve">["TIER"] = 0; </v>
      </c>
      <c r="AM114" t="str">
        <f t="shared" si="44"/>
        <v xml:space="preserve">["MIN_LVL"] = "130"; </v>
      </c>
      <c r="AN114" t="str">
        <f t="shared" si="45"/>
        <v/>
      </c>
      <c r="AO114" t="str">
        <f t="shared" si="46"/>
        <v xml:space="preserve">["NAME"] = { ["EN"] = "Gundabad: Reclaiming The Mountain"; }; </v>
      </c>
      <c r="AP114" t="str">
        <f t="shared" si="47"/>
        <v xml:space="preserve">["LORE"] = { ["EN"] = "There is still much to do in Gundabad."; }; </v>
      </c>
      <c r="AQ114" t="str">
        <f t="shared" si="48"/>
        <v xml:space="preserve">["SUMMARY"] = { ["EN"] = "Complete 2 deeds"; }; </v>
      </c>
      <c r="AR114" t="str">
        <f t="shared" si="49"/>
        <v xml:space="preserve">["TITLE"] = { ["EN"] = "of The Three Peaks"; }; </v>
      </c>
      <c r="AS114" t="str">
        <f t="shared" si="50"/>
        <v>};</v>
      </c>
    </row>
    <row r="115" spans="1:45" x14ac:dyDescent="0.25">
      <c r="A115">
        <v>1879418400</v>
      </c>
      <c r="B115">
        <v>106</v>
      </c>
      <c r="C115" t="s">
        <v>1982</v>
      </c>
      <c r="D115" t="s">
        <v>26</v>
      </c>
      <c r="F115">
        <v>2000</v>
      </c>
      <c r="G115" t="s">
        <v>1983</v>
      </c>
      <c r="H115">
        <v>10</v>
      </c>
      <c r="I115">
        <v>700</v>
      </c>
      <c r="J115" t="s">
        <v>1586</v>
      </c>
      <c r="K115" t="s">
        <v>1300</v>
      </c>
      <c r="L115" t="s">
        <v>1980</v>
      </c>
      <c r="M115">
        <v>1</v>
      </c>
      <c r="N115">
        <v>130</v>
      </c>
      <c r="R115" t="str">
        <f t="shared" si="26"/>
        <v>[114] = {["ID"] = 1879418400; }; -- Gundabad: Continued Efforts</v>
      </c>
      <c r="S115" s="1" t="str">
        <f t="shared" si="27"/>
        <v>[114] = {["ID"] = 1879418400; ["SAVE_INDEX"] = 106; ["TYPE"] = 6; ["VXP"] = 2000; ["LP"] = 10; ["REP"] =  700; ["FACTION"] = 82; ["TIER"] = 1; ["MIN_LVL"] = "130"; ["NAME"] = { ["EN"] = "Gundabad: Continued Efforts"; }; ["LORE"] = { ["EN"] = "There is still much to do in Gundabad."; }; ["SUMMARY"] = { ["EN"] = "Complete 4 deeds"; }; ["TITLE"] = { ["EN"] = "of the Mountain-home"; }; };</v>
      </c>
      <c r="T115">
        <f t="shared" si="28"/>
        <v>114</v>
      </c>
      <c r="U115" t="str">
        <f t="shared" si="29"/>
        <v>[114] = {</v>
      </c>
      <c r="V115" t="str">
        <f t="shared" si="30"/>
        <v xml:space="preserve">["ID"] = 1879418400; </v>
      </c>
      <c r="W115" t="str">
        <f t="shared" si="31"/>
        <v xml:space="preserve">["ID"] = 1879418400; </v>
      </c>
      <c r="X115" t="str">
        <f t="shared" si="32"/>
        <v/>
      </c>
      <c r="Y115" t="str">
        <f t="shared" si="33"/>
        <v xml:space="preserve">["SAVE_INDEX"] = 106; </v>
      </c>
      <c r="Z115">
        <f>VLOOKUP(D115,Type!A$2:B$14,2,FALSE)</f>
        <v>6</v>
      </c>
      <c r="AA115" t="str">
        <f t="shared" si="34"/>
        <v xml:space="preserve">["TYPE"] = 6; </v>
      </c>
      <c r="AB115" t="str">
        <f>IF(NOT(ISBLANK(E115)),VLOOKUP(E115,Type!D$2:E$6,2,FALSE),"")</f>
        <v/>
      </c>
      <c r="AC115" t="str">
        <f t="shared" si="35"/>
        <v xml:space="preserve">            </v>
      </c>
      <c r="AD115" t="str">
        <f t="shared" si="36"/>
        <v>2000</v>
      </c>
      <c r="AE115" t="str">
        <f t="shared" si="37"/>
        <v xml:space="preserve">["VXP"] = 2000; </v>
      </c>
      <c r="AF115" t="str">
        <f t="shared" si="38"/>
        <v>10</v>
      </c>
      <c r="AG115" t="str">
        <f t="shared" si="39"/>
        <v xml:space="preserve">["LP"] = 10; </v>
      </c>
      <c r="AH115" t="str">
        <f t="shared" si="40"/>
        <v>700</v>
      </c>
      <c r="AI115" t="str">
        <f t="shared" si="41"/>
        <v xml:space="preserve">["REP"] =  700; </v>
      </c>
      <c r="AJ115">
        <f>IF(LEN(J115)&gt;0,VLOOKUP(J115,Faction!A$2:B$80,2,FALSE),1)</f>
        <v>82</v>
      </c>
      <c r="AK115" t="str">
        <f t="shared" si="42"/>
        <v xml:space="preserve">["FACTION"] = 82; </v>
      </c>
      <c r="AL115" t="str">
        <f t="shared" si="43"/>
        <v xml:space="preserve">["TIER"] = 1; </v>
      </c>
      <c r="AM115" t="str">
        <f t="shared" si="44"/>
        <v xml:space="preserve">["MIN_LVL"] = "130"; </v>
      </c>
      <c r="AN115" t="str">
        <f t="shared" si="45"/>
        <v/>
      </c>
      <c r="AO115" t="str">
        <f t="shared" si="46"/>
        <v xml:space="preserve">["NAME"] = { ["EN"] = "Gundabad: Continued Efforts"; }; </v>
      </c>
      <c r="AP115" t="str">
        <f t="shared" si="47"/>
        <v xml:space="preserve">["LORE"] = { ["EN"] = "There is still much to do in Gundabad."; }; </v>
      </c>
      <c r="AQ115" t="str">
        <f t="shared" si="48"/>
        <v xml:space="preserve">["SUMMARY"] = { ["EN"] = "Complete 4 deeds"; }; </v>
      </c>
      <c r="AR115" t="str">
        <f t="shared" si="49"/>
        <v xml:space="preserve">["TITLE"] = { ["EN"] = "of the Mountain-home"; }; </v>
      </c>
      <c r="AS115" t="str">
        <f t="shared" si="50"/>
        <v>};</v>
      </c>
    </row>
    <row r="116" spans="1:45" x14ac:dyDescent="0.25">
      <c r="A116">
        <v>1879418412</v>
      </c>
      <c r="B116">
        <v>107</v>
      </c>
      <c r="C116" t="s">
        <v>1984</v>
      </c>
      <c r="D116" t="s">
        <v>26</v>
      </c>
      <c r="F116">
        <v>3000</v>
      </c>
      <c r="G116" t="s">
        <v>1987</v>
      </c>
      <c r="I116">
        <v>700</v>
      </c>
      <c r="J116" t="s">
        <v>1586</v>
      </c>
      <c r="K116" t="s">
        <v>1986</v>
      </c>
      <c r="L116" t="s">
        <v>1985</v>
      </c>
      <c r="M116">
        <v>2</v>
      </c>
      <c r="N116">
        <v>130</v>
      </c>
      <c r="R116" t="str">
        <f t="shared" si="26"/>
        <v>[115] = {["ID"] = 1879418412; }; -- Quests of Reclaiming The Mountain</v>
      </c>
      <c r="S116" s="1" t="str">
        <f t="shared" si="27"/>
        <v>[115] = {["ID"] = 1879418412; ["SAVE_INDEX"] = 107; ["TYPE"] = 6; ["VXP"] = 3000; ["LP"] =  0; ["REP"] =  700; ["FACTION"] = 82; ["TIER"] = 2; ["MIN_LVL"] = "130"; ["NAME"] = { ["EN"] = "Quests of Reclaiming The Mountain"; }; ["LORE"] = { ["EN"] = "Complete Gundabad quests to assist in Reclaiming The Mountain."; }; ["SUMMARY"] = { ["EN"] = "Complete 17 quests"; }; ["TITLE"] = { ["EN"] = "Mountain-holder"; }; };</v>
      </c>
      <c r="T116">
        <f t="shared" si="28"/>
        <v>115</v>
      </c>
      <c r="U116" t="str">
        <f t="shared" si="29"/>
        <v>[115] = {</v>
      </c>
      <c r="V116" t="str">
        <f t="shared" si="30"/>
        <v xml:space="preserve">["ID"] = 1879418412; </v>
      </c>
      <c r="W116" t="str">
        <f t="shared" si="31"/>
        <v xml:space="preserve">["ID"] = 1879418412; </v>
      </c>
      <c r="X116" t="str">
        <f t="shared" si="32"/>
        <v/>
      </c>
      <c r="Y116" t="str">
        <f t="shared" si="33"/>
        <v xml:space="preserve">["SAVE_INDEX"] = 107; </v>
      </c>
      <c r="Z116">
        <f>VLOOKUP(D116,Type!A$2:B$14,2,FALSE)</f>
        <v>6</v>
      </c>
      <c r="AA116" t="str">
        <f t="shared" si="34"/>
        <v xml:space="preserve">["TYPE"] = 6; </v>
      </c>
      <c r="AB116" t="str">
        <f>IF(NOT(ISBLANK(E116)),VLOOKUP(E116,Type!D$2:E$6,2,FALSE),"")</f>
        <v/>
      </c>
      <c r="AC116" t="str">
        <f t="shared" si="35"/>
        <v xml:space="preserve">            </v>
      </c>
      <c r="AD116" t="str">
        <f t="shared" si="36"/>
        <v>3000</v>
      </c>
      <c r="AE116" t="str">
        <f t="shared" si="37"/>
        <v xml:space="preserve">["VXP"] = 3000; </v>
      </c>
      <c r="AF116" t="str">
        <f t="shared" si="38"/>
        <v>0</v>
      </c>
      <c r="AG116" t="str">
        <f t="shared" si="39"/>
        <v xml:space="preserve">["LP"] =  0; </v>
      </c>
      <c r="AH116" t="str">
        <f t="shared" si="40"/>
        <v>700</v>
      </c>
      <c r="AI116" t="str">
        <f t="shared" si="41"/>
        <v xml:space="preserve">["REP"] =  700; </v>
      </c>
      <c r="AJ116">
        <f>IF(LEN(J116)&gt;0,VLOOKUP(J116,Faction!A$2:B$80,2,FALSE),1)</f>
        <v>82</v>
      </c>
      <c r="AK116" t="str">
        <f t="shared" si="42"/>
        <v xml:space="preserve">["FACTION"] = 82; </v>
      </c>
      <c r="AL116" t="str">
        <f t="shared" si="43"/>
        <v xml:space="preserve">["TIER"] = 2; </v>
      </c>
      <c r="AM116" t="str">
        <f t="shared" si="44"/>
        <v xml:space="preserve">["MIN_LVL"] = "130"; </v>
      </c>
      <c r="AN116" t="str">
        <f t="shared" si="45"/>
        <v/>
      </c>
      <c r="AO116" t="str">
        <f t="shared" si="46"/>
        <v xml:space="preserve">["NAME"] = { ["EN"] = "Quests of Reclaiming The Mountain"; }; </v>
      </c>
      <c r="AP116" t="str">
        <f t="shared" si="47"/>
        <v xml:space="preserve">["LORE"] = { ["EN"] = "Complete Gundabad quests to assist in Reclaiming The Mountain."; }; </v>
      </c>
      <c r="AQ116" t="str">
        <f t="shared" si="48"/>
        <v xml:space="preserve">["SUMMARY"] = { ["EN"] = "Complete 17 quests"; }; </v>
      </c>
      <c r="AR116" t="str">
        <f t="shared" si="49"/>
        <v xml:space="preserve">["TITLE"] = { ["EN"] = "Mountain-holder"; }; </v>
      </c>
      <c r="AS116" t="str">
        <f t="shared" si="50"/>
        <v>};</v>
      </c>
    </row>
    <row r="117" spans="1:45" x14ac:dyDescent="0.25">
      <c r="A117">
        <v>1879418420</v>
      </c>
      <c r="B117">
        <v>108</v>
      </c>
      <c r="C117" t="s">
        <v>1988</v>
      </c>
      <c r="D117" t="s">
        <v>26</v>
      </c>
      <c r="F117">
        <v>2000</v>
      </c>
      <c r="H117">
        <v>5</v>
      </c>
      <c r="K117" t="s">
        <v>1989</v>
      </c>
      <c r="L117" t="s">
        <v>1985</v>
      </c>
      <c r="M117">
        <v>2</v>
      </c>
      <c r="N117">
        <v>130</v>
      </c>
      <c r="R117" t="str">
        <f t="shared" si="26"/>
        <v>[116] = {["ID"] = 1879418420; }; -- Reclaiming The Mountain (Advanced)</v>
      </c>
      <c r="S117" s="1" t="str">
        <f t="shared" si="27"/>
        <v>[116] = {["ID"] = 1879418420; ["SAVE_INDEX"] = 108; ["TYPE"] = 6; ["VXP"] = 2000; ["LP"] =  5; ["REP"] =    0; ["FACTION"] =  1; ["TIER"] = 2; ["MIN_LVL"] = "130"; ["NAME"] = { ["EN"] = "Reclaiming The Mountain (Advanced)"; }; ["LORE"] = { ["EN"] = "Complete Gundabad quests to assist in Reclaiming The Mountain."; }; ["SUMMARY"] = { ["EN"] = "Complete 100 Gundabad quests"; }; };</v>
      </c>
      <c r="T117">
        <f t="shared" si="28"/>
        <v>116</v>
      </c>
      <c r="U117" t="str">
        <f t="shared" si="29"/>
        <v>[116] = {</v>
      </c>
      <c r="V117" t="str">
        <f t="shared" si="30"/>
        <v xml:space="preserve">["ID"] = 1879418420; </v>
      </c>
      <c r="W117" t="str">
        <f t="shared" si="31"/>
        <v xml:space="preserve">["ID"] = 1879418420; </v>
      </c>
      <c r="X117" t="str">
        <f t="shared" si="32"/>
        <v/>
      </c>
      <c r="Y117" t="str">
        <f t="shared" si="33"/>
        <v xml:space="preserve">["SAVE_INDEX"] = 108; </v>
      </c>
      <c r="Z117">
        <f>VLOOKUP(D117,Type!A$2:B$14,2,FALSE)</f>
        <v>6</v>
      </c>
      <c r="AA117" t="str">
        <f t="shared" si="34"/>
        <v xml:space="preserve">["TYPE"] = 6; </v>
      </c>
      <c r="AB117" t="str">
        <f>IF(NOT(ISBLANK(E117)),VLOOKUP(E117,Type!D$2:E$6,2,FALSE),"")</f>
        <v/>
      </c>
      <c r="AC117" t="str">
        <f t="shared" si="35"/>
        <v xml:space="preserve">            </v>
      </c>
      <c r="AD117" t="str">
        <f t="shared" si="36"/>
        <v>2000</v>
      </c>
      <c r="AE117" t="str">
        <f t="shared" si="37"/>
        <v xml:space="preserve">["VXP"] = 2000; </v>
      </c>
      <c r="AF117" t="str">
        <f t="shared" si="38"/>
        <v>5</v>
      </c>
      <c r="AG117" t="str">
        <f t="shared" si="39"/>
        <v xml:space="preserve">["LP"] =  5; </v>
      </c>
      <c r="AH117" t="str">
        <f t="shared" si="40"/>
        <v>0</v>
      </c>
      <c r="AI117" t="str">
        <f t="shared" si="41"/>
        <v xml:space="preserve">["REP"] =    0; </v>
      </c>
      <c r="AJ117">
        <f>IF(LEN(J117)&gt;0,VLOOKUP(J117,Faction!A$2:B$80,2,FALSE),1)</f>
        <v>1</v>
      </c>
      <c r="AK117" t="str">
        <f t="shared" si="42"/>
        <v xml:space="preserve">["FACTION"] =  1; </v>
      </c>
      <c r="AL117" t="str">
        <f t="shared" si="43"/>
        <v xml:space="preserve">["TIER"] = 2; </v>
      </c>
      <c r="AM117" t="str">
        <f t="shared" si="44"/>
        <v xml:space="preserve">["MIN_LVL"] = "130"; </v>
      </c>
      <c r="AN117" t="str">
        <f t="shared" si="45"/>
        <v/>
      </c>
      <c r="AO117" t="str">
        <f t="shared" si="46"/>
        <v xml:space="preserve">["NAME"] = { ["EN"] = "Reclaiming The Mountain (Advanced)"; }; </v>
      </c>
      <c r="AP117" t="str">
        <f t="shared" si="47"/>
        <v xml:space="preserve">["LORE"] = { ["EN"] = "Complete Gundabad quests to assist in Reclaiming The Mountain."; }; </v>
      </c>
      <c r="AQ117" t="str">
        <f t="shared" si="48"/>
        <v xml:space="preserve">["SUMMARY"] = { ["EN"] = "Complete 100 Gundabad quests"; }; </v>
      </c>
      <c r="AR117" t="str">
        <f t="shared" si="49"/>
        <v/>
      </c>
      <c r="AS117" t="str">
        <f t="shared" si="50"/>
        <v>};</v>
      </c>
    </row>
    <row r="118" spans="1:45" x14ac:dyDescent="0.25">
      <c r="A118">
        <v>1879418398</v>
      </c>
      <c r="B118">
        <v>109</v>
      </c>
      <c r="C118" t="s">
        <v>1990</v>
      </c>
      <c r="D118" t="s">
        <v>26</v>
      </c>
      <c r="F118">
        <v>2000</v>
      </c>
      <c r="H118">
        <v>5</v>
      </c>
      <c r="K118" t="s">
        <v>1991</v>
      </c>
      <c r="L118" t="s">
        <v>1985</v>
      </c>
      <c r="M118">
        <v>3</v>
      </c>
      <c r="N118">
        <v>130</v>
      </c>
      <c r="R118" t="str">
        <f t="shared" si="26"/>
        <v>[117] = {["ID"] = 1879418398; }; -- Reclaiming The Mountain (Intermediate)</v>
      </c>
      <c r="S118" s="1" t="str">
        <f t="shared" si="27"/>
        <v>[117] = {["ID"] = 1879418398; ["SAVE_INDEX"] = 109; ["TYPE"] = 6; ["VXP"] = 2000; ["LP"] =  5; ["REP"] =    0; ["FACTION"] =  1; ["TIER"] = 3; ["MIN_LVL"] = "130"; ["NAME"] = { ["EN"] = "Reclaiming The Mountain (Intermediate)"; }; ["LORE"] = { ["EN"] = "Complete Gundabad quests to assist in Reclaiming The Mountain."; }; ["SUMMARY"] = { ["EN"] = "Complete 50 Gundabad quests"; }; };</v>
      </c>
      <c r="T118">
        <f t="shared" si="28"/>
        <v>117</v>
      </c>
      <c r="U118" t="str">
        <f t="shared" si="29"/>
        <v>[117] = {</v>
      </c>
      <c r="V118" t="str">
        <f t="shared" si="30"/>
        <v xml:space="preserve">["ID"] = 1879418398; </v>
      </c>
      <c r="W118" t="str">
        <f t="shared" si="31"/>
        <v xml:space="preserve">["ID"] = 1879418398; </v>
      </c>
      <c r="X118" t="str">
        <f t="shared" si="32"/>
        <v/>
      </c>
      <c r="Y118" t="str">
        <f t="shared" si="33"/>
        <v xml:space="preserve">["SAVE_INDEX"] = 109; </v>
      </c>
      <c r="Z118">
        <f>VLOOKUP(D118,Type!A$2:B$14,2,FALSE)</f>
        <v>6</v>
      </c>
      <c r="AA118" t="str">
        <f t="shared" si="34"/>
        <v xml:space="preserve">["TYPE"] = 6; </v>
      </c>
      <c r="AB118" t="str">
        <f>IF(NOT(ISBLANK(E118)),VLOOKUP(E118,Type!D$2:E$6,2,FALSE),"")</f>
        <v/>
      </c>
      <c r="AC118" t="str">
        <f t="shared" si="35"/>
        <v xml:space="preserve">            </v>
      </c>
      <c r="AD118" t="str">
        <f t="shared" si="36"/>
        <v>2000</v>
      </c>
      <c r="AE118" t="str">
        <f t="shared" si="37"/>
        <v xml:space="preserve">["VXP"] = 2000; </v>
      </c>
      <c r="AF118" t="str">
        <f t="shared" si="38"/>
        <v>5</v>
      </c>
      <c r="AG118" t="str">
        <f t="shared" si="39"/>
        <v xml:space="preserve">["LP"] =  5; </v>
      </c>
      <c r="AH118" t="str">
        <f t="shared" si="40"/>
        <v>0</v>
      </c>
      <c r="AI118" t="str">
        <f t="shared" si="41"/>
        <v xml:space="preserve">["REP"] =    0; </v>
      </c>
      <c r="AJ118">
        <f>IF(LEN(J118)&gt;0,VLOOKUP(J118,Faction!A$2:B$80,2,FALSE),1)</f>
        <v>1</v>
      </c>
      <c r="AK118" t="str">
        <f t="shared" si="42"/>
        <v xml:space="preserve">["FACTION"] =  1; </v>
      </c>
      <c r="AL118" t="str">
        <f t="shared" si="43"/>
        <v xml:space="preserve">["TIER"] = 3; </v>
      </c>
      <c r="AM118" t="str">
        <f t="shared" si="44"/>
        <v xml:space="preserve">["MIN_LVL"] = "130"; </v>
      </c>
      <c r="AN118" t="str">
        <f t="shared" si="45"/>
        <v/>
      </c>
      <c r="AO118" t="str">
        <f t="shared" si="46"/>
        <v xml:space="preserve">["NAME"] = { ["EN"] = "Reclaiming The Mountain (Intermediate)"; }; </v>
      </c>
      <c r="AP118" t="str">
        <f t="shared" si="47"/>
        <v xml:space="preserve">["LORE"] = { ["EN"] = "Complete Gundabad quests to assist in Reclaiming The Mountain."; }; </v>
      </c>
      <c r="AQ118" t="str">
        <f t="shared" si="48"/>
        <v xml:space="preserve">["SUMMARY"] = { ["EN"] = "Complete 50 Gundabad quests"; }; </v>
      </c>
      <c r="AR118" t="str">
        <f t="shared" si="49"/>
        <v/>
      </c>
      <c r="AS118" t="str">
        <f t="shared" si="50"/>
        <v>};</v>
      </c>
    </row>
    <row r="119" spans="1:45" x14ac:dyDescent="0.25">
      <c r="A119">
        <v>1879418419</v>
      </c>
      <c r="B119">
        <v>110</v>
      </c>
      <c r="C119" t="s">
        <v>1992</v>
      </c>
      <c r="D119" t="s">
        <v>26</v>
      </c>
      <c r="I119">
        <v>500</v>
      </c>
      <c r="J119" t="s">
        <v>1586</v>
      </c>
      <c r="K119" t="s">
        <v>1993</v>
      </c>
      <c r="L119" t="s">
        <v>1985</v>
      </c>
      <c r="M119">
        <v>4</v>
      </c>
      <c r="N119">
        <v>130</v>
      </c>
      <c r="R119" t="str">
        <f t="shared" si="26"/>
        <v>[118] = {["ID"] = 1879418419; }; -- Reclaiming The Mountain</v>
      </c>
      <c r="S119" s="1" t="str">
        <f t="shared" si="27"/>
        <v>[118] = {["ID"] = 1879418419; ["SAVE_INDEX"] = 110; ["TYPE"] = 6; ["VXP"] =    0; ["LP"] =  0; ["REP"] =  500; ["FACTION"] = 82; ["TIER"] = 4; ["MIN_LVL"] = "130"; ["NAME"] = { ["EN"] = "Reclaiming The Mountain"; }; ["LORE"] = { ["EN"] = "Complete Gundabad quests to assist in Reclaiming The Mountain."; }; ["SUMMARY"] = { ["EN"] = "Complete 25 Gundabad quests"; }; };</v>
      </c>
      <c r="T119">
        <f t="shared" si="28"/>
        <v>118</v>
      </c>
      <c r="U119" t="str">
        <f t="shared" si="29"/>
        <v>[118] = {</v>
      </c>
      <c r="V119" t="str">
        <f t="shared" si="30"/>
        <v xml:space="preserve">["ID"] = 1879418419; </v>
      </c>
      <c r="W119" t="str">
        <f t="shared" si="31"/>
        <v xml:space="preserve">["ID"] = 1879418419; </v>
      </c>
      <c r="X119" t="str">
        <f t="shared" si="32"/>
        <v/>
      </c>
      <c r="Y119" t="str">
        <f t="shared" si="33"/>
        <v xml:space="preserve">["SAVE_INDEX"] = 110; </v>
      </c>
      <c r="Z119">
        <f>VLOOKUP(D119,Type!A$2:B$14,2,FALSE)</f>
        <v>6</v>
      </c>
      <c r="AA119" t="str">
        <f t="shared" si="34"/>
        <v xml:space="preserve">["TYPE"] = 6; </v>
      </c>
      <c r="AB119" t="str">
        <f>IF(NOT(ISBLANK(E119)),VLOOKUP(E119,Type!D$2:E$6,2,FALSE),"")</f>
        <v/>
      </c>
      <c r="AC119" t="str">
        <f t="shared" si="35"/>
        <v xml:space="preserve">            </v>
      </c>
      <c r="AD119" t="str">
        <f t="shared" si="36"/>
        <v>0</v>
      </c>
      <c r="AE119" t="str">
        <f t="shared" si="37"/>
        <v xml:space="preserve">["VXP"] =    0; </v>
      </c>
      <c r="AF119" t="str">
        <f t="shared" si="38"/>
        <v>0</v>
      </c>
      <c r="AG119" t="str">
        <f t="shared" si="39"/>
        <v xml:space="preserve">["LP"] =  0; </v>
      </c>
      <c r="AH119" t="str">
        <f t="shared" si="40"/>
        <v>500</v>
      </c>
      <c r="AI119" t="str">
        <f t="shared" si="41"/>
        <v xml:space="preserve">["REP"] =  500; </v>
      </c>
      <c r="AJ119">
        <f>IF(LEN(J119)&gt;0,VLOOKUP(J119,Faction!A$2:B$80,2,FALSE),1)</f>
        <v>82</v>
      </c>
      <c r="AK119" t="str">
        <f t="shared" si="42"/>
        <v xml:space="preserve">["FACTION"] = 82; </v>
      </c>
      <c r="AL119" t="str">
        <f t="shared" si="43"/>
        <v xml:space="preserve">["TIER"] = 4; </v>
      </c>
      <c r="AM119" t="str">
        <f t="shared" si="44"/>
        <v xml:space="preserve">["MIN_LVL"] = "130"; </v>
      </c>
      <c r="AN119" t="str">
        <f t="shared" si="45"/>
        <v/>
      </c>
      <c r="AO119" t="str">
        <f t="shared" si="46"/>
        <v xml:space="preserve">["NAME"] = { ["EN"] = "Reclaiming The Mountain"; }; </v>
      </c>
      <c r="AP119" t="str">
        <f t="shared" si="47"/>
        <v xml:space="preserve">["LORE"] = { ["EN"] = "Complete Gundabad quests to assist in Reclaiming The Mountain."; }; </v>
      </c>
      <c r="AQ119" t="str">
        <f t="shared" si="48"/>
        <v xml:space="preserve">["SUMMARY"] = { ["EN"] = "Complete 25 Gundabad quests"; }; </v>
      </c>
      <c r="AR119" t="str">
        <f t="shared" si="49"/>
        <v/>
      </c>
      <c r="AS119" t="str">
        <f t="shared" si="50"/>
        <v>};</v>
      </c>
    </row>
    <row r="120" spans="1:45" x14ac:dyDescent="0.25">
      <c r="A120">
        <v>1879418408</v>
      </c>
      <c r="B120">
        <v>111</v>
      </c>
      <c r="C120" t="s">
        <v>1994</v>
      </c>
      <c r="D120" t="s">
        <v>26</v>
      </c>
      <c r="F120">
        <v>4000</v>
      </c>
      <c r="G120" t="s">
        <v>1997</v>
      </c>
      <c r="K120" t="s">
        <v>1996</v>
      </c>
      <c r="L120" t="s">
        <v>1995</v>
      </c>
      <c r="M120">
        <v>2</v>
      </c>
      <c r="N120">
        <v>10</v>
      </c>
      <c r="R120" t="str">
        <f t="shared" si="26"/>
        <v>[119] = {["ID"] = 1879418408; }; -- Missions: Gundabad</v>
      </c>
      <c r="S120" s="1" t="str">
        <f t="shared" si="27"/>
        <v>[119] = {["ID"] = 1879418408; ["SAVE_INDEX"] = 111; ["TYPE"] = 6; ["VXP"] = 4000; ["LP"] =  0; ["REP"] =    0; ["FACTION"] =  1; ["TIER"] = 2; ["MIN_LVL"] =  "10"; ["NAME"] = { ["EN"] = "Missions: Gundabad"; }; ["LORE"] = { ["EN"] = "Complete all Missions in Gundabad."; }; ["SUMMARY"] = { ["EN"] = "Complete 37 different missions"; }; ["TITLE"] = { ["EN"] = "Loyal to the Zhélruka"; }; };</v>
      </c>
      <c r="T120">
        <f t="shared" si="28"/>
        <v>119</v>
      </c>
      <c r="U120" t="str">
        <f t="shared" si="29"/>
        <v>[119] = {</v>
      </c>
      <c r="V120" t="str">
        <f t="shared" si="30"/>
        <v xml:space="preserve">["ID"] = 1879418408; </v>
      </c>
      <c r="W120" t="str">
        <f t="shared" si="31"/>
        <v xml:space="preserve">["ID"] = 1879418408; </v>
      </c>
      <c r="X120" t="str">
        <f t="shared" si="32"/>
        <v/>
      </c>
      <c r="Y120" t="str">
        <f t="shared" si="33"/>
        <v xml:space="preserve">["SAVE_INDEX"] = 111; </v>
      </c>
      <c r="Z120">
        <f>VLOOKUP(D120,Type!A$2:B$14,2,FALSE)</f>
        <v>6</v>
      </c>
      <c r="AA120" t="str">
        <f t="shared" si="34"/>
        <v xml:space="preserve">["TYPE"] = 6; </v>
      </c>
      <c r="AB120" t="str">
        <f>IF(NOT(ISBLANK(E120)),VLOOKUP(E120,Type!D$2:E$6,2,FALSE),"")</f>
        <v/>
      </c>
      <c r="AC120" t="str">
        <f t="shared" si="35"/>
        <v xml:space="preserve">            </v>
      </c>
      <c r="AD120" t="str">
        <f t="shared" si="36"/>
        <v>4000</v>
      </c>
      <c r="AE120" t="str">
        <f t="shared" si="37"/>
        <v xml:space="preserve">["VXP"] = 4000; </v>
      </c>
      <c r="AF120" t="str">
        <f t="shared" si="38"/>
        <v>0</v>
      </c>
      <c r="AG120" t="str">
        <f t="shared" si="39"/>
        <v xml:space="preserve">["LP"] =  0; </v>
      </c>
      <c r="AH120" t="str">
        <f t="shared" si="40"/>
        <v>0</v>
      </c>
      <c r="AI120" t="str">
        <f t="shared" si="41"/>
        <v xml:space="preserve">["REP"] =    0; </v>
      </c>
      <c r="AJ120">
        <f>IF(LEN(J120)&gt;0,VLOOKUP(J120,Faction!A$2:B$80,2,FALSE),1)</f>
        <v>1</v>
      </c>
      <c r="AK120" t="str">
        <f t="shared" si="42"/>
        <v xml:space="preserve">["FACTION"] =  1; </v>
      </c>
      <c r="AL120" t="str">
        <f t="shared" si="43"/>
        <v xml:space="preserve">["TIER"] = 2; </v>
      </c>
      <c r="AM120" t="str">
        <f t="shared" si="44"/>
        <v xml:space="preserve">["MIN_LVL"] =  "10"; </v>
      </c>
      <c r="AN120" t="str">
        <f t="shared" si="45"/>
        <v/>
      </c>
      <c r="AO120" t="str">
        <f t="shared" si="46"/>
        <v xml:space="preserve">["NAME"] = { ["EN"] = "Missions: Gundabad"; }; </v>
      </c>
      <c r="AP120" t="str">
        <f t="shared" si="47"/>
        <v xml:space="preserve">["LORE"] = { ["EN"] = "Complete all Missions in Gundabad."; }; </v>
      </c>
      <c r="AQ120" t="str">
        <f t="shared" si="48"/>
        <v xml:space="preserve">["SUMMARY"] = { ["EN"] = "Complete 37 different missions"; }; </v>
      </c>
      <c r="AR120" t="str">
        <f t="shared" si="49"/>
        <v xml:space="preserve">["TITLE"] = { ["EN"] = "Loyal to the Zhélruka"; }; </v>
      </c>
      <c r="AS120" t="str">
        <f t="shared" si="50"/>
        <v>};</v>
      </c>
    </row>
    <row r="121" spans="1:45" x14ac:dyDescent="0.25">
      <c r="A121">
        <v>1879418415</v>
      </c>
      <c r="B121">
        <v>112</v>
      </c>
      <c r="C121" t="s">
        <v>1998</v>
      </c>
      <c r="D121" t="s">
        <v>26</v>
      </c>
      <c r="F121">
        <v>2000</v>
      </c>
      <c r="H121">
        <v>5</v>
      </c>
      <c r="K121" t="s">
        <v>2000</v>
      </c>
      <c r="L121" t="s">
        <v>1999</v>
      </c>
      <c r="M121">
        <v>2</v>
      </c>
      <c r="N121">
        <v>10</v>
      </c>
      <c r="R121" t="str">
        <f t="shared" si="26"/>
        <v>[120] = {["ID"] = 1879418415; }; -- Gundabad Missions (Advanced)</v>
      </c>
      <c r="S121" s="1" t="str">
        <f t="shared" si="27"/>
        <v>[120] = {["ID"] = 1879418415; ["SAVE_INDEX"] = 112; ["TYPE"] = 6; ["VXP"] = 2000; ["LP"] =  5; ["REP"] =    0; ["FACTION"] =  1; ["TIER"] = 2; ["MIN_LVL"] =  "10"; ["NAME"] = { ["EN"] = "Gundabad Missions (Advanced)"; }; ["LORE"] = { ["EN"] = "Complete many Missions in Gundabad."; }; ["SUMMARY"] = { ["EN"] = "Complete 160 Gundabad missions"; }; };</v>
      </c>
      <c r="T121">
        <f t="shared" si="28"/>
        <v>120</v>
      </c>
      <c r="U121" t="str">
        <f t="shared" si="29"/>
        <v>[120] = {</v>
      </c>
      <c r="V121" t="str">
        <f t="shared" si="30"/>
        <v xml:space="preserve">["ID"] = 1879418415; </v>
      </c>
      <c r="W121" t="str">
        <f t="shared" si="31"/>
        <v xml:space="preserve">["ID"] = 1879418415; </v>
      </c>
      <c r="X121" t="str">
        <f t="shared" si="32"/>
        <v/>
      </c>
      <c r="Y121" t="str">
        <f t="shared" si="33"/>
        <v xml:space="preserve">["SAVE_INDEX"] = 112; </v>
      </c>
      <c r="Z121">
        <f>VLOOKUP(D121,Type!A$2:B$14,2,FALSE)</f>
        <v>6</v>
      </c>
      <c r="AA121" t="str">
        <f t="shared" si="34"/>
        <v xml:space="preserve">["TYPE"] = 6; </v>
      </c>
      <c r="AB121" t="str">
        <f>IF(NOT(ISBLANK(E121)),VLOOKUP(E121,Type!D$2:E$6,2,FALSE),"")</f>
        <v/>
      </c>
      <c r="AC121" t="str">
        <f t="shared" si="35"/>
        <v xml:space="preserve">            </v>
      </c>
      <c r="AD121" t="str">
        <f t="shared" si="36"/>
        <v>2000</v>
      </c>
      <c r="AE121" t="str">
        <f t="shared" si="37"/>
        <v xml:space="preserve">["VXP"] = 2000; </v>
      </c>
      <c r="AF121" t="str">
        <f t="shared" si="38"/>
        <v>5</v>
      </c>
      <c r="AG121" t="str">
        <f t="shared" si="39"/>
        <v xml:space="preserve">["LP"] =  5; </v>
      </c>
      <c r="AH121" t="str">
        <f t="shared" si="40"/>
        <v>0</v>
      </c>
      <c r="AI121" t="str">
        <f t="shared" si="41"/>
        <v xml:space="preserve">["REP"] =    0; </v>
      </c>
      <c r="AJ121">
        <f>IF(LEN(J121)&gt;0,VLOOKUP(J121,Faction!A$2:B$80,2,FALSE),1)</f>
        <v>1</v>
      </c>
      <c r="AK121" t="str">
        <f t="shared" si="42"/>
        <v xml:space="preserve">["FACTION"] =  1; </v>
      </c>
      <c r="AL121" t="str">
        <f t="shared" si="43"/>
        <v xml:space="preserve">["TIER"] = 2; </v>
      </c>
      <c r="AM121" t="str">
        <f t="shared" si="44"/>
        <v xml:space="preserve">["MIN_LVL"] =  "10"; </v>
      </c>
      <c r="AN121" t="str">
        <f t="shared" si="45"/>
        <v/>
      </c>
      <c r="AO121" t="str">
        <f t="shared" si="46"/>
        <v xml:space="preserve">["NAME"] = { ["EN"] = "Gundabad Missions (Advanced)"; }; </v>
      </c>
      <c r="AP121" t="str">
        <f t="shared" si="47"/>
        <v xml:space="preserve">["LORE"] = { ["EN"] = "Complete many Missions in Gundabad."; }; </v>
      </c>
      <c r="AQ121" t="str">
        <f t="shared" si="48"/>
        <v xml:space="preserve">["SUMMARY"] = { ["EN"] = "Complete 160 Gundabad missions"; }; </v>
      </c>
      <c r="AR121" t="str">
        <f t="shared" si="49"/>
        <v/>
      </c>
      <c r="AS121" t="str">
        <f t="shared" si="50"/>
        <v>};</v>
      </c>
    </row>
    <row r="122" spans="1:45" x14ac:dyDescent="0.25">
      <c r="A122">
        <v>1879418411</v>
      </c>
      <c r="B122">
        <v>113</v>
      </c>
      <c r="C122" t="s">
        <v>2001</v>
      </c>
      <c r="D122" t="s">
        <v>26</v>
      </c>
      <c r="F122">
        <v>2000</v>
      </c>
      <c r="H122">
        <v>5</v>
      </c>
      <c r="K122" t="s">
        <v>2002</v>
      </c>
      <c r="L122" t="s">
        <v>1999</v>
      </c>
      <c r="M122">
        <v>3</v>
      </c>
      <c r="N122">
        <v>10</v>
      </c>
      <c r="R122" t="str">
        <f t="shared" si="26"/>
        <v>[121] = {["ID"] = 1879418411; }; -- Gundabad Missions (Intermediate)</v>
      </c>
      <c r="S122" s="1" t="str">
        <f t="shared" si="27"/>
        <v>[121] = {["ID"] = 1879418411; ["SAVE_INDEX"] = 113; ["TYPE"] = 6; ["VXP"] = 2000; ["LP"] =  5; ["REP"] =    0; ["FACTION"] =  1; ["TIER"] = 3; ["MIN_LVL"] =  "10"; ["NAME"] = { ["EN"] = "Gundabad Missions (Intermediate)"; }; ["LORE"] = { ["EN"] = "Complete many Missions in Gundabad."; }; ["SUMMARY"] = { ["EN"] = "Complete 80 Gundabad missions"; }; };</v>
      </c>
      <c r="T122">
        <f t="shared" si="28"/>
        <v>121</v>
      </c>
      <c r="U122" t="str">
        <f t="shared" si="29"/>
        <v>[121] = {</v>
      </c>
      <c r="V122" t="str">
        <f t="shared" si="30"/>
        <v xml:space="preserve">["ID"] = 1879418411; </v>
      </c>
      <c r="W122" t="str">
        <f t="shared" si="31"/>
        <v xml:space="preserve">["ID"] = 1879418411; </v>
      </c>
      <c r="X122" t="str">
        <f t="shared" si="32"/>
        <v/>
      </c>
      <c r="Y122" t="str">
        <f t="shared" si="33"/>
        <v xml:space="preserve">["SAVE_INDEX"] = 113; </v>
      </c>
      <c r="Z122">
        <f>VLOOKUP(D122,Type!A$2:B$14,2,FALSE)</f>
        <v>6</v>
      </c>
      <c r="AA122" t="str">
        <f t="shared" si="34"/>
        <v xml:space="preserve">["TYPE"] = 6; </v>
      </c>
      <c r="AB122" t="str">
        <f>IF(NOT(ISBLANK(E122)),VLOOKUP(E122,Type!D$2:E$6,2,FALSE),"")</f>
        <v/>
      </c>
      <c r="AC122" t="str">
        <f t="shared" si="35"/>
        <v xml:space="preserve">            </v>
      </c>
      <c r="AD122" t="str">
        <f t="shared" si="36"/>
        <v>2000</v>
      </c>
      <c r="AE122" t="str">
        <f t="shared" si="37"/>
        <v xml:space="preserve">["VXP"] = 2000; </v>
      </c>
      <c r="AF122" t="str">
        <f t="shared" si="38"/>
        <v>5</v>
      </c>
      <c r="AG122" t="str">
        <f t="shared" si="39"/>
        <v xml:space="preserve">["LP"] =  5; </v>
      </c>
      <c r="AH122" t="str">
        <f t="shared" si="40"/>
        <v>0</v>
      </c>
      <c r="AI122" t="str">
        <f t="shared" si="41"/>
        <v xml:space="preserve">["REP"] =    0; </v>
      </c>
      <c r="AJ122">
        <f>IF(LEN(J122)&gt;0,VLOOKUP(J122,Faction!A$2:B$80,2,FALSE),1)</f>
        <v>1</v>
      </c>
      <c r="AK122" t="str">
        <f t="shared" si="42"/>
        <v xml:space="preserve">["FACTION"] =  1; </v>
      </c>
      <c r="AL122" t="str">
        <f t="shared" si="43"/>
        <v xml:space="preserve">["TIER"] = 3; </v>
      </c>
      <c r="AM122" t="str">
        <f t="shared" si="44"/>
        <v xml:space="preserve">["MIN_LVL"] =  "10"; </v>
      </c>
      <c r="AN122" t="str">
        <f t="shared" si="45"/>
        <v/>
      </c>
      <c r="AO122" t="str">
        <f t="shared" si="46"/>
        <v xml:space="preserve">["NAME"] = { ["EN"] = "Gundabad Missions (Intermediate)"; }; </v>
      </c>
      <c r="AP122" t="str">
        <f t="shared" si="47"/>
        <v xml:space="preserve">["LORE"] = { ["EN"] = "Complete many Missions in Gundabad."; }; </v>
      </c>
      <c r="AQ122" t="str">
        <f t="shared" si="48"/>
        <v xml:space="preserve">["SUMMARY"] = { ["EN"] = "Complete 80 Gundabad missions"; }; </v>
      </c>
      <c r="AR122" t="str">
        <f t="shared" si="49"/>
        <v/>
      </c>
      <c r="AS122" t="str">
        <f t="shared" si="50"/>
        <v>};</v>
      </c>
    </row>
    <row r="123" spans="1:45" x14ac:dyDescent="0.25">
      <c r="A123">
        <v>1879418397</v>
      </c>
      <c r="B123">
        <v>114</v>
      </c>
      <c r="C123" t="s">
        <v>2003</v>
      </c>
      <c r="D123" t="s">
        <v>26</v>
      </c>
      <c r="K123" t="s">
        <v>2004</v>
      </c>
      <c r="L123" t="s">
        <v>1999</v>
      </c>
      <c r="M123">
        <v>4</v>
      </c>
      <c r="N123">
        <v>10</v>
      </c>
      <c r="R123" t="str">
        <f t="shared" si="26"/>
        <v>[122] = {["ID"] = 1879418397; }; -- Gundabad Missions</v>
      </c>
      <c r="S123" s="1" t="str">
        <f t="shared" si="27"/>
        <v>[122] = {["ID"] = 1879418397; ["SAVE_INDEX"] = 114; ["TYPE"] = 6; ["VXP"] =    0; ["LP"] =  0; ["REP"] =    0; ["FACTION"] =  1; ["TIER"] = 4; ["MIN_LVL"] =  "10"; ["NAME"] = { ["EN"] = "Gundabad Missions"; }; ["LORE"] = { ["EN"] = "Complete many Missions in Gundabad."; }; ["SUMMARY"] = { ["EN"] = "Complete 40 Gundabad missions"; }; };</v>
      </c>
      <c r="T123">
        <f t="shared" si="28"/>
        <v>122</v>
      </c>
      <c r="U123" t="str">
        <f t="shared" si="29"/>
        <v>[122] = {</v>
      </c>
      <c r="V123" t="str">
        <f t="shared" si="30"/>
        <v xml:space="preserve">["ID"] = 1879418397; </v>
      </c>
      <c r="W123" t="str">
        <f t="shared" si="31"/>
        <v xml:space="preserve">["ID"] = 1879418397; </v>
      </c>
      <c r="X123" t="str">
        <f t="shared" si="32"/>
        <v/>
      </c>
      <c r="Y123" t="str">
        <f t="shared" si="33"/>
        <v xml:space="preserve">["SAVE_INDEX"] = 114; </v>
      </c>
      <c r="Z123">
        <f>VLOOKUP(D123,Type!A$2:B$14,2,FALSE)</f>
        <v>6</v>
      </c>
      <c r="AA123" t="str">
        <f t="shared" si="34"/>
        <v xml:space="preserve">["TYPE"] = 6; </v>
      </c>
      <c r="AB123" t="str">
        <f>IF(NOT(ISBLANK(E123)),VLOOKUP(E123,Type!D$2:E$6,2,FALSE),"")</f>
        <v/>
      </c>
      <c r="AC123" t="str">
        <f t="shared" si="35"/>
        <v xml:space="preserve">            </v>
      </c>
      <c r="AD123" t="str">
        <f t="shared" si="36"/>
        <v>0</v>
      </c>
      <c r="AE123" t="str">
        <f t="shared" si="37"/>
        <v xml:space="preserve">["VXP"] =    0; </v>
      </c>
      <c r="AF123" t="str">
        <f t="shared" si="38"/>
        <v>0</v>
      </c>
      <c r="AG123" t="str">
        <f t="shared" si="39"/>
        <v xml:space="preserve">["LP"] =  0; </v>
      </c>
      <c r="AH123" t="str">
        <f t="shared" si="40"/>
        <v>0</v>
      </c>
      <c r="AI123" t="str">
        <f t="shared" si="41"/>
        <v xml:space="preserve">["REP"] =    0; </v>
      </c>
      <c r="AJ123">
        <f>IF(LEN(J123)&gt;0,VLOOKUP(J123,Faction!A$2:B$80,2,FALSE),1)</f>
        <v>1</v>
      </c>
      <c r="AK123" t="str">
        <f t="shared" si="42"/>
        <v xml:space="preserve">["FACTION"] =  1; </v>
      </c>
      <c r="AL123" t="str">
        <f t="shared" si="43"/>
        <v xml:space="preserve">["TIER"] = 4; </v>
      </c>
      <c r="AM123" t="str">
        <f t="shared" si="44"/>
        <v xml:space="preserve">["MIN_LVL"] =  "10"; </v>
      </c>
      <c r="AN123" t="str">
        <f t="shared" si="45"/>
        <v/>
      </c>
      <c r="AO123" t="str">
        <f t="shared" si="46"/>
        <v xml:space="preserve">["NAME"] = { ["EN"] = "Gundabad Missions"; }; </v>
      </c>
      <c r="AP123" t="str">
        <f t="shared" si="47"/>
        <v xml:space="preserve">["LORE"] = { ["EN"] = "Complete many Missions in Gundabad."; }; </v>
      </c>
      <c r="AQ123" t="str">
        <f t="shared" si="48"/>
        <v xml:space="preserve">["SUMMARY"] = { ["EN"] = "Complete 40 Gundabad missions"; }; </v>
      </c>
      <c r="AR123" t="str">
        <f t="shared" si="49"/>
        <v/>
      </c>
      <c r="AS123" t="str">
        <f t="shared" si="50"/>
        <v>};</v>
      </c>
    </row>
    <row r="124" spans="1:45" x14ac:dyDescent="0.25">
      <c r="A124">
        <v>1879418417</v>
      </c>
      <c r="B124">
        <v>115</v>
      </c>
      <c r="C124" t="s">
        <v>2005</v>
      </c>
      <c r="D124" t="s">
        <v>26</v>
      </c>
      <c r="F124">
        <v>2000</v>
      </c>
      <c r="G124" t="s">
        <v>2006</v>
      </c>
      <c r="H124">
        <v>10</v>
      </c>
      <c r="I124">
        <v>700</v>
      </c>
      <c r="J124" t="s">
        <v>1586</v>
      </c>
      <c r="K124" t="s">
        <v>1300</v>
      </c>
      <c r="L124" t="s">
        <v>1980</v>
      </c>
      <c r="M124">
        <v>1</v>
      </c>
      <c r="N124">
        <v>130</v>
      </c>
      <c r="R124" t="str">
        <f t="shared" si="26"/>
        <v>[123] = {["ID"] = 1879418417; }; -- Gundabad: Continued Skirmishes</v>
      </c>
      <c r="S124" s="1" t="str">
        <f t="shared" si="27"/>
        <v>[123] = {["ID"] = 1879418417; ["SAVE_INDEX"] = 115; ["TYPE"] = 6; ["VXP"] = 2000; ["LP"] = 10; ["REP"] =  700; ["FACTION"] = 82; ["TIER"] = 1; ["MIN_LVL"] = "130"; ["NAME"] = { ["EN"] = "Gundabad: Continued Skirmishes"; }; ["LORE"] = { ["EN"] = "There is still much to do in Gundabad."; }; ["SUMMARY"] = { ["EN"] = "Complete 4 deeds"; }; ["TITLE"] = { ["EN"] = "Berg-breaker"; }; };</v>
      </c>
      <c r="T124">
        <f t="shared" si="28"/>
        <v>123</v>
      </c>
      <c r="U124" t="str">
        <f t="shared" si="29"/>
        <v>[123] = {</v>
      </c>
      <c r="V124" t="str">
        <f t="shared" si="30"/>
        <v xml:space="preserve">["ID"] = 1879418417; </v>
      </c>
      <c r="W124" t="str">
        <f t="shared" si="31"/>
        <v xml:space="preserve">["ID"] = 1879418417; </v>
      </c>
      <c r="X124" t="str">
        <f t="shared" si="32"/>
        <v/>
      </c>
      <c r="Y124" t="str">
        <f t="shared" si="33"/>
        <v xml:space="preserve">["SAVE_INDEX"] = 115; </v>
      </c>
      <c r="Z124">
        <f>VLOOKUP(D124,Type!A$2:B$14,2,FALSE)</f>
        <v>6</v>
      </c>
      <c r="AA124" t="str">
        <f t="shared" si="34"/>
        <v xml:space="preserve">["TYPE"] = 6; </v>
      </c>
      <c r="AB124" t="str">
        <f>IF(NOT(ISBLANK(E124)),VLOOKUP(E124,Type!D$2:E$6,2,FALSE),"")</f>
        <v/>
      </c>
      <c r="AC124" t="str">
        <f t="shared" si="35"/>
        <v xml:space="preserve">            </v>
      </c>
      <c r="AD124" t="str">
        <f t="shared" si="36"/>
        <v>2000</v>
      </c>
      <c r="AE124" t="str">
        <f t="shared" si="37"/>
        <v xml:space="preserve">["VXP"] = 2000; </v>
      </c>
      <c r="AF124" t="str">
        <f t="shared" si="38"/>
        <v>10</v>
      </c>
      <c r="AG124" t="str">
        <f t="shared" si="39"/>
        <v xml:space="preserve">["LP"] = 10; </v>
      </c>
      <c r="AH124" t="str">
        <f t="shared" si="40"/>
        <v>700</v>
      </c>
      <c r="AI124" t="str">
        <f t="shared" si="41"/>
        <v xml:space="preserve">["REP"] =  700; </v>
      </c>
      <c r="AJ124">
        <f>IF(LEN(J124)&gt;0,VLOOKUP(J124,Faction!A$2:B$80,2,FALSE),1)</f>
        <v>82</v>
      </c>
      <c r="AK124" t="str">
        <f t="shared" si="42"/>
        <v xml:space="preserve">["FACTION"] = 82; </v>
      </c>
      <c r="AL124" t="str">
        <f t="shared" si="43"/>
        <v xml:space="preserve">["TIER"] = 1; </v>
      </c>
      <c r="AM124" t="str">
        <f t="shared" si="44"/>
        <v xml:space="preserve">["MIN_LVL"] = "130"; </v>
      </c>
      <c r="AN124" t="str">
        <f t="shared" si="45"/>
        <v/>
      </c>
      <c r="AO124" t="str">
        <f t="shared" si="46"/>
        <v xml:space="preserve">["NAME"] = { ["EN"] = "Gundabad: Continued Skirmishes"; }; </v>
      </c>
      <c r="AP124" t="str">
        <f t="shared" si="47"/>
        <v xml:space="preserve">["LORE"] = { ["EN"] = "There is still much to do in Gundabad."; }; </v>
      </c>
      <c r="AQ124" t="str">
        <f t="shared" si="48"/>
        <v xml:space="preserve">["SUMMARY"] = { ["EN"] = "Complete 4 deeds"; }; </v>
      </c>
      <c r="AR124" t="str">
        <f t="shared" si="49"/>
        <v xml:space="preserve">["TITLE"] = { ["EN"] = "Berg-breaker"; }; </v>
      </c>
      <c r="AS124" t="str">
        <f t="shared" si="50"/>
        <v>};</v>
      </c>
    </row>
    <row r="125" spans="1:45" x14ac:dyDescent="0.25">
      <c r="A125">
        <v>1879418399</v>
      </c>
      <c r="B125">
        <v>116</v>
      </c>
      <c r="C125" t="s">
        <v>2007</v>
      </c>
      <c r="D125" t="s">
        <v>31</v>
      </c>
      <c r="F125">
        <v>2000</v>
      </c>
      <c r="H125">
        <v>5</v>
      </c>
      <c r="I125">
        <v>700</v>
      </c>
      <c r="J125" t="s">
        <v>1586</v>
      </c>
      <c r="K125" t="s">
        <v>2009</v>
      </c>
      <c r="L125" t="s">
        <v>2008</v>
      </c>
      <c r="M125">
        <v>2</v>
      </c>
      <c r="N125">
        <v>130</v>
      </c>
      <c r="R125" t="str">
        <f t="shared" si="26"/>
        <v>[124] = {["ID"] = 1879418399; }; -- Leaders of Gundabad (Advanced)</v>
      </c>
      <c r="S125" s="1" t="str">
        <f t="shared" si="27"/>
        <v>[124] = {["ID"] = 1879418399; ["SAVE_INDEX"] = 116; ["TYPE"] = 4; ["VXP"] = 2000; ["LP"] =  5; ["REP"] =  700; ["FACTION"] = 82; ["TIER"] = 2; ["MIN_LVL"] = "130"; ["NAME"] = { ["EN"] = "Leaders of Gundabad (Advanced)"; }; ["LORE"] = { ["EN"] = "Defeat many leaders in battles and resource instances in Gundabad."; }; ["SUMMARY"] = { ["EN"] = "Defeat 40 leaders in battles and resource instances in Gundabad."; }; };</v>
      </c>
      <c r="T125">
        <f t="shared" si="28"/>
        <v>124</v>
      </c>
      <c r="U125" t="str">
        <f t="shared" si="29"/>
        <v>[124] = {</v>
      </c>
      <c r="V125" t="str">
        <f t="shared" si="30"/>
        <v xml:space="preserve">["ID"] = 1879418399; </v>
      </c>
      <c r="W125" t="str">
        <f t="shared" si="31"/>
        <v xml:space="preserve">["ID"] = 1879418399; </v>
      </c>
      <c r="X125" t="str">
        <f t="shared" si="32"/>
        <v/>
      </c>
      <c r="Y125" t="str">
        <f t="shared" si="33"/>
        <v xml:space="preserve">["SAVE_INDEX"] = 116; </v>
      </c>
      <c r="Z125">
        <f>VLOOKUP(D125,Type!A$2:B$14,2,FALSE)</f>
        <v>4</v>
      </c>
      <c r="AA125" t="str">
        <f t="shared" si="34"/>
        <v xml:space="preserve">["TYPE"] = 4; </v>
      </c>
      <c r="AB125" t="str">
        <f>IF(NOT(ISBLANK(E125)),VLOOKUP(E125,Type!D$2:E$6,2,FALSE),"")</f>
        <v/>
      </c>
      <c r="AC125" t="str">
        <f t="shared" si="35"/>
        <v xml:space="preserve">            </v>
      </c>
      <c r="AD125" t="str">
        <f t="shared" si="36"/>
        <v>2000</v>
      </c>
      <c r="AE125" t="str">
        <f t="shared" si="37"/>
        <v xml:space="preserve">["VXP"] = 2000; </v>
      </c>
      <c r="AF125" t="str">
        <f t="shared" si="38"/>
        <v>5</v>
      </c>
      <c r="AG125" t="str">
        <f t="shared" si="39"/>
        <v xml:space="preserve">["LP"] =  5; </v>
      </c>
      <c r="AH125" t="str">
        <f t="shared" si="40"/>
        <v>700</v>
      </c>
      <c r="AI125" t="str">
        <f t="shared" si="41"/>
        <v xml:space="preserve">["REP"] =  700; </v>
      </c>
      <c r="AJ125">
        <f>IF(LEN(J125)&gt;0,VLOOKUP(J125,Faction!A$2:B$80,2,FALSE),1)</f>
        <v>82</v>
      </c>
      <c r="AK125" t="str">
        <f t="shared" si="42"/>
        <v xml:space="preserve">["FACTION"] = 82; </v>
      </c>
      <c r="AL125" t="str">
        <f t="shared" si="43"/>
        <v xml:space="preserve">["TIER"] = 2; </v>
      </c>
      <c r="AM125" t="str">
        <f t="shared" si="44"/>
        <v xml:space="preserve">["MIN_LVL"] = "130"; </v>
      </c>
      <c r="AN125" t="str">
        <f t="shared" si="45"/>
        <v/>
      </c>
      <c r="AO125" t="str">
        <f t="shared" si="46"/>
        <v xml:space="preserve">["NAME"] = { ["EN"] = "Leaders of Gundabad (Advanced)"; }; </v>
      </c>
      <c r="AP125" t="str">
        <f t="shared" si="47"/>
        <v xml:space="preserve">["LORE"] = { ["EN"] = "Defeat many leaders in battles and resource instances in Gundabad."; }; </v>
      </c>
      <c r="AQ125" t="str">
        <f t="shared" si="48"/>
        <v xml:space="preserve">["SUMMARY"] = { ["EN"] = "Defeat 40 leaders in battles and resource instances in Gundabad."; }; </v>
      </c>
      <c r="AR125" t="str">
        <f t="shared" si="49"/>
        <v/>
      </c>
      <c r="AS125" t="str">
        <f t="shared" si="50"/>
        <v>};</v>
      </c>
    </row>
    <row r="126" spans="1:45" x14ac:dyDescent="0.25">
      <c r="A126">
        <v>1879418421</v>
      </c>
      <c r="B126">
        <v>117</v>
      </c>
      <c r="C126" t="s">
        <v>2010</v>
      </c>
      <c r="D126" t="s">
        <v>31</v>
      </c>
      <c r="F126">
        <v>2000</v>
      </c>
      <c r="H126">
        <v>5</v>
      </c>
      <c r="I126">
        <v>700</v>
      </c>
      <c r="J126" t="s">
        <v>1586</v>
      </c>
      <c r="K126" t="s">
        <v>2011</v>
      </c>
      <c r="L126" t="s">
        <v>2008</v>
      </c>
      <c r="M126">
        <v>3</v>
      </c>
      <c r="N126">
        <v>130</v>
      </c>
      <c r="R126" t="str">
        <f t="shared" si="26"/>
        <v>[125] = {["ID"] = 1879418421; }; -- Leaders of Gundabad (Intermediate)</v>
      </c>
      <c r="S126" s="1" t="str">
        <f t="shared" si="27"/>
        <v>[125] = {["ID"] = 1879418421; ["SAVE_INDEX"] = 117; ["TYPE"] = 4; ["VXP"] = 2000; ["LP"] =  5; ["REP"] =  700; ["FACTION"] = 82; ["TIER"] = 3; ["MIN_LVL"] = "130"; ["NAME"] = { ["EN"] = "Leaders of Gundabad (Intermediate)"; }; ["LORE"] = { ["EN"] = "Defeat many leaders in battles and resource instances in Gundabad."; }; ["SUMMARY"] = { ["EN"] = "Defeat 20 leaders in battles and resource instances in Gundabad."; }; };</v>
      </c>
      <c r="T126">
        <f t="shared" si="28"/>
        <v>125</v>
      </c>
      <c r="U126" t="str">
        <f t="shared" si="29"/>
        <v>[125] = {</v>
      </c>
      <c r="V126" t="str">
        <f t="shared" si="30"/>
        <v xml:space="preserve">["ID"] = 1879418421; </v>
      </c>
      <c r="W126" t="str">
        <f t="shared" si="31"/>
        <v xml:space="preserve">["ID"] = 1879418421; </v>
      </c>
      <c r="X126" t="str">
        <f t="shared" si="32"/>
        <v/>
      </c>
      <c r="Y126" t="str">
        <f t="shared" si="33"/>
        <v xml:space="preserve">["SAVE_INDEX"] = 117; </v>
      </c>
      <c r="Z126">
        <f>VLOOKUP(D126,Type!A$2:B$14,2,FALSE)</f>
        <v>4</v>
      </c>
      <c r="AA126" t="str">
        <f t="shared" si="34"/>
        <v xml:space="preserve">["TYPE"] = 4; </v>
      </c>
      <c r="AB126" t="str">
        <f>IF(NOT(ISBLANK(E126)),VLOOKUP(E126,Type!D$2:E$6,2,FALSE),"")</f>
        <v/>
      </c>
      <c r="AC126" t="str">
        <f t="shared" si="35"/>
        <v xml:space="preserve">            </v>
      </c>
      <c r="AD126" t="str">
        <f t="shared" si="36"/>
        <v>2000</v>
      </c>
      <c r="AE126" t="str">
        <f t="shared" si="37"/>
        <v xml:space="preserve">["VXP"] = 2000; </v>
      </c>
      <c r="AF126" t="str">
        <f t="shared" si="38"/>
        <v>5</v>
      </c>
      <c r="AG126" t="str">
        <f t="shared" si="39"/>
        <v xml:space="preserve">["LP"] =  5; </v>
      </c>
      <c r="AH126" t="str">
        <f t="shared" si="40"/>
        <v>700</v>
      </c>
      <c r="AI126" t="str">
        <f t="shared" si="41"/>
        <v xml:space="preserve">["REP"] =  700; </v>
      </c>
      <c r="AJ126">
        <f>IF(LEN(J126)&gt;0,VLOOKUP(J126,Faction!A$2:B$80,2,FALSE),1)</f>
        <v>82</v>
      </c>
      <c r="AK126" t="str">
        <f t="shared" si="42"/>
        <v xml:space="preserve">["FACTION"] = 82; </v>
      </c>
      <c r="AL126" t="str">
        <f t="shared" si="43"/>
        <v xml:space="preserve">["TIER"] = 3; </v>
      </c>
      <c r="AM126" t="str">
        <f t="shared" si="44"/>
        <v xml:space="preserve">["MIN_LVL"] = "130"; </v>
      </c>
      <c r="AN126" t="str">
        <f t="shared" si="45"/>
        <v/>
      </c>
      <c r="AO126" t="str">
        <f t="shared" si="46"/>
        <v xml:space="preserve">["NAME"] = { ["EN"] = "Leaders of Gundabad (Intermediate)"; }; </v>
      </c>
      <c r="AP126" t="str">
        <f t="shared" si="47"/>
        <v xml:space="preserve">["LORE"] = { ["EN"] = "Defeat many leaders in battles and resource instances in Gundabad."; }; </v>
      </c>
      <c r="AQ126" t="str">
        <f t="shared" si="48"/>
        <v xml:space="preserve">["SUMMARY"] = { ["EN"] = "Defeat 20 leaders in battles and resource instances in Gundabad."; }; </v>
      </c>
      <c r="AR126" t="str">
        <f t="shared" si="49"/>
        <v/>
      </c>
      <c r="AS126" t="str">
        <f t="shared" si="50"/>
        <v>};</v>
      </c>
    </row>
    <row r="127" spans="1:45" x14ac:dyDescent="0.25">
      <c r="A127">
        <v>1879418395</v>
      </c>
      <c r="B127">
        <v>118</v>
      </c>
      <c r="C127" t="s">
        <v>2012</v>
      </c>
      <c r="D127" t="s">
        <v>31</v>
      </c>
      <c r="I127">
        <v>500</v>
      </c>
      <c r="J127" t="s">
        <v>1586</v>
      </c>
      <c r="K127" t="s">
        <v>2013</v>
      </c>
      <c r="L127" t="s">
        <v>2008</v>
      </c>
      <c r="M127">
        <v>4</v>
      </c>
      <c r="N127">
        <v>130</v>
      </c>
      <c r="R127" t="str">
        <f t="shared" si="26"/>
        <v>[126] = {["ID"] = 1879418395; }; -- Leaders of Gundabad</v>
      </c>
      <c r="S127" s="1" t="str">
        <f t="shared" si="27"/>
        <v>[126] = {["ID"] = 1879418395; ["SAVE_INDEX"] = 118; ["TYPE"] = 4; ["VXP"] =    0; ["LP"] =  0; ["REP"] =  500; ["FACTION"] = 82; ["TIER"] = 4; ["MIN_LVL"] = "130"; ["NAME"] = { ["EN"] = "Leaders of Gundabad"; }; ["LORE"] = { ["EN"] = "Defeat many leaders in battles and resource instances in Gundabad."; }; ["SUMMARY"] = { ["EN"] = "Defeat 10 leaders in battles and resource instances in Gundabad."; }; };</v>
      </c>
      <c r="T127">
        <f t="shared" si="28"/>
        <v>126</v>
      </c>
      <c r="U127" t="str">
        <f t="shared" si="29"/>
        <v>[126] = {</v>
      </c>
      <c r="V127" t="str">
        <f t="shared" si="30"/>
        <v xml:space="preserve">["ID"] = 1879418395; </v>
      </c>
      <c r="W127" t="str">
        <f t="shared" si="31"/>
        <v xml:space="preserve">["ID"] = 1879418395; </v>
      </c>
      <c r="X127" t="str">
        <f t="shared" si="32"/>
        <v/>
      </c>
      <c r="Y127" t="str">
        <f t="shared" si="33"/>
        <v xml:space="preserve">["SAVE_INDEX"] = 118; </v>
      </c>
      <c r="Z127">
        <f>VLOOKUP(D127,Type!A$2:B$14,2,FALSE)</f>
        <v>4</v>
      </c>
      <c r="AA127" t="str">
        <f t="shared" si="34"/>
        <v xml:space="preserve">["TYPE"] = 4; </v>
      </c>
      <c r="AB127" t="str">
        <f>IF(NOT(ISBLANK(E127)),VLOOKUP(E127,Type!D$2:E$6,2,FALSE),"")</f>
        <v/>
      </c>
      <c r="AC127" t="str">
        <f t="shared" si="35"/>
        <v xml:space="preserve">            </v>
      </c>
      <c r="AD127" t="str">
        <f t="shared" si="36"/>
        <v>0</v>
      </c>
      <c r="AE127" t="str">
        <f t="shared" si="37"/>
        <v xml:space="preserve">["VXP"] =    0; </v>
      </c>
      <c r="AF127" t="str">
        <f t="shared" si="38"/>
        <v>0</v>
      </c>
      <c r="AG127" t="str">
        <f t="shared" si="39"/>
        <v xml:space="preserve">["LP"] =  0; </v>
      </c>
      <c r="AH127" t="str">
        <f t="shared" si="40"/>
        <v>500</v>
      </c>
      <c r="AI127" t="str">
        <f t="shared" si="41"/>
        <v xml:space="preserve">["REP"] =  500; </v>
      </c>
      <c r="AJ127">
        <f>IF(LEN(J127)&gt;0,VLOOKUP(J127,Faction!A$2:B$80,2,FALSE),1)</f>
        <v>82</v>
      </c>
      <c r="AK127" t="str">
        <f t="shared" si="42"/>
        <v xml:space="preserve">["FACTION"] = 82; </v>
      </c>
      <c r="AL127" t="str">
        <f t="shared" si="43"/>
        <v xml:space="preserve">["TIER"] = 4; </v>
      </c>
      <c r="AM127" t="str">
        <f t="shared" si="44"/>
        <v xml:space="preserve">["MIN_LVL"] = "130"; </v>
      </c>
      <c r="AN127" t="str">
        <f t="shared" si="45"/>
        <v/>
      </c>
      <c r="AO127" t="str">
        <f t="shared" si="46"/>
        <v xml:space="preserve">["NAME"] = { ["EN"] = "Leaders of Gundabad"; }; </v>
      </c>
      <c r="AP127" t="str">
        <f t="shared" si="47"/>
        <v xml:space="preserve">["LORE"] = { ["EN"] = "Defeat many leaders in battles and resource instances in Gundabad."; }; </v>
      </c>
      <c r="AQ127" t="str">
        <f t="shared" si="48"/>
        <v xml:space="preserve">["SUMMARY"] = { ["EN"] = "Defeat 10 leaders in battles and resource instances in Gundabad."; }; </v>
      </c>
      <c r="AR127" t="str">
        <f t="shared" si="49"/>
        <v/>
      </c>
      <c r="AS127" t="str">
        <f t="shared" si="50"/>
        <v>};</v>
      </c>
    </row>
    <row r="128" spans="1:45" x14ac:dyDescent="0.25">
      <c r="A128">
        <v>1879418401</v>
      </c>
      <c r="B128">
        <v>119</v>
      </c>
      <c r="C128" t="s">
        <v>2014</v>
      </c>
      <c r="D128" t="s">
        <v>31</v>
      </c>
      <c r="F128">
        <v>2000</v>
      </c>
      <c r="H128">
        <v>5</v>
      </c>
      <c r="K128" t="s">
        <v>2016</v>
      </c>
      <c r="L128" t="s">
        <v>2015</v>
      </c>
      <c r="M128">
        <v>2</v>
      </c>
      <c r="N128">
        <v>10</v>
      </c>
      <c r="R128" t="str">
        <f t="shared" si="26"/>
        <v>[127] = {["ID"] = 1879418401; }; -- Gundabad Mission Slayer (Advanced)</v>
      </c>
      <c r="S128" s="1" t="str">
        <f t="shared" si="27"/>
        <v>[127] = {["ID"] = 1879418401; ["SAVE_INDEX"] = 119; ["TYPE"] = 4; ["VXP"] = 2000; ["LP"] =  5; ["REP"] =    0; ["FACTION"] =  1; ["TIER"] = 2; ["MIN_LVL"] =  "10"; ["NAME"] = { ["EN"] = "Gundabad Mission Slayer (Advanced)"; }; ["LORE"] = { ["EN"] = "Defeat many foes during Missions in Gundabad."; }; ["SUMMARY"] = { ["EN"] = "Defeat 800 foes during Missions in Gundabad."; }; };</v>
      </c>
      <c r="T128">
        <f t="shared" si="28"/>
        <v>127</v>
      </c>
      <c r="U128" t="str">
        <f t="shared" si="29"/>
        <v>[127] = {</v>
      </c>
      <c r="V128" t="str">
        <f t="shared" si="30"/>
        <v xml:space="preserve">["ID"] = 1879418401; </v>
      </c>
      <c r="W128" t="str">
        <f t="shared" si="31"/>
        <v xml:space="preserve">["ID"] = 1879418401; </v>
      </c>
      <c r="X128" t="str">
        <f t="shared" si="32"/>
        <v/>
      </c>
      <c r="Y128" t="str">
        <f t="shared" si="33"/>
        <v xml:space="preserve">["SAVE_INDEX"] = 119; </v>
      </c>
      <c r="Z128">
        <f>VLOOKUP(D128,Type!A$2:B$14,2,FALSE)</f>
        <v>4</v>
      </c>
      <c r="AA128" t="str">
        <f t="shared" si="34"/>
        <v xml:space="preserve">["TYPE"] = 4; </v>
      </c>
      <c r="AB128" t="str">
        <f>IF(NOT(ISBLANK(E128)),VLOOKUP(E128,Type!D$2:E$6,2,FALSE),"")</f>
        <v/>
      </c>
      <c r="AC128" t="str">
        <f t="shared" si="35"/>
        <v xml:space="preserve">            </v>
      </c>
      <c r="AD128" t="str">
        <f t="shared" si="36"/>
        <v>2000</v>
      </c>
      <c r="AE128" t="str">
        <f t="shared" si="37"/>
        <v xml:space="preserve">["VXP"] = 2000; </v>
      </c>
      <c r="AF128" t="str">
        <f t="shared" si="38"/>
        <v>5</v>
      </c>
      <c r="AG128" t="str">
        <f t="shared" si="39"/>
        <v xml:space="preserve">["LP"] =  5; </v>
      </c>
      <c r="AH128" t="str">
        <f t="shared" si="40"/>
        <v>0</v>
      </c>
      <c r="AI128" t="str">
        <f t="shared" si="41"/>
        <v xml:space="preserve">["REP"] =    0; </v>
      </c>
      <c r="AJ128">
        <f>IF(LEN(J128)&gt;0,VLOOKUP(J128,Faction!A$2:B$80,2,FALSE),1)</f>
        <v>1</v>
      </c>
      <c r="AK128" t="str">
        <f t="shared" si="42"/>
        <v xml:space="preserve">["FACTION"] =  1; </v>
      </c>
      <c r="AL128" t="str">
        <f t="shared" si="43"/>
        <v xml:space="preserve">["TIER"] = 2; </v>
      </c>
      <c r="AM128" t="str">
        <f t="shared" si="44"/>
        <v xml:space="preserve">["MIN_LVL"] =  "10"; </v>
      </c>
      <c r="AN128" t="str">
        <f t="shared" si="45"/>
        <v/>
      </c>
      <c r="AO128" t="str">
        <f t="shared" si="46"/>
        <v xml:space="preserve">["NAME"] = { ["EN"] = "Gundabad Mission Slayer (Advanced)"; }; </v>
      </c>
      <c r="AP128" t="str">
        <f t="shared" si="47"/>
        <v xml:space="preserve">["LORE"] = { ["EN"] = "Defeat many foes during Missions in Gundabad."; }; </v>
      </c>
      <c r="AQ128" t="str">
        <f t="shared" si="48"/>
        <v xml:space="preserve">["SUMMARY"] = { ["EN"] = "Defeat 800 foes during Missions in Gundabad."; }; </v>
      </c>
      <c r="AR128" t="str">
        <f t="shared" si="49"/>
        <v/>
      </c>
      <c r="AS128" t="str">
        <f t="shared" si="50"/>
        <v>};</v>
      </c>
    </row>
    <row r="129" spans="1:45" x14ac:dyDescent="0.25">
      <c r="A129">
        <v>1879418396</v>
      </c>
      <c r="B129">
        <v>120</v>
      </c>
      <c r="C129" t="s">
        <v>2017</v>
      </c>
      <c r="D129" t="s">
        <v>31</v>
      </c>
      <c r="F129">
        <v>2000</v>
      </c>
      <c r="H129">
        <v>5</v>
      </c>
      <c r="K129" t="s">
        <v>2018</v>
      </c>
      <c r="L129" t="s">
        <v>2015</v>
      </c>
      <c r="M129">
        <v>3</v>
      </c>
      <c r="N129">
        <v>10</v>
      </c>
      <c r="R129" t="str">
        <f t="shared" si="26"/>
        <v>[128] = {["ID"] = 1879418396; }; -- Gundabad Mission Slayer (Intermediate)</v>
      </c>
      <c r="S129" s="1" t="str">
        <f t="shared" si="27"/>
        <v>[128] = {["ID"] = 1879418396; ["SAVE_INDEX"] = 120; ["TYPE"] = 4; ["VXP"] = 2000; ["LP"] =  5; ["REP"] =    0; ["FACTION"] =  1; ["TIER"] = 3; ["MIN_LVL"] =  "10"; ["NAME"] = { ["EN"] = "Gundabad Mission Slayer (Intermediate)"; }; ["LORE"] = { ["EN"] = "Defeat many foes during Missions in Gundabad."; }; ["SUMMARY"] = { ["EN"] = "Defeat 400 foes during Missions in Gundabad."; }; };</v>
      </c>
      <c r="T129">
        <f t="shared" si="28"/>
        <v>128</v>
      </c>
      <c r="U129" t="str">
        <f t="shared" si="29"/>
        <v>[128] = {</v>
      </c>
      <c r="V129" t="str">
        <f t="shared" si="30"/>
        <v xml:space="preserve">["ID"] = 1879418396; </v>
      </c>
      <c r="W129" t="str">
        <f t="shared" si="31"/>
        <v xml:space="preserve">["ID"] = 1879418396; </v>
      </c>
      <c r="X129" t="str">
        <f t="shared" si="32"/>
        <v/>
      </c>
      <c r="Y129" t="str">
        <f t="shared" si="33"/>
        <v xml:space="preserve">["SAVE_INDEX"] = 120; </v>
      </c>
      <c r="Z129">
        <f>VLOOKUP(D129,Type!A$2:B$14,2,FALSE)</f>
        <v>4</v>
      </c>
      <c r="AA129" t="str">
        <f t="shared" si="34"/>
        <v xml:space="preserve">["TYPE"] = 4; </v>
      </c>
      <c r="AB129" t="str">
        <f>IF(NOT(ISBLANK(E129)),VLOOKUP(E129,Type!D$2:E$6,2,FALSE),"")</f>
        <v/>
      </c>
      <c r="AC129" t="str">
        <f t="shared" si="35"/>
        <v xml:space="preserve">            </v>
      </c>
      <c r="AD129" t="str">
        <f t="shared" si="36"/>
        <v>2000</v>
      </c>
      <c r="AE129" t="str">
        <f t="shared" si="37"/>
        <v xml:space="preserve">["VXP"] = 2000; </v>
      </c>
      <c r="AF129" t="str">
        <f t="shared" si="38"/>
        <v>5</v>
      </c>
      <c r="AG129" t="str">
        <f t="shared" si="39"/>
        <v xml:space="preserve">["LP"] =  5; </v>
      </c>
      <c r="AH129" t="str">
        <f t="shared" si="40"/>
        <v>0</v>
      </c>
      <c r="AI129" t="str">
        <f t="shared" si="41"/>
        <v xml:space="preserve">["REP"] =    0; </v>
      </c>
      <c r="AJ129">
        <f>IF(LEN(J129)&gt;0,VLOOKUP(J129,Faction!A$2:B$80,2,FALSE),1)</f>
        <v>1</v>
      </c>
      <c r="AK129" t="str">
        <f t="shared" si="42"/>
        <v xml:space="preserve">["FACTION"] =  1; </v>
      </c>
      <c r="AL129" t="str">
        <f t="shared" si="43"/>
        <v xml:space="preserve">["TIER"] = 3; </v>
      </c>
      <c r="AM129" t="str">
        <f t="shared" si="44"/>
        <v xml:space="preserve">["MIN_LVL"] =  "10"; </v>
      </c>
      <c r="AN129" t="str">
        <f t="shared" si="45"/>
        <v/>
      </c>
      <c r="AO129" t="str">
        <f t="shared" si="46"/>
        <v xml:space="preserve">["NAME"] = { ["EN"] = "Gundabad Mission Slayer (Intermediate)"; }; </v>
      </c>
      <c r="AP129" t="str">
        <f t="shared" si="47"/>
        <v xml:space="preserve">["LORE"] = { ["EN"] = "Defeat many foes during Missions in Gundabad."; }; </v>
      </c>
      <c r="AQ129" t="str">
        <f t="shared" si="48"/>
        <v xml:space="preserve">["SUMMARY"] = { ["EN"] = "Defeat 400 foes during Missions in Gundabad."; }; </v>
      </c>
      <c r="AR129" t="str">
        <f t="shared" si="49"/>
        <v/>
      </c>
      <c r="AS129" t="str">
        <f t="shared" si="50"/>
        <v>};</v>
      </c>
    </row>
    <row r="130" spans="1:45" x14ac:dyDescent="0.25">
      <c r="A130">
        <v>1879418403</v>
      </c>
      <c r="B130">
        <v>121</v>
      </c>
      <c r="C130" t="s">
        <v>2019</v>
      </c>
      <c r="D130" t="s">
        <v>31</v>
      </c>
      <c r="K130" t="s">
        <v>2020</v>
      </c>
      <c r="L130" t="s">
        <v>2015</v>
      </c>
      <c r="M130">
        <v>4</v>
      </c>
      <c r="N130">
        <v>10</v>
      </c>
      <c r="R130" t="str">
        <f t="shared" si="26"/>
        <v>[129] = {["ID"] = 1879418403; }; -- Gundabad Mission Slayer</v>
      </c>
      <c r="S130" s="1" t="str">
        <f t="shared" si="27"/>
        <v>[129] = {["ID"] = 1879418403; ["SAVE_INDEX"] = 121; ["TYPE"] = 4; ["VXP"] =    0; ["LP"] =  0; ["REP"] =    0; ["FACTION"] =  1; ["TIER"] = 4; ["MIN_LVL"] =  "10"; ["NAME"] = { ["EN"] = "Gundabad Mission Slayer"; }; ["LORE"] = { ["EN"] = "Defeat many foes during Missions in Gundabad."; }; ["SUMMARY"] = { ["EN"] = "Defeat 200 foes during Missions in Gundabad."; }; };</v>
      </c>
      <c r="T130">
        <f t="shared" si="28"/>
        <v>129</v>
      </c>
      <c r="U130" t="str">
        <f t="shared" si="29"/>
        <v>[129] = {</v>
      </c>
      <c r="V130" t="str">
        <f t="shared" si="30"/>
        <v xml:space="preserve">["ID"] = 1879418403; </v>
      </c>
      <c r="W130" t="str">
        <f t="shared" si="31"/>
        <v xml:space="preserve">["ID"] = 1879418403; </v>
      </c>
      <c r="X130" t="str">
        <f t="shared" si="32"/>
        <v/>
      </c>
      <c r="Y130" t="str">
        <f t="shared" si="33"/>
        <v xml:space="preserve">["SAVE_INDEX"] = 121; </v>
      </c>
      <c r="Z130">
        <f>VLOOKUP(D130,Type!A$2:B$14,2,FALSE)</f>
        <v>4</v>
      </c>
      <c r="AA130" t="str">
        <f t="shared" si="34"/>
        <v xml:space="preserve">["TYPE"] = 4; </v>
      </c>
      <c r="AB130" t="str">
        <f>IF(NOT(ISBLANK(E130)),VLOOKUP(E130,Type!D$2:E$6,2,FALSE),"")</f>
        <v/>
      </c>
      <c r="AC130" t="str">
        <f t="shared" si="35"/>
        <v xml:space="preserve">            </v>
      </c>
      <c r="AD130" t="str">
        <f t="shared" si="36"/>
        <v>0</v>
      </c>
      <c r="AE130" t="str">
        <f t="shared" si="37"/>
        <v xml:space="preserve">["VXP"] =    0; </v>
      </c>
      <c r="AF130" t="str">
        <f t="shared" si="38"/>
        <v>0</v>
      </c>
      <c r="AG130" t="str">
        <f t="shared" si="39"/>
        <v xml:space="preserve">["LP"] =  0; </v>
      </c>
      <c r="AH130" t="str">
        <f t="shared" si="40"/>
        <v>0</v>
      </c>
      <c r="AI130" t="str">
        <f t="shared" si="41"/>
        <v xml:space="preserve">["REP"] =    0; </v>
      </c>
      <c r="AJ130">
        <f>IF(LEN(J130)&gt;0,VLOOKUP(J130,Faction!A$2:B$80,2,FALSE),1)</f>
        <v>1</v>
      </c>
      <c r="AK130" t="str">
        <f t="shared" si="42"/>
        <v xml:space="preserve">["FACTION"] =  1; </v>
      </c>
      <c r="AL130" t="str">
        <f t="shared" si="43"/>
        <v xml:space="preserve">["TIER"] = 4; </v>
      </c>
      <c r="AM130" t="str">
        <f t="shared" si="44"/>
        <v xml:space="preserve">["MIN_LVL"] =  "10"; </v>
      </c>
      <c r="AN130" t="str">
        <f t="shared" si="45"/>
        <v/>
      </c>
      <c r="AO130" t="str">
        <f t="shared" si="46"/>
        <v xml:space="preserve">["NAME"] = { ["EN"] = "Gundabad Mission Slayer"; }; </v>
      </c>
      <c r="AP130" t="str">
        <f t="shared" si="47"/>
        <v xml:space="preserve">["LORE"] = { ["EN"] = "Defeat many foes during Missions in Gundabad."; }; </v>
      </c>
      <c r="AQ130" t="str">
        <f t="shared" si="48"/>
        <v xml:space="preserve">["SUMMARY"] = { ["EN"] = "Defeat 200 foes during Missions in Gundabad."; }; </v>
      </c>
      <c r="AR130" t="str">
        <f t="shared" si="49"/>
        <v/>
      </c>
      <c r="AS130" t="str">
        <f t="shared" si="50"/>
        <v>};</v>
      </c>
    </row>
    <row r="131" spans="1:45" x14ac:dyDescent="0.25">
      <c r="A131">
        <v>1879418409</v>
      </c>
      <c r="B131">
        <v>122</v>
      </c>
      <c r="C131" t="s">
        <v>2021</v>
      </c>
      <c r="D131" t="s">
        <v>31</v>
      </c>
      <c r="F131">
        <v>2000</v>
      </c>
      <c r="H131">
        <v>5</v>
      </c>
      <c r="I131">
        <v>700</v>
      </c>
      <c r="J131" t="s">
        <v>1586</v>
      </c>
      <c r="K131" t="s">
        <v>2023</v>
      </c>
      <c r="L131" t="s">
        <v>2022</v>
      </c>
      <c r="M131">
        <v>2</v>
      </c>
      <c r="N131">
        <v>130</v>
      </c>
      <c r="R131" t="str">
        <f t="shared" ref="R131:R140" si="51">CONCATENATE(U131,W131,X131,AS131," -- ",C131)</f>
        <v>[130] = {["ID"] = 1879418409; }; -- Battles of Gundabad (Advanced)</v>
      </c>
      <c r="S131" s="1" t="str">
        <f t="shared" ref="S131:S141" si="52">CONCATENATE(U131,V131,Y131,AA131,AE131,AG131,AI131,AK131,AL131,AM131,AO131,AP131,AQ131,AR131,AS131)</f>
        <v>[130] = {["ID"] = 1879418409; ["SAVE_INDEX"] = 122; ["TYPE"] = 4; ["VXP"] = 2000; ["LP"] =  5; ["REP"] =  700; ["FACTION"] = 82; ["TIER"] = 2; ["MIN_LVL"] = "130"; ["NAME"] = { ["EN"] = "Battles of Gundabad (Advanced)"; }; ["LORE"] = { ["EN"] = "Defeat many foes at 'Battle at the Lofts' or 'Battle at the Forge'."; }; ["SUMMARY"] = { ["EN"] = "Defeat 400 foes at 'Battle at the Lofts' or 'Battle at the Forge'."; }; };</v>
      </c>
      <c r="T131">
        <f t="shared" ref="T131:T141" si="53">ROW()-1</f>
        <v>130</v>
      </c>
      <c r="U131" t="str">
        <f t="shared" ref="U131:U141" si="54">CONCATENATE(REPT(" ",3-LEN(T131)),"[",T131,"] = {")</f>
        <v>[130] = {</v>
      </c>
      <c r="V131" t="str">
        <f t="shared" ref="V131:V141" si="55">IF(LEN(A131)&gt;0,CONCATENATE("[""ID""] = ",A131,"; "),"                     ")</f>
        <v xml:space="preserve">["ID"] = 1879418409; </v>
      </c>
      <c r="W131" t="str">
        <f t="shared" ref="W131:W141" si="56">IF(LEN(A131)&gt;0,CONCATENATE("[""ID""] = ",A131,"; "),"")</f>
        <v xml:space="preserve">["ID"] = 1879418409; </v>
      </c>
      <c r="X131" t="str">
        <f t="shared" ref="X131:X141" si="57">IF(LEN(P131)&gt;0,CONCATENATE("[""CAT_ID""] = ",P131,"; "),"")</f>
        <v/>
      </c>
      <c r="Y131" t="str">
        <f t="shared" ref="Y131:Y141" si="58">IF(LEN(B131)&gt;0,CONCATENATE("[""SAVE_INDEX""] = ",REPT(" ",3-LEN(B131)),B131,"; "),"")</f>
        <v xml:space="preserve">["SAVE_INDEX"] = 122; </v>
      </c>
      <c r="Z131">
        <f>VLOOKUP(D131,Type!A$2:B$14,2,FALSE)</f>
        <v>4</v>
      </c>
      <c r="AA131" t="str">
        <f t="shared" ref="AA131:AA141" si="59">CONCATENATE("[""TYPE""] = ",Z131,"; ")</f>
        <v xml:space="preserve">["TYPE"] = 4; </v>
      </c>
      <c r="AB131" t="str">
        <f>IF(NOT(ISBLANK(E131)),VLOOKUP(E131,Type!D$2:E$6,2,FALSE),"")</f>
        <v/>
      </c>
      <c r="AC131" t="str">
        <f t="shared" ref="AC131:AC141" si="60">IF(NOT(ISBLANK(E131)),CONCATENATE("[""NA""] = ",AB131,"; "),"            ")</f>
        <v xml:space="preserve">            </v>
      </c>
      <c r="AD131" t="str">
        <f t="shared" ref="AD131:AD141" si="61">TEXT(F131,0)</f>
        <v>2000</v>
      </c>
      <c r="AE131" t="str">
        <f t="shared" ref="AE131:AE141" si="62">CONCATENATE("[""VXP""] = ",REPT(" ",4-LEN(AD131)),TEXT(AD131,"0"),"; ")</f>
        <v xml:space="preserve">["VXP"] = 2000; </v>
      </c>
      <c r="AF131" t="str">
        <f t="shared" ref="AF131:AF141" si="63">TEXT(H131,0)</f>
        <v>5</v>
      </c>
      <c r="AG131" t="str">
        <f t="shared" ref="AG131:AG141" si="64">CONCATENATE("[""LP""] = ",REPT(" ",2-LEN(AF131)),TEXT(AF131,"0"),"; ")</f>
        <v xml:space="preserve">["LP"] =  5; </v>
      </c>
      <c r="AH131" t="str">
        <f t="shared" ref="AH131:AH141" si="65">TEXT(I131,0)</f>
        <v>700</v>
      </c>
      <c r="AI131" t="str">
        <f t="shared" ref="AI131:AI141" si="66">CONCATENATE("[""REP""] = ",REPT(" ",4-LEN(AH131)),TEXT(AH131,"0"),"; ")</f>
        <v xml:space="preserve">["REP"] =  700; </v>
      </c>
      <c r="AJ131">
        <f>IF(LEN(J131)&gt;0,VLOOKUP(J131,Faction!A$2:B$80,2,FALSE),1)</f>
        <v>82</v>
      </c>
      <c r="AK131" t="str">
        <f t="shared" ref="AK131:AK141" si="67">CONCATENATE("[""FACTION""] = ",REPT(" ",2-LEN(AJ131)),TEXT(AJ131,"0"),"; ")</f>
        <v xml:space="preserve">["FACTION"] = 82; </v>
      </c>
      <c r="AL131" t="str">
        <f t="shared" ref="AL131:AL141" si="68">CONCATENATE("[""TIER""] = ",TEXT(M131,"0"),"; ")</f>
        <v xml:space="preserve">["TIER"] = 2; </v>
      </c>
      <c r="AM131" t="str">
        <f t="shared" ref="AM131:AM141" si="69">IF(LEN(N131)&gt;0,CONCATENATE("[""MIN_LVL""] = ",REPT(" ",3-LEN(N131)),"""",N131,"""; "),"")</f>
        <v xml:space="preserve">["MIN_LVL"] = "130"; </v>
      </c>
      <c r="AN131" t="str">
        <f t="shared" ref="AN131:AN141" si="70">IF(LEN(O131)&gt;0,CONCATENATE("[""MIN_LVL""] = ",REPT(" ",3-LEN(O131)),O131,"; "),"")</f>
        <v/>
      </c>
      <c r="AO131" t="str">
        <f t="shared" ref="AO131:AO141" si="71">CONCATENATE("[""NAME""] = { [""EN""] = """,C131,"""; }; ")</f>
        <v xml:space="preserve">["NAME"] = { ["EN"] = "Battles of Gundabad (Advanced)"; }; </v>
      </c>
      <c r="AP131" t="str">
        <f t="shared" ref="AP131:AP141" si="72">IF(LEN(L131)&gt;0,CONCATENATE("[""LORE""] = { [""EN""] = """,L131,"""; }; "),"")</f>
        <v xml:space="preserve">["LORE"] = { ["EN"] = "Defeat many foes at 'Battle at the Lofts' or 'Battle at the Forge'."; }; </v>
      </c>
      <c r="AQ131" t="str">
        <f t="shared" ref="AQ131:AQ141" si="73">IF(LEN(K131)&gt;0,CONCATENATE("[""SUMMARY""] = { [""EN""] = """,K131,"""; }; "),"")</f>
        <v xml:space="preserve">["SUMMARY"] = { ["EN"] = "Defeat 400 foes at 'Battle at the Lofts' or 'Battle at the Forge'."; }; </v>
      </c>
      <c r="AR131" t="str">
        <f t="shared" ref="AR131:AR141" si="74">IF(LEN(G131)&gt;0,CONCATENATE("[""TITLE""] = { [""EN""] = """,G131,"""; }; "),"")</f>
        <v/>
      </c>
      <c r="AS131" t="str">
        <f t="shared" ref="AS131:AS141" si="75">CONCATENATE("};")</f>
        <v>};</v>
      </c>
    </row>
    <row r="132" spans="1:45" x14ac:dyDescent="0.25">
      <c r="A132">
        <v>1879418407</v>
      </c>
      <c r="B132">
        <v>123</v>
      </c>
      <c r="C132" t="s">
        <v>2024</v>
      </c>
      <c r="D132" t="s">
        <v>31</v>
      </c>
      <c r="F132">
        <v>2000</v>
      </c>
      <c r="H132">
        <v>5</v>
      </c>
      <c r="I132">
        <v>700</v>
      </c>
      <c r="J132" t="s">
        <v>1586</v>
      </c>
      <c r="K132" t="s">
        <v>2025</v>
      </c>
      <c r="L132" t="s">
        <v>2022</v>
      </c>
      <c r="M132">
        <v>3</v>
      </c>
      <c r="N132">
        <v>130</v>
      </c>
      <c r="R132" t="str">
        <f t="shared" si="51"/>
        <v>[131] = {["ID"] = 1879418407; }; -- Battles of Gundabad (Intermediate)</v>
      </c>
      <c r="S132" s="1" t="str">
        <f t="shared" si="52"/>
        <v>[131] = {["ID"] = 1879418407; ["SAVE_INDEX"] = 123; ["TYPE"] = 4; ["VXP"] = 2000; ["LP"] =  5; ["REP"] =  700; ["FACTION"] = 82; ["TIER"] = 3; ["MIN_LVL"] = "130"; ["NAME"] = { ["EN"] = "Battles of Gundabad (Intermediate)"; }; ["LORE"] = { ["EN"] = "Defeat many foes at 'Battle at the Lofts' or 'Battle at the Forge'."; }; ["SUMMARY"] = { ["EN"] = "Defeat 200 foes at 'Battle at the Lofts' or 'Battle at the Forge'."; }; };</v>
      </c>
      <c r="T132">
        <f t="shared" si="53"/>
        <v>131</v>
      </c>
      <c r="U132" t="str">
        <f t="shared" si="54"/>
        <v>[131] = {</v>
      </c>
      <c r="V132" t="str">
        <f t="shared" si="55"/>
        <v xml:space="preserve">["ID"] = 1879418407; </v>
      </c>
      <c r="W132" t="str">
        <f t="shared" si="56"/>
        <v xml:space="preserve">["ID"] = 1879418407; </v>
      </c>
      <c r="X132" t="str">
        <f t="shared" si="57"/>
        <v/>
      </c>
      <c r="Y132" t="str">
        <f t="shared" si="58"/>
        <v xml:space="preserve">["SAVE_INDEX"] = 123; </v>
      </c>
      <c r="Z132">
        <f>VLOOKUP(D132,Type!A$2:B$14,2,FALSE)</f>
        <v>4</v>
      </c>
      <c r="AA132" t="str">
        <f t="shared" si="59"/>
        <v xml:space="preserve">["TYPE"] = 4; </v>
      </c>
      <c r="AB132" t="str">
        <f>IF(NOT(ISBLANK(E132)),VLOOKUP(E132,Type!D$2:E$6,2,FALSE),"")</f>
        <v/>
      </c>
      <c r="AC132" t="str">
        <f t="shared" si="60"/>
        <v xml:space="preserve">            </v>
      </c>
      <c r="AD132" t="str">
        <f t="shared" si="61"/>
        <v>2000</v>
      </c>
      <c r="AE132" t="str">
        <f t="shared" si="62"/>
        <v xml:space="preserve">["VXP"] = 2000; </v>
      </c>
      <c r="AF132" t="str">
        <f t="shared" si="63"/>
        <v>5</v>
      </c>
      <c r="AG132" t="str">
        <f t="shared" si="64"/>
        <v xml:space="preserve">["LP"] =  5; </v>
      </c>
      <c r="AH132" t="str">
        <f t="shared" si="65"/>
        <v>700</v>
      </c>
      <c r="AI132" t="str">
        <f t="shared" si="66"/>
        <v xml:space="preserve">["REP"] =  700; </v>
      </c>
      <c r="AJ132">
        <f>IF(LEN(J132)&gt;0,VLOOKUP(J132,Faction!A$2:B$80,2,FALSE),1)</f>
        <v>82</v>
      </c>
      <c r="AK132" t="str">
        <f t="shared" si="67"/>
        <v xml:space="preserve">["FACTION"] = 82; </v>
      </c>
      <c r="AL132" t="str">
        <f t="shared" si="68"/>
        <v xml:space="preserve">["TIER"] = 3; </v>
      </c>
      <c r="AM132" t="str">
        <f t="shared" si="69"/>
        <v xml:space="preserve">["MIN_LVL"] = "130"; </v>
      </c>
      <c r="AN132" t="str">
        <f t="shared" si="70"/>
        <v/>
      </c>
      <c r="AO132" t="str">
        <f t="shared" si="71"/>
        <v xml:space="preserve">["NAME"] = { ["EN"] = "Battles of Gundabad (Intermediate)"; }; </v>
      </c>
      <c r="AP132" t="str">
        <f t="shared" si="72"/>
        <v xml:space="preserve">["LORE"] = { ["EN"] = "Defeat many foes at 'Battle at the Lofts' or 'Battle at the Forge'."; }; </v>
      </c>
      <c r="AQ132" t="str">
        <f t="shared" si="73"/>
        <v xml:space="preserve">["SUMMARY"] = { ["EN"] = "Defeat 200 foes at 'Battle at the Lofts' or 'Battle at the Forge'."; }; </v>
      </c>
      <c r="AR132" t="str">
        <f t="shared" si="74"/>
        <v/>
      </c>
      <c r="AS132" t="str">
        <f t="shared" si="75"/>
        <v>};</v>
      </c>
    </row>
    <row r="133" spans="1:45" x14ac:dyDescent="0.25">
      <c r="A133">
        <v>1879418413</v>
      </c>
      <c r="B133">
        <v>124</v>
      </c>
      <c r="C133" t="s">
        <v>2026</v>
      </c>
      <c r="D133" t="s">
        <v>31</v>
      </c>
      <c r="I133">
        <v>500</v>
      </c>
      <c r="J133" t="s">
        <v>1586</v>
      </c>
      <c r="K133" t="s">
        <v>2027</v>
      </c>
      <c r="L133" t="s">
        <v>2022</v>
      </c>
      <c r="M133">
        <v>4</v>
      </c>
      <c r="N133">
        <v>130</v>
      </c>
      <c r="R133" t="str">
        <f t="shared" si="51"/>
        <v>[132] = {["ID"] = 1879418413; }; -- Battles of Gundabad</v>
      </c>
      <c r="S133" s="1" t="str">
        <f t="shared" si="52"/>
        <v>[132] = {["ID"] = 1879418413; ["SAVE_INDEX"] = 124; ["TYPE"] = 4; ["VXP"] =    0; ["LP"] =  0; ["REP"] =  500; ["FACTION"] = 82; ["TIER"] = 4; ["MIN_LVL"] = "130"; ["NAME"] = { ["EN"] = "Battles of Gundabad"; }; ["LORE"] = { ["EN"] = "Defeat many foes at 'Battle at the Lofts' or 'Battle at the Forge'."; }; ["SUMMARY"] = { ["EN"] = "Defeat 100 foes at 'Battle at the Lofts' or 'Battle at the Forge'."; }; };</v>
      </c>
      <c r="T133">
        <f t="shared" si="53"/>
        <v>132</v>
      </c>
      <c r="U133" t="str">
        <f t="shared" si="54"/>
        <v>[132] = {</v>
      </c>
      <c r="V133" t="str">
        <f t="shared" si="55"/>
        <v xml:space="preserve">["ID"] = 1879418413; </v>
      </c>
      <c r="W133" t="str">
        <f t="shared" si="56"/>
        <v xml:space="preserve">["ID"] = 1879418413; </v>
      </c>
      <c r="X133" t="str">
        <f t="shared" si="57"/>
        <v/>
      </c>
      <c r="Y133" t="str">
        <f t="shared" si="58"/>
        <v xml:space="preserve">["SAVE_INDEX"] = 124; </v>
      </c>
      <c r="Z133">
        <f>VLOOKUP(D133,Type!A$2:B$14,2,FALSE)</f>
        <v>4</v>
      </c>
      <c r="AA133" t="str">
        <f t="shared" si="59"/>
        <v xml:space="preserve">["TYPE"] = 4; </v>
      </c>
      <c r="AB133" t="str">
        <f>IF(NOT(ISBLANK(E133)),VLOOKUP(E133,Type!D$2:E$6,2,FALSE),"")</f>
        <v/>
      </c>
      <c r="AC133" t="str">
        <f t="shared" si="60"/>
        <v xml:space="preserve">            </v>
      </c>
      <c r="AD133" t="str">
        <f t="shared" si="61"/>
        <v>0</v>
      </c>
      <c r="AE133" t="str">
        <f t="shared" si="62"/>
        <v xml:space="preserve">["VXP"] =    0; </v>
      </c>
      <c r="AF133" t="str">
        <f t="shared" si="63"/>
        <v>0</v>
      </c>
      <c r="AG133" t="str">
        <f t="shared" si="64"/>
        <v xml:space="preserve">["LP"] =  0; </v>
      </c>
      <c r="AH133" t="str">
        <f t="shared" si="65"/>
        <v>500</v>
      </c>
      <c r="AI133" t="str">
        <f t="shared" si="66"/>
        <v xml:space="preserve">["REP"] =  500; </v>
      </c>
      <c r="AJ133">
        <f>IF(LEN(J133)&gt;0,VLOOKUP(J133,Faction!A$2:B$80,2,FALSE),1)</f>
        <v>82</v>
      </c>
      <c r="AK133" t="str">
        <f t="shared" si="67"/>
        <v xml:space="preserve">["FACTION"] = 82; </v>
      </c>
      <c r="AL133" t="str">
        <f t="shared" si="68"/>
        <v xml:space="preserve">["TIER"] = 4; </v>
      </c>
      <c r="AM133" t="str">
        <f t="shared" si="69"/>
        <v xml:space="preserve">["MIN_LVL"] = "130"; </v>
      </c>
      <c r="AN133" t="str">
        <f t="shared" si="70"/>
        <v/>
      </c>
      <c r="AO133" t="str">
        <f t="shared" si="71"/>
        <v xml:space="preserve">["NAME"] = { ["EN"] = "Battles of Gundabad"; }; </v>
      </c>
      <c r="AP133" t="str">
        <f t="shared" si="72"/>
        <v xml:space="preserve">["LORE"] = { ["EN"] = "Defeat many foes at 'Battle at the Lofts' or 'Battle at the Forge'."; }; </v>
      </c>
      <c r="AQ133" t="str">
        <f t="shared" si="73"/>
        <v xml:space="preserve">["SUMMARY"] = { ["EN"] = "Defeat 100 foes at 'Battle at the Lofts' or 'Battle at the Forge'."; }; </v>
      </c>
      <c r="AR133" t="str">
        <f t="shared" si="74"/>
        <v/>
      </c>
      <c r="AS133" t="str">
        <f t="shared" si="75"/>
        <v>};</v>
      </c>
    </row>
    <row r="134" spans="1:45" x14ac:dyDescent="0.25">
      <c r="A134">
        <v>1879418406</v>
      </c>
      <c r="B134">
        <v>125</v>
      </c>
      <c r="C134" t="s">
        <v>2028</v>
      </c>
      <c r="D134" t="s">
        <v>31</v>
      </c>
      <c r="F134">
        <v>2000</v>
      </c>
      <c r="H134">
        <v>5</v>
      </c>
      <c r="I134">
        <v>700</v>
      </c>
      <c r="J134" t="s">
        <v>1586</v>
      </c>
      <c r="K134" t="s">
        <v>2030</v>
      </c>
      <c r="L134" t="s">
        <v>2029</v>
      </c>
      <c r="M134">
        <v>2</v>
      </c>
      <c r="N134">
        <v>130</v>
      </c>
      <c r="R134" t="str">
        <f t="shared" si="51"/>
        <v>[133] = {["ID"] = 1879418406; }; -- Resources of Gundabad (Advanced)</v>
      </c>
      <c r="S134" s="1" t="str">
        <f t="shared" si="52"/>
        <v>[133] = {["ID"] = 1879418406; ["SAVE_INDEX"] = 125; ["TYPE"] = 4; ["VXP"] = 2000; ["LP"] =  5; ["REP"] =  700; ["FACTION"] = 82; ["TIER"] = 2; ["MIN_LVL"] = "130"; ["NAME"] = { ["EN"] = "Resources of Gundabad (Advanced)"; }; ["LORE"] = { ["EN"] = "Defeat many foes in the resource instances of Gundabad."; }; ["SUMMARY"] = { ["EN"] = "Defeat 400 foes in the resource instances of Gundabad."; }; };</v>
      </c>
      <c r="T134">
        <f t="shared" si="53"/>
        <v>133</v>
      </c>
      <c r="U134" t="str">
        <f t="shared" si="54"/>
        <v>[133] = {</v>
      </c>
      <c r="V134" t="str">
        <f t="shared" si="55"/>
        <v xml:space="preserve">["ID"] = 1879418406; </v>
      </c>
      <c r="W134" t="str">
        <f t="shared" si="56"/>
        <v xml:space="preserve">["ID"] = 1879418406; </v>
      </c>
      <c r="X134" t="str">
        <f t="shared" si="57"/>
        <v/>
      </c>
      <c r="Y134" t="str">
        <f t="shared" si="58"/>
        <v xml:space="preserve">["SAVE_INDEX"] = 125; </v>
      </c>
      <c r="Z134">
        <f>VLOOKUP(D134,Type!A$2:B$14,2,FALSE)</f>
        <v>4</v>
      </c>
      <c r="AA134" t="str">
        <f t="shared" si="59"/>
        <v xml:space="preserve">["TYPE"] = 4; </v>
      </c>
      <c r="AB134" t="str">
        <f>IF(NOT(ISBLANK(E134)),VLOOKUP(E134,Type!D$2:E$6,2,FALSE),"")</f>
        <v/>
      </c>
      <c r="AC134" t="str">
        <f t="shared" si="60"/>
        <v xml:space="preserve">            </v>
      </c>
      <c r="AD134" t="str">
        <f t="shared" si="61"/>
        <v>2000</v>
      </c>
      <c r="AE134" t="str">
        <f t="shared" si="62"/>
        <v xml:space="preserve">["VXP"] = 2000; </v>
      </c>
      <c r="AF134" t="str">
        <f t="shared" si="63"/>
        <v>5</v>
      </c>
      <c r="AG134" t="str">
        <f t="shared" si="64"/>
        <v xml:space="preserve">["LP"] =  5; </v>
      </c>
      <c r="AH134" t="str">
        <f t="shared" si="65"/>
        <v>700</v>
      </c>
      <c r="AI134" t="str">
        <f t="shared" si="66"/>
        <v xml:space="preserve">["REP"] =  700; </v>
      </c>
      <c r="AJ134">
        <f>IF(LEN(J134)&gt;0,VLOOKUP(J134,Faction!A$2:B$80,2,FALSE),1)</f>
        <v>82</v>
      </c>
      <c r="AK134" t="str">
        <f t="shared" si="67"/>
        <v xml:space="preserve">["FACTION"] = 82; </v>
      </c>
      <c r="AL134" t="str">
        <f t="shared" si="68"/>
        <v xml:space="preserve">["TIER"] = 2; </v>
      </c>
      <c r="AM134" t="str">
        <f t="shared" si="69"/>
        <v xml:space="preserve">["MIN_LVL"] = "130"; </v>
      </c>
      <c r="AN134" t="str">
        <f t="shared" si="70"/>
        <v/>
      </c>
      <c r="AO134" t="str">
        <f t="shared" si="71"/>
        <v xml:space="preserve">["NAME"] = { ["EN"] = "Resources of Gundabad (Advanced)"; }; </v>
      </c>
      <c r="AP134" t="str">
        <f t="shared" si="72"/>
        <v xml:space="preserve">["LORE"] = { ["EN"] = "Defeat many foes in the resource instances of Gundabad."; }; </v>
      </c>
      <c r="AQ134" t="str">
        <f t="shared" si="73"/>
        <v xml:space="preserve">["SUMMARY"] = { ["EN"] = "Defeat 400 foes in the resource instances of Gundabad."; }; </v>
      </c>
      <c r="AR134" t="str">
        <f t="shared" si="74"/>
        <v/>
      </c>
      <c r="AS134" t="str">
        <f t="shared" si="75"/>
        <v>};</v>
      </c>
    </row>
    <row r="135" spans="1:45" x14ac:dyDescent="0.25">
      <c r="A135">
        <v>1879418402</v>
      </c>
      <c r="B135">
        <v>126</v>
      </c>
      <c r="C135" t="s">
        <v>2031</v>
      </c>
      <c r="D135" t="s">
        <v>31</v>
      </c>
      <c r="F135">
        <v>2000</v>
      </c>
      <c r="H135">
        <v>5</v>
      </c>
      <c r="I135">
        <v>700</v>
      </c>
      <c r="J135" t="s">
        <v>1586</v>
      </c>
      <c r="K135" t="s">
        <v>2032</v>
      </c>
      <c r="L135" t="s">
        <v>2029</v>
      </c>
      <c r="M135">
        <v>3</v>
      </c>
      <c r="N135">
        <v>130</v>
      </c>
      <c r="R135" t="str">
        <f t="shared" si="51"/>
        <v>[134] = {["ID"] = 1879418402; }; -- Resources of Gundabad (Intermediate)</v>
      </c>
      <c r="S135" s="1" t="str">
        <f t="shared" si="52"/>
        <v>[134] = {["ID"] = 1879418402; ["SAVE_INDEX"] = 126; ["TYPE"] = 4; ["VXP"] = 2000; ["LP"] =  5; ["REP"] =  700; ["FACTION"] = 82; ["TIER"] = 3; ["MIN_LVL"] = "130"; ["NAME"] = { ["EN"] = "Resources of Gundabad (Intermediate)"; }; ["LORE"] = { ["EN"] = "Defeat many foes in the resource instances of Gundabad."; }; ["SUMMARY"] = { ["EN"] = "Defeat 200 foes in the resource instances of Gundabad."; }; };</v>
      </c>
      <c r="T135">
        <f t="shared" si="53"/>
        <v>134</v>
      </c>
      <c r="U135" t="str">
        <f t="shared" si="54"/>
        <v>[134] = {</v>
      </c>
      <c r="V135" t="str">
        <f t="shared" si="55"/>
        <v xml:space="preserve">["ID"] = 1879418402; </v>
      </c>
      <c r="W135" t="str">
        <f t="shared" si="56"/>
        <v xml:space="preserve">["ID"] = 1879418402; </v>
      </c>
      <c r="X135" t="str">
        <f t="shared" si="57"/>
        <v/>
      </c>
      <c r="Y135" t="str">
        <f t="shared" si="58"/>
        <v xml:space="preserve">["SAVE_INDEX"] = 126; </v>
      </c>
      <c r="Z135">
        <f>VLOOKUP(D135,Type!A$2:B$14,2,FALSE)</f>
        <v>4</v>
      </c>
      <c r="AA135" t="str">
        <f t="shared" si="59"/>
        <v xml:space="preserve">["TYPE"] = 4; </v>
      </c>
      <c r="AB135" t="str">
        <f>IF(NOT(ISBLANK(E135)),VLOOKUP(E135,Type!D$2:E$6,2,FALSE),"")</f>
        <v/>
      </c>
      <c r="AC135" t="str">
        <f t="shared" si="60"/>
        <v xml:space="preserve">            </v>
      </c>
      <c r="AD135" t="str">
        <f t="shared" si="61"/>
        <v>2000</v>
      </c>
      <c r="AE135" t="str">
        <f t="shared" si="62"/>
        <v xml:space="preserve">["VXP"] = 2000; </v>
      </c>
      <c r="AF135" t="str">
        <f t="shared" si="63"/>
        <v>5</v>
      </c>
      <c r="AG135" t="str">
        <f t="shared" si="64"/>
        <v xml:space="preserve">["LP"] =  5; </v>
      </c>
      <c r="AH135" t="str">
        <f t="shared" si="65"/>
        <v>700</v>
      </c>
      <c r="AI135" t="str">
        <f t="shared" si="66"/>
        <v xml:space="preserve">["REP"] =  700; </v>
      </c>
      <c r="AJ135">
        <f>IF(LEN(J135)&gt;0,VLOOKUP(J135,Faction!A$2:B$80,2,FALSE),1)</f>
        <v>82</v>
      </c>
      <c r="AK135" t="str">
        <f t="shared" si="67"/>
        <v xml:space="preserve">["FACTION"] = 82; </v>
      </c>
      <c r="AL135" t="str">
        <f t="shared" si="68"/>
        <v xml:space="preserve">["TIER"] = 3; </v>
      </c>
      <c r="AM135" t="str">
        <f t="shared" si="69"/>
        <v xml:space="preserve">["MIN_LVL"] = "130"; </v>
      </c>
      <c r="AN135" t="str">
        <f t="shared" si="70"/>
        <v/>
      </c>
      <c r="AO135" t="str">
        <f t="shared" si="71"/>
        <v xml:space="preserve">["NAME"] = { ["EN"] = "Resources of Gundabad (Intermediate)"; }; </v>
      </c>
      <c r="AP135" t="str">
        <f t="shared" si="72"/>
        <v xml:space="preserve">["LORE"] = { ["EN"] = "Defeat many foes in the resource instances of Gundabad."; }; </v>
      </c>
      <c r="AQ135" t="str">
        <f t="shared" si="73"/>
        <v xml:space="preserve">["SUMMARY"] = { ["EN"] = "Defeat 200 foes in the resource instances of Gundabad."; }; </v>
      </c>
      <c r="AR135" t="str">
        <f t="shared" si="74"/>
        <v/>
      </c>
      <c r="AS135" t="str">
        <f t="shared" si="75"/>
        <v>};</v>
      </c>
    </row>
    <row r="136" spans="1:45" x14ac:dyDescent="0.25">
      <c r="A136">
        <v>1879418410</v>
      </c>
      <c r="B136">
        <v>127</v>
      </c>
      <c r="C136" t="s">
        <v>2033</v>
      </c>
      <c r="D136" t="s">
        <v>31</v>
      </c>
      <c r="I136">
        <v>500</v>
      </c>
      <c r="J136" t="s">
        <v>1586</v>
      </c>
      <c r="K136" t="s">
        <v>2034</v>
      </c>
      <c r="L136" t="s">
        <v>2029</v>
      </c>
      <c r="M136">
        <v>4</v>
      </c>
      <c r="N136">
        <v>130</v>
      </c>
      <c r="R136" t="str">
        <f t="shared" si="51"/>
        <v>[135] = {["ID"] = 1879418410; }; -- Resources of Gundabad</v>
      </c>
      <c r="S136" s="1" t="str">
        <f t="shared" si="52"/>
        <v>[135] = {["ID"] = 1879418410; ["SAVE_INDEX"] = 127; ["TYPE"] = 4; ["VXP"] =    0; ["LP"] =  0; ["REP"] =  500; ["FACTION"] = 82; ["TIER"] = 4; ["MIN_LVL"] = "130"; ["NAME"] = { ["EN"] = "Resources of Gundabad"; }; ["LORE"] = { ["EN"] = "Defeat many foes in the resource instances of Gundabad."; }; ["SUMMARY"] = { ["EN"] = "Defeat 100 foes in the resource instances of Gundabad."; }; };</v>
      </c>
      <c r="T136">
        <f t="shared" si="53"/>
        <v>135</v>
      </c>
      <c r="U136" t="str">
        <f t="shared" si="54"/>
        <v>[135] = {</v>
      </c>
      <c r="V136" t="str">
        <f t="shared" si="55"/>
        <v xml:space="preserve">["ID"] = 1879418410; </v>
      </c>
      <c r="W136" t="str">
        <f t="shared" si="56"/>
        <v xml:space="preserve">["ID"] = 1879418410; </v>
      </c>
      <c r="X136" t="str">
        <f t="shared" si="57"/>
        <v/>
      </c>
      <c r="Y136" t="str">
        <f t="shared" si="58"/>
        <v xml:space="preserve">["SAVE_INDEX"] = 127; </v>
      </c>
      <c r="Z136">
        <f>VLOOKUP(D136,Type!A$2:B$14,2,FALSE)</f>
        <v>4</v>
      </c>
      <c r="AA136" t="str">
        <f t="shared" si="59"/>
        <v xml:space="preserve">["TYPE"] = 4; </v>
      </c>
      <c r="AB136" t="str">
        <f>IF(NOT(ISBLANK(E136)),VLOOKUP(E136,Type!D$2:E$6,2,FALSE),"")</f>
        <v/>
      </c>
      <c r="AC136" t="str">
        <f t="shared" si="60"/>
        <v xml:space="preserve">            </v>
      </c>
      <c r="AD136" t="str">
        <f t="shared" si="61"/>
        <v>0</v>
      </c>
      <c r="AE136" t="str">
        <f t="shared" si="62"/>
        <v xml:space="preserve">["VXP"] =    0; </v>
      </c>
      <c r="AF136" t="str">
        <f t="shared" si="63"/>
        <v>0</v>
      </c>
      <c r="AG136" t="str">
        <f t="shared" si="64"/>
        <v xml:space="preserve">["LP"] =  0; </v>
      </c>
      <c r="AH136" t="str">
        <f t="shared" si="65"/>
        <v>500</v>
      </c>
      <c r="AI136" t="str">
        <f t="shared" si="66"/>
        <v xml:space="preserve">["REP"] =  500; </v>
      </c>
      <c r="AJ136">
        <f>IF(LEN(J136)&gt;0,VLOOKUP(J136,Faction!A$2:B$80,2,FALSE),1)</f>
        <v>82</v>
      </c>
      <c r="AK136" t="str">
        <f t="shared" si="67"/>
        <v xml:space="preserve">["FACTION"] = 82; </v>
      </c>
      <c r="AL136" t="str">
        <f t="shared" si="68"/>
        <v xml:space="preserve">["TIER"] = 4; </v>
      </c>
      <c r="AM136" t="str">
        <f t="shared" si="69"/>
        <v xml:space="preserve">["MIN_LVL"] = "130"; </v>
      </c>
      <c r="AN136" t="str">
        <f t="shared" si="70"/>
        <v/>
      </c>
      <c r="AO136" t="str">
        <f t="shared" si="71"/>
        <v xml:space="preserve">["NAME"] = { ["EN"] = "Resources of Gundabad"; }; </v>
      </c>
      <c r="AP136" t="str">
        <f t="shared" si="72"/>
        <v xml:space="preserve">["LORE"] = { ["EN"] = "Defeat many foes in the resource instances of Gundabad."; }; </v>
      </c>
      <c r="AQ136" t="str">
        <f t="shared" si="73"/>
        <v xml:space="preserve">["SUMMARY"] = { ["EN"] = "Defeat 100 foes in the resource instances of Gundabad."; }; </v>
      </c>
      <c r="AR136" t="str">
        <f t="shared" si="74"/>
        <v/>
      </c>
      <c r="AS136" t="str">
        <f t="shared" si="75"/>
        <v>};</v>
      </c>
    </row>
    <row r="137" spans="1:45" x14ac:dyDescent="0.25">
      <c r="A137">
        <v>1879418414</v>
      </c>
      <c r="B137">
        <v>128</v>
      </c>
      <c r="C137" t="s">
        <v>1737</v>
      </c>
      <c r="D137" t="s">
        <v>30</v>
      </c>
      <c r="F137">
        <v>3000</v>
      </c>
      <c r="G137" t="s">
        <v>2040</v>
      </c>
      <c r="H137">
        <v>10</v>
      </c>
      <c r="I137">
        <v>700</v>
      </c>
      <c r="J137" t="s">
        <v>1586</v>
      </c>
      <c r="K137" t="s">
        <v>2039</v>
      </c>
      <c r="L137" t="s">
        <v>1738</v>
      </c>
      <c r="M137">
        <v>0</v>
      </c>
      <c r="N137">
        <v>130</v>
      </c>
      <c r="R137" t="str">
        <f t="shared" si="51"/>
        <v>[136] = {["ID"] = 1879418414; }; -- Explorer of Gundabad</v>
      </c>
      <c r="S137" s="1" t="str">
        <f t="shared" si="52"/>
        <v>[136] = {["ID"] = 1879418414; ["SAVE_INDEX"] = 128; ["TYPE"] = 7; ["VXP"] = 3000; ["LP"] = 10; ["REP"] =  700; ["FACTION"] = 82; ["TIER"] = 0; ["MIN_LVL"] = "130"; ["NAME"] = { ["EN"] = "Explorer of Gundabad"; }; ["LORE"] = { ["EN"] = "Explore the mountain-hold of Gundabad."; }; ["SUMMARY"] = { ["EN"] = "Complete Explorer of Máttugard, Explorer of Deepscrave, Explorer of Stonejaws, Explorer of Gloomingtarn, Explorer of Clovengap, Explorer of Welkin-lofts, and Explorer of Câr Bronach"; }; ["TITLE"] = { ["EN"] = "Surveyor of the Mountain-hold"; }; };</v>
      </c>
      <c r="T137">
        <f t="shared" si="53"/>
        <v>136</v>
      </c>
      <c r="U137" t="str">
        <f t="shared" si="54"/>
        <v>[136] = {</v>
      </c>
      <c r="V137" t="str">
        <f t="shared" si="55"/>
        <v xml:space="preserve">["ID"] = 1879418414; </v>
      </c>
      <c r="W137" t="str">
        <f t="shared" si="56"/>
        <v xml:space="preserve">["ID"] = 1879418414; </v>
      </c>
      <c r="X137" t="str">
        <f t="shared" si="57"/>
        <v/>
      </c>
      <c r="Y137" t="str">
        <f t="shared" si="58"/>
        <v xml:space="preserve">["SAVE_INDEX"] = 128; </v>
      </c>
      <c r="Z137">
        <f>VLOOKUP(D137,Type!A$2:B$14,2,FALSE)</f>
        <v>7</v>
      </c>
      <c r="AA137" t="str">
        <f t="shared" si="59"/>
        <v xml:space="preserve">["TYPE"] = 7; </v>
      </c>
      <c r="AB137" t="str">
        <f>IF(NOT(ISBLANK(E137)),VLOOKUP(E137,Type!D$2:E$6,2,FALSE),"")</f>
        <v/>
      </c>
      <c r="AC137" t="str">
        <f t="shared" si="60"/>
        <v xml:space="preserve">            </v>
      </c>
      <c r="AD137" t="str">
        <f t="shared" si="61"/>
        <v>3000</v>
      </c>
      <c r="AE137" t="str">
        <f t="shared" si="62"/>
        <v xml:space="preserve">["VXP"] = 3000; </v>
      </c>
      <c r="AF137" t="str">
        <f t="shared" si="63"/>
        <v>10</v>
      </c>
      <c r="AG137" t="str">
        <f t="shared" si="64"/>
        <v xml:space="preserve">["LP"] = 10; </v>
      </c>
      <c r="AH137" t="str">
        <f t="shared" si="65"/>
        <v>700</v>
      </c>
      <c r="AI137" t="str">
        <f t="shared" si="66"/>
        <v xml:space="preserve">["REP"] =  700; </v>
      </c>
      <c r="AJ137">
        <f>IF(LEN(J137)&gt;0,VLOOKUP(J137,Faction!A$2:B$80,2,FALSE),1)</f>
        <v>82</v>
      </c>
      <c r="AK137" t="str">
        <f t="shared" si="67"/>
        <v xml:space="preserve">["FACTION"] = 82; </v>
      </c>
      <c r="AL137" t="str">
        <f t="shared" si="68"/>
        <v xml:space="preserve">["TIER"] = 0; </v>
      </c>
      <c r="AM137" t="str">
        <f t="shared" si="69"/>
        <v xml:space="preserve">["MIN_LVL"] = "130"; </v>
      </c>
      <c r="AN137" t="str">
        <f t="shared" si="70"/>
        <v/>
      </c>
      <c r="AO137" t="str">
        <f t="shared" si="71"/>
        <v xml:space="preserve">["NAME"] = { ["EN"] = "Explorer of Gundabad"; }; </v>
      </c>
      <c r="AP137" t="str">
        <f t="shared" si="72"/>
        <v xml:space="preserve">["LORE"] = { ["EN"] = "Explore the mountain-hold of Gundabad."; }; </v>
      </c>
      <c r="AQ137" t="str">
        <f t="shared" si="73"/>
        <v xml:space="preserve">["SUMMARY"] = { ["EN"] = "Complete Explorer of Máttugard, Explorer of Deepscrave, Explorer of Stonejaws, Explorer of Gloomingtarn, Explorer of Clovengap, Explorer of Welkin-lofts, and Explorer of Câr Bronach"; }; </v>
      </c>
      <c r="AR137" t="str">
        <f t="shared" si="74"/>
        <v xml:space="preserve">["TITLE"] = { ["EN"] = "Surveyor of the Mountain-hold"; }; </v>
      </c>
      <c r="AS137" t="str">
        <f t="shared" si="75"/>
        <v>};</v>
      </c>
    </row>
    <row r="138" spans="1:45" x14ac:dyDescent="0.25">
      <c r="A138">
        <v>1879418405</v>
      </c>
      <c r="B138">
        <v>129</v>
      </c>
      <c r="C138" t="s">
        <v>2041</v>
      </c>
      <c r="D138" t="s">
        <v>30</v>
      </c>
      <c r="F138">
        <v>3000</v>
      </c>
      <c r="G138" t="s">
        <v>2042</v>
      </c>
      <c r="H138">
        <v>10</v>
      </c>
      <c r="I138">
        <v>700</v>
      </c>
      <c r="J138" t="s">
        <v>1586</v>
      </c>
      <c r="K138" t="s">
        <v>2044</v>
      </c>
      <c r="L138" t="s">
        <v>2043</v>
      </c>
      <c r="M138">
        <v>0</v>
      </c>
      <c r="N138">
        <v>130</v>
      </c>
      <c r="R138" t="str">
        <f t="shared" si="51"/>
        <v>[137] = {["ID"] = 1879418405; }; -- Quests of Gundabad</v>
      </c>
      <c r="S138" s="1" t="str">
        <f t="shared" si="52"/>
        <v>[137] = {["ID"] = 1879418405; ["SAVE_INDEX"] = 129; ["TYPE"] = 7; ["VXP"] = 3000; ["LP"] = 10; ["REP"] =  700; ["FACTION"] = 82; ["TIER"] = 0; ["MIN_LVL"] = "130"; ["NAME"] = { ["EN"] = "Quests of Gundabad"; }; ["LORE"] = { ["EN"] = "Complete quests in Gundabad."; }; ["SUMMARY"] = { ["EN"] = "Complete Quests of Máttugard, Quests of Deepscrave, Quests of Stonejaws, Quests of Gloomingtarn, Quests of Clovengap, Quests of Welkin-lofts, Quests of Câr Bronach, and Gundabad: Continued Efforts"; }; ["TITLE"] = { ["EN"] = "Reclaimer of Gundabad"; }; };</v>
      </c>
      <c r="T138">
        <f t="shared" si="53"/>
        <v>137</v>
      </c>
      <c r="U138" t="str">
        <f t="shared" si="54"/>
        <v>[137] = {</v>
      </c>
      <c r="V138" t="str">
        <f t="shared" si="55"/>
        <v xml:space="preserve">["ID"] = 1879418405; </v>
      </c>
      <c r="W138" t="str">
        <f t="shared" si="56"/>
        <v xml:space="preserve">["ID"] = 1879418405; </v>
      </c>
      <c r="X138" t="str">
        <f t="shared" si="57"/>
        <v/>
      </c>
      <c r="Y138" t="str">
        <f t="shared" si="58"/>
        <v xml:space="preserve">["SAVE_INDEX"] = 129; </v>
      </c>
      <c r="Z138">
        <f>VLOOKUP(D138,Type!A$2:B$14,2,FALSE)</f>
        <v>7</v>
      </c>
      <c r="AA138" t="str">
        <f t="shared" si="59"/>
        <v xml:space="preserve">["TYPE"] = 7; </v>
      </c>
      <c r="AB138" t="str">
        <f>IF(NOT(ISBLANK(E138)),VLOOKUP(E138,Type!D$2:E$6,2,FALSE),"")</f>
        <v/>
      </c>
      <c r="AC138" t="str">
        <f t="shared" si="60"/>
        <v xml:space="preserve">            </v>
      </c>
      <c r="AD138" t="str">
        <f t="shared" si="61"/>
        <v>3000</v>
      </c>
      <c r="AE138" t="str">
        <f t="shared" si="62"/>
        <v xml:space="preserve">["VXP"] = 3000; </v>
      </c>
      <c r="AF138" t="str">
        <f t="shared" si="63"/>
        <v>10</v>
      </c>
      <c r="AG138" t="str">
        <f t="shared" si="64"/>
        <v xml:space="preserve">["LP"] = 10; </v>
      </c>
      <c r="AH138" t="str">
        <f t="shared" si="65"/>
        <v>700</v>
      </c>
      <c r="AI138" t="str">
        <f t="shared" si="66"/>
        <v xml:space="preserve">["REP"] =  700; </v>
      </c>
      <c r="AJ138">
        <f>IF(LEN(J138)&gt;0,VLOOKUP(J138,Faction!A$2:B$80,2,FALSE),1)</f>
        <v>82</v>
      </c>
      <c r="AK138" t="str">
        <f t="shared" si="67"/>
        <v xml:space="preserve">["FACTION"] = 82; </v>
      </c>
      <c r="AL138" t="str">
        <f t="shared" si="68"/>
        <v xml:space="preserve">["TIER"] = 0; </v>
      </c>
      <c r="AM138" t="str">
        <f t="shared" si="69"/>
        <v xml:space="preserve">["MIN_LVL"] = "130"; </v>
      </c>
      <c r="AN138" t="str">
        <f t="shared" si="70"/>
        <v/>
      </c>
      <c r="AO138" t="str">
        <f t="shared" si="71"/>
        <v xml:space="preserve">["NAME"] = { ["EN"] = "Quests of Gundabad"; }; </v>
      </c>
      <c r="AP138" t="str">
        <f t="shared" si="72"/>
        <v xml:space="preserve">["LORE"] = { ["EN"] = "Complete quests in Gundabad."; }; </v>
      </c>
      <c r="AQ138" t="str">
        <f t="shared" si="73"/>
        <v xml:space="preserve">["SUMMARY"] = { ["EN"] = "Complete Quests of Máttugard, Quests of Deepscrave, Quests of Stonejaws, Quests of Gloomingtarn, Quests of Clovengap, Quests of Welkin-lofts, Quests of Câr Bronach, and Gundabad: Continued Efforts"; }; </v>
      </c>
      <c r="AR138" t="str">
        <f t="shared" si="74"/>
        <v xml:space="preserve">["TITLE"] = { ["EN"] = "Reclaimer of Gundabad"; }; </v>
      </c>
      <c r="AS138" t="str">
        <f t="shared" si="75"/>
        <v>};</v>
      </c>
    </row>
    <row r="139" spans="1:45" x14ac:dyDescent="0.25">
      <c r="A139">
        <v>1879418404</v>
      </c>
      <c r="B139">
        <v>130</v>
      </c>
      <c r="C139" t="s">
        <v>2035</v>
      </c>
      <c r="D139" t="s">
        <v>30</v>
      </c>
      <c r="F139">
        <v>3000</v>
      </c>
      <c r="G139" t="s">
        <v>2038</v>
      </c>
      <c r="H139">
        <v>10</v>
      </c>
      <c r="I139">
        <v>700</v>
      </c>
      <c r="J139" t="s">
        <v>1586</v>
      </c>
      <c r="K139" t="s">
        <v>2037</v>
      </c>
      <c r="L139" t="s">
        <v>2036</v>
      </c>
      <c r="M139">
        <v>0</v>
      </c>
      <c r="N139">
        <v>130</v>
      </c>
      <c r="R139" t="str">
        <f t="shared" si="51"/>
        <v>[138] = {["ID"] = 1879418404; }; -- Slayer of Gundabad</v>
      </c>
      <c r="S139" s="1" t="str">
        <f t="shared" si="52"/>
        <v>[138] = {["ID"] = 1879418404; ["SAVE_INDEX"] = 130; ["TYPE"] = 7; ["VXP"] = 3000; ["LP"] = 10; ["REP"] =  700; ["FACTION"] = 82; ["TIER"] = 0; ["MIN_LVL"] = "130"; ["NAME"] = { ["EN"] = "Slayer of Gundabad"; }; ["LORE"] = { ["EN"] = "There are many foes lurking in the mountain-hold of Gundabad."; }; ["SUMMARY"] = { ["EN"] = "Complete Slayer of Máttugard, Deepscrave, Stonejaws, Gloomingtarn, Clovengap, Welkin-lofts, Câr Bronach, and Gundabad: Continued Skirmishes"; }; ["TITLE"] = { ["EN"] = "Vanquisher of Gundabad"; }; };</v>
      </c>
      <c r="T139">
        <f t="shared" si="53"/>
        <v>138</v>
      </c>
      <c r="U139" t="str">
        <f t="shared" si="54"/>
        <v>[138] = {</v>
      </c>
      <c r="V139" t="str">
        <f t="shared" si="55"/>
        <v xml:space="preserve">["ID"] = 1879418404; </v>
      </c>
      <c r="W139" t="str">
        <f t="shared" si="56"/>
        <v xml:space="preserve">["ID"] = 1879418404; </v>
      </c>
      <c r="X139" t="str">
        <f t="shared" si="57"/>
        <v/>
      </c>
      <c r="Y139" t="str">
        <f t="shared" si="58"/>
        <v xml:space="preserve">["SAVE_INDEX"] = 130; </v>
      </c>
      <c r="Z139">
        <f>VLOOKUP(D139,Type!A$2:B$14,2,FALSE)</f>
        <v>7</v>
      </c>
      <c r="AA139" t="str">
        <f t="shared" si="59"/>
        <v xml:space="preserve">["TYPE"] = 7; </v>
      </c>
      <c r="AB139" t="str">
        <f>IF(NOT(ISBLANK(E139)),VLOOKUP(E139,Type!D$2:E$6,2,FALSE),"")</f>
        <v/>
      </c>
      <c r="AC139" t="str">
        <f t="shared" si="60"/>
        <v xml:space="preserve">            </v>
      </c>
      <c r="AD139" t="str">
        <f t="shared" si="61"/>
        <v>3000</v>
      </c>
      <c r="AE139" t="str">
        <f t="shared" si="62"/>
        <v xml:space="preserve">["VXP"] = 3000; </v>
      </c>
      <c r="AF139" t="str">
        <f t="shared" si="63"/>
        <v>10</v>
      </c>
      <c r="AG139" t="str">
        <f t="shared" si="64"/>
        <v xml:space="preserve">["LP"] = 10; </v>
      </c>
      <c r="AH139" t="str">
        <f t="shared" si="65"/>
        <v>700</v>
      </c>
      <c r="AI139" t="str">
        <f t="shared" si="66"/>
        <v xml:space="preserve">["REP"] =  700; </v>
      </c>
      <c r="AJ139">
        <f>IF(LEN(J139)&gt;0,VLOOKUP(J139,Faction!A$2:B$80,2,FALSE),1)</f>
        <v>82</v>
      </c>
      <c r="AK139" t="str">
        <f t="shared" si="67"/>
        <v xml:space="preserve">["FACTION"] = 82; </v>
      </c>
      <c r="AL139" t="str">
        <f t="shared" si="68"/>
        <v xml:space="preserve">["TIER"] = 0; </v>
      </c>
      <c r="AM139" t="str">
        <f t="shared" si="69"/>
        <v xml:space="preserve">["MIN_LVL"] = "130"; </v>
      </c>
      <c r="AN139" t="str">
        <f t="shared" si="70"/>
        <v/>
      </c>
      <c r="AO139" t="str">
        <f t="shared" si="71"/>
        <v xml:space="preserve">["NAME"] = { ["EN"] = "Slayer of Gundabad"; }; </v>
      </c>
      <c r="AP139" t="str">
        <f t="shared" si="72"/>
        <v xml:space="preserve">["LORE"] = { ["EN"] = "There are many foes lurking in the mountain-hold of Gundabad."; }; </v>
      </c>
      <c r="AQ139" t="str">
        <f t="shared" si="73"/>
        <v xml:space="preserve">["SUMMARY"] = { ["EN"] = "Complete Slayer of Máttugard, Deepscrave, Stonejaws, Gloomingtarn, Clovengap, Welkin-lofts, Câr Bronach, and Gundabad: Continued Skirmishes"; }; </v>
      </c>
      <c r="AR139" t="str">
        <f t="shared" si="74"/>
        <v xml:space="preserve">["TITLE"] = { ["EN"] = "Vanquisher of Gundabad"; }; </v>
      </c>
      <c r="AS139" t="str">
        <f t="shared" si="75"/>
        <v>};</v>
      </c>
    </row>
    <row r="140" spans="1:45" x14ac:dyDescent="0.25">
      <c r="A140">
        <v>1879419342</v>
      </c>
      <c r="B140">
        <v>133</v>
      </c>
      <c r="C140" t="s">
        <v>2045</v>
      </c>
      <c r="D140" t="s">
        <v>31</v>
      </c>
      <c r="F140">
        <v>3000</v>
      </c>
      <c r="G140" t="s">
        <v>2045</v>
      </c>
      <c r="I140">
        <v>700</v>
      </c>
      <c r="J140" t="s">
        <v>1586</v>
      </c>
      <c r="K140" t="s">
        <v>2047</v>
      </c>
      <c r="L140" t="s">
        <v>2046</v>
      </c>
      <c r="M140">
        <v>0</v>
      </c>
      <c r="N140">
        <v>130</v>
      </c>
      <c r="R140" t="str">
        <f t="shared" si="51"/>
        <v>[139] = {["ID"] = 1879419342; }; -- Trophy-hunter of Gundabad</v>
      </c>
      <c r="S140" s="1" t="str">
        <f t="shared" si="52"/>
        <v>[139] = {["ID"] = 1879419342; ["SAVE_INDEX"] = 133; ["TYPE"] = 4; ["VXP"] = 3000; ["LP"] =  0; ["REP"] =  700; ["FACTION"] = 82; ["TIER"] = 0; ["MIN_LVL"] = "130"; ["NAME"] = { ["EN"] = "Trophy-hunter of Gundabad"; }; ["LORE"] = { ["EN"] = "Even in the midst of reclaiming Gundabad, the old dwarf-adage held true: the more elusive the prey, the greater the prize."; }; ["SUMMARY"] = { ["EN"] = "Collect 7 trophies"; }; ["TITLE"] = { ["EN"] = "Trophy-hunter of Gundabad"; }; };</v>
      </c>
      <c r="T140">
        <f t="shared" si="53"/>
        <v>139</v>
      </c>
      <c r="U140" t="str">
        <f t="shared" si="54"/>
        <v>[139] = {</v>
      </c>
      <c r="V140" t="str">
        <f t="shared" si="55"/>
        <v xml:space="preserve">["ID"] = 1879419342; </v>
      </c>
      <c r="W140" t="str">
        <f t="shared" si="56"/>
        <v xml:space="preserve">["ID"] = 1879419342; </v>
      </c>
      <c r="X140" t="str">
        <f t="shared" si="57"/>
        <v/>
      </c>
      <c r="Y140" t="str">
        <f t="shared" si="58"/>
        <v xml:space="preserve">["SAVE_INDEX"] = 133; </v>
      </c>
      <c r="Z140">
        <f>VLOOKUP(D140,Type!A$2:B$14,2,FALSE)</f>
        <v>4</v>
      </c>
      <c r="AA140" t="str">
        <f t="shared" si="59"/>
        <v xml:space="preserve">["TYPE"] = 4; </v>
      </c>
      <c r="AB140" t="str">
        <f>IF(NOT(ISBLANK(E140)),VLOOKUP(E140,Type!D$2:E$6,2,FALSE),"")</f>
        <v/>
      </c>
      <c r="AC140" t="str">
        <f t="shared" si="60"/>
        <v xml:space="preserve">            </v>
      </c>
      <c r="AD140" t="str">
        <f t="shared" si="61"/>
        <v>3000</v>
      </c>
      <c r="AE140" t="str">
        <f t="shared" si="62"/>
        <v xml:space="preserve">["VXP"] = 3000; </v>
      </c>
      <c r="AF140" t="str">
        <f t="shared" si="63"/>
        <v>0</v>
      </c>
      <c r="AG140" t="str">
        <f t="shared" si="64"/>
        <v xml:space="preserve">["LP"] =  0; </v>
      </c>
      <c r="AH140" t="str">
        <f t="shared" si="65"/>
        <v>700</v>
      </c>
      <c r="AI140" t="str">
        <f t="shared" si="66"/>
        <v xml:space="preserve">["REP"] =  700; </v>
      </c>
      <c r="AJ140">
        <f>IF(LEN(J140)&gt;0,VLOOKUP(J140,Faction!A$2:B$80,2,FALSE),1)</f>
        <v>82</v>
      </c>
      <c r="AK140" t="str">
        <f t="shared" si="67"/>
        <v xml:space="preserve">["FACTION"] = 82; </v>
      </c>
      <c r="AL140" t="str">
        <f t="shared" si="68"/>
        <v xml:space="preserve">["TIER"] = 0; </v>
      </c>
      <c r="AM140" t="str">
        <f t="shared" si="69"/>
        <v xml:space="preserve">["MIN_LVL"] = "130"; </v>
      </c>
      <c r="AN140" t="str">
        <f t="shared" si="70"/>
        <v/>
      </c>
      <c r="AO140" t="str">
        <f t="shared" si="71"/>
        <v xml:space="preserve">["NAME"] = { ["EN"] = "Trophy-hunter of Gundabad"; }; </v>
      </c>
      <c r="AP140" t="str">
        <f t="shared" si="72"/>
        <v xml:space="preserve">["LORE"] = { ["EN"] = "Even in the midst of reclaiming Gundabad, the old dwarf-adage held true: the more elusive the prey, the greater the prize."; }; </v>
      </c>
      <c r="AQ140" t="str">
        <f t="shared" si="73"/>
        <v xml:space="preserve">["SUMMARY"] = { ["EN"] = "Collect 7 trophies"; }; </v>
      </c>
      <c r="AR140" t="str">
        <f t="shared" si="74"/>
        <v xml:space="preserve">["TITLE"] = { ["EN"] = "Trophy-hunter of Gundabad"; }; </v>
      </c>
      <c r="AS140" t="str">
        <f t="shared" si="75"/>
        <v>};</v>
      </c>
    </row>
    <row r="141" spans="1:45" x14ac:dyDescent="0.25">
      <c r="S141" s="1" t="e">
        <f t="shared" si="52"/>
        <v>#N/A</v>
      </c>
      <c r="T141">
        <f t="shared" si="53"/>
        <v>140</v>
      </c>
      <c r="U141" t="str">
        <f t="shared" si="54"/>
        <v>[140] = {</v>
      </c>
      <c r="V141" t="str">
        <f t="shared" si="55"/>
        <v xml:space="preserve">                     </v>
      </c>
      <c r="W141" t="str">
        <f t="shared" si="56"/>
        <v/>
      </c>
      <c r="X141" t="str">
        <f t="shared" si="57"/>
        <v/>
      </c>
      <c r="Y141" t="str">
        <f t="shared" si="58"/>
        <v/>
      </c>
      <c r="Z141" t="e">
        <f>VLOOKUP(D141,Type!A$2:B$14,2,FALSE)</f>
        <v>#N/A</v>
      </c>
      <c r="AA141" t="e">
        <f t="shared" si="59"/>
        <v>#N/A</v>
      </c>
      <c r="AB141" t="str">
        <f>IF(NOT(ISBLANK(E141)),VLOOKUP(E141,Type!D$2:E$6,2,FALSE),"")</f>
        <v/>
      </c>
      <c r="AC141" t="str">
        <f t="shared" si="60"/>
        <v xml:space="preserve">            </v>
      </c>
      <c r="AD141" t="str">
        <f t="shared" si="61"/>
        <v>0</v>
      </c>
      <c r="AE141" t="str">
        <f t="shared" si="62"/>
        <v xml:space="preserve">["VXP"] =    0; </v>
      </c>
      <c r="AF141" t="str">
        <f t="shared" si="63"/>
        <v>0</v>
      </c>
      <c r="AG141" t="str">
        <f t="shared" si="64"/>
        <v xml:space="preserve">["LP"] =  0; </v>
      </c>
      <c r="AH141" t="str">
        <f t="shared" si="65"/>
        <v>0</v>
      </c>
      <c r="AI141" t="str">
        <f t="shared" si="66"/>
        <v xml:space="preserve">["REP"] =    0; </v>
      </c>
      <c r="AJ141">
        <f>IF(LEN(J141)&gt;0,VLOOKUP(J141,Faction!A$2:B$80,2,FALSE),1)</f>
        <v>1</v>
      </c>
      <c r="AK141" t="str">
        <f t="shared" si="67"/>
        <v xml:space="preserve">["FACTION"] =  1; </v>
      </c>
      <c r="AL141" t="str">
        <f t="shared" si="68"/>
        <v xml:space="preserve">["TIER"] = 0; </v>
      </c>
      <c r="AM141" t="str">
        <f t="shared" si="69"/>
        <v/>
      </c>
      <c r="AN141" t="str">
        <f t="shared" si="70"/>
        <v/>
      </c>
      <c r="AO141" t="str">
        <f t="shared" si="71"/>
        <v xml:space="preserve">["NAME"] = { ["EN"] = ""; }; </v>
      </c>
      <c r="AP141" t="str">
        <f t="shared" si="72"/>
        <v/>
      </c>
      <c r="AQ141" t="str">
        <f t="shared" si="73"/>
        <v/>
      </c>
      <c r="AR141" t="str">
        <f t="shared" si="74"/>
        <v/>
      </c>
      <c r="AS141" t="str">
        <f t="shared" si="75"/>
        <v>};</v>
      </c>
    </row>
  </sheetData>
  <conditionalFormatting sqref="B1:B1048576">
    <cfRule type="duplicateValues" dxfId="5" priority="3"/>
    <cfRule type="duplicateValues" dxfId="4" priority="4"/>
    <cfRule type="duplicateValues" dxfId="3" priority="5"/>
  </conditionalFormatting>
  <conditionalFormatting sqref="P2:P141">
    <cfRule type="duplicateValues" dxfId="2" priority="15"/>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A0AA-0A3F-4122-8EFD-FEA4154C0311}">
  <dimension ref="A1:AK87"/>
  <sheetViews>
    <sheetView workbookViewId="0">
      <pane xSplit="3" ySplit="1" topLeftCell="D2" activePane="bottomRight" state="frozen"/>
      <selection pane="topRight" activeCell="C1" sqref="C1"/>
      <selection pane="bottomLeft" activeCell="A2" sqref="A2"/>
      <selection pane="bottomRight" activeCell="D2" sqref="D2"/>
    </sheetView>
  </sheetViews>
  <sheetFormatPr defaultRowHeight="15" x14ac:dyDescent="0.25"/>
  <cols>
    <col min="3" max="3" width="32" customWidth="1"/>
    <col min="10" max="10" width="27.42578125" customWidth="1"/>
    <col min="15" max="15" width="12.140625" bestFit="1" customWidth="1"/>
    <col min="16" max="16" width="19.5703125" customWidth="1"/>
  </cols>
  <sheetData>
    <row r="1" spans="1:37" x14ac:dyDescent="0.25">
      <c r="A1" t="s">
        <v>1074</v>
      </c>
      <c r="B1" t="s">
        <v>799</v>
      </c>
      <c r="C1" t="s">
        <v>1011</v>
      </c>
      <c r="D1" t="s">
        <v>1</v>
      </c>
      <c r="E1" t="s">
        <v>2</v>
      </c>
      <c r="F1" t="s">
        <v>3</v>
      </c>
      <c r="G1" t="s">
        <v>4</v>
      </c>
      <c r="H1" t="s">
        <v>5</v>
      </c>
      <c r="I1" t="s">
        <v>6</v>
      </c>
      <c r="J1" t="s">
        <v>7</v>
      </c>
      <c r="K1" t="s">
        <v>1010</v>
      </c>
      <c r="L1" t="s">
        <v>9</v>
      </c>
      <c r="M1" t="s">
        <v>1012</v>
      </c>
      <c r="N1" t="s">
        <v>1013</v>
      </c>
      <c r="O1" t="s">
        <v>10</v>
      </c>
      <c r="P1" t="s">
        <v>11</v>
      </c>
      <c r="Q1" t="s">
        <v>12</v>
      </c>
      <c r="R1" t="s">
        <v>13</v>
      </c>
      <c r="S1" t="s">
        <v>799</v>
      </c>
      <c r="T1" t="s">
        <v>14</v>
      </c>
      <c r="U1" t="s">
        <v>15</v>
      </c>
      <c r="V1" t="s">
        <v>16</v>
      </c>
      <c r="W1" t="s">
        <v>2</v>
      </c>
      <c r="X1" t="s">
        <v>17</v>
      </c>
      <c r="Y1" t="s">
        <v>4</v>
      </c>
      <c r="Z1" t="s">
        <v>18</v>
      </c>
      <c r="AA1" t="s">
        <v>5</v>
      </c>
      <c r="AB1" t="s">
        <v>19</v>
      </c>
      <c r="AC1" t="s">
        <v>6</v>
      </c>
      <c r="AD1" t="s">
        <v>9</v>
      </c>
      <c r="AE1" t="s">
        <v>1087</v>
      </c>
      <c r="AF1" t="s">
        <v>1088</v>
      </c>
      <c r="AG1" t="s">
        <v>1009</v>
      </c>
      <c r="AH1" t="s">
        <v>1010</v>
      </c>
      <c r="AI1" t="s">
        <v>7</v>
      </c>
      <c r="AJ1" t="s">
        <v>0</v>
      </c>
      <c r="AK1" t="s">
        <v>20</v>
      </c>
    </row>
    <row r="2" spans="1:37" x14ac:dyDescent="0.25">
      <c r="C2" s="2"/>
      <c r="P2" s="1" t="e">
        <f>CONCATENATE(R2,S2,U2,W2,Y2,AA2,AC2,AD2,AG2,AH2,AI2,AJ2,AK2)</f>
        <v>#N/A</v>
      </c>
      <c r="Q2">
        <f>ROW()-1</f>
        <v>1</v>
      </c>
      <c r="R2" t="str">
        <f t="shared" ref="R2" si="0">CONCATENATE(REPT(" ",2-LEN(Q2)),"[",Q2,"] = {")</f>
        <v xml:space="preserve"> [1] = {</v>
      </c>
      <c r="S2" t="str">
        <f>IF(LEN(B2)&gt;0,CONCATENATE("[""SAVE_INDEX""] = ",REPT(" ",3-LEN(B2)),B2,"; "),"")</f>
        <v/>
      </c>
      <c r="T2" t="e">
        <f>VLOOKUP(D2,Type!A$2:B$14,2,FALSE)</f>
        <v>#N/A</v>
      </c>
      <c r="U2" t="e">
        <f t="shared" ref="U2" si="1">CONCATENATE("[""TYPE""] = ",T2,"; ")</f>
        <v>#N/A</v>
      </c>
      <c r="V2" t="str">
        <f>TEXT(E2,0)</f>
        <v>0</v>
      </c>
      <c r="W2" t="str">
        <f>CONCATENATE("[""VXP""] = ",REPT(" ",4-LEN(V2)),TEXT(V2,"0"),"; ")</f>
        <v xml:space="preserve">["VXP"] =    0; </v>
      </c>
      <c r="X2" t="str">
        <f>TEXT(G2,0)</f>
        <v>0</v>
      </c>
      <c r="Y2" t="str">
        <f>CONCATENATE("[""LP""] = ",REPT(" ",2-LEN(X2)),TEXT(X2,"0"),"; ")</f>
        <v xml:space="preserve">["LP"] =  0; </v>
      </c>
      <c r="Z2" t="str">
        <f>TEXT(H2,0)</f>
        <v>0</v>
      </c>
      <c r="AA2" t="str">
        <f>CONCATENATE("[""REP""] = ",REPT(" ",4-LEN(Z2)),TEXT(Z2,"0"),"; ")</f>
        <v xml:space="preserve">["REP"] =    0; </v>
      </c>
      <c r="AB2">
        <f>IF(LEN(I2)&gt;0,VLOOKUP(I2,Faction!A$2:B$80,2,FALSE),1)</f>
        <v>1</v>
      </c>
      <c r="AC2" t="str">
        <f t="shared" ref="AC2" si="2">CONCATENATE("[""FACTION""] = ",TEXT(AB2,"0"),"; ")</f>
        <v xml:space="preserve">["FACTION"] = 1; </v>
      </c>
      <c r="AD2" t="str">
        <f t="shared" ref="AD2" si="3">CONCATENATE("[""TIER""] = ",TEXT(L2,"0"),"; ")</f>
        <v xml:space="preserve">["TIER"] = 0; </v>
      </c>
      <c r="AE2" t="str">
        <f>IF(LEN(M2)&gt;0,CONCATENATE("[""MIN_LVL""] = ",REPT(" ",3-LEN(M2)),M2,"; "),"")</f>
        <v/>
      </c>
      <c r="AF2" t="str">
        <f>IF(LEN(N2)&gt;0,CONCATENATE("[""MIN_LVL""] = ",REPT(" ",3-LEN(N2)),N2,"; "),"")</f>
        <v/>
      </c>
      <c r="AG2" t="str">
        <f>CONCATENATE("[""NAME""] = { [""EN""] = """,C2,"""; }; ")</f>
        <v xml:space="preserve">["NAME"] = { ["EN"] = ""; }; </v>
      </c>
      <c r="AH2" t="str">
        <f>CONCATENATE("[""LORE""] = { [""EN""] = """,K2,"""; }; ")</f>
        <v xml:space="preserve">["LORE"] = { ["EN"] = ""; }; </v>
      </c>
      <c r="AI2" t="str">
        <f>CONCATENATE("[""SUMMARY""] = { [""EN""] = """,J2,"""; }; ")</f>
        <v xml:space="preserve">["SUMMARY"] = { ["EN"] = ""; }; </v>
      </c>
      <c r="AJ2" t="str">
        <f>IF(LEN(F2)&gt;0,CONCATENATE("[""TITLE""] = { [""EN""] = """,F2,"""; }; "),"")</f>
        <v/>
      </c>
      <c r="AK2" t="str">
        <f>CONCATENATE("};")</f>
        <v>};</v>
      </c>
    </row>
    <row r="3" spans="1:37" x14ac:dyDescent="0.25">
      <c r="P3" s="1" t="e">
        <f t="shared" ref="P3:P28" si="4">CONCATENATE(R3,S3,U3,W3,Y3,AA3,AC3,AD3,AG3,AH3,AI3,AJ3,AK3)</f>
        <v>#N/A</v>
      </c>
      <c r="Q3">
        <f t="shared" ref="Q3:Q28" si="5">ROW()-1</f>
        <v>2</v>
      </c>
      <c r="R3" t="str">
        <f t="shared" ref="R3:R28" si="6">CONCATENATE(REPT(" ",2-LEN(Q3)),"[",Q3,"] = {")</f>
        <v xml:space="preserve"> [2] = {</v>
      </c>
      <c r="S3" t="str">
        <f t="shared" ref="S3:S28" si="7">IF(LEN(B3)&gt;0,CONCATENATE("[""SAVE_INDEX""] = ",REPT(" ",3-LEN(B3)),B3,"; "),"")</f>
        <v/>
      </c>
      <c r="T3" t="e">
        <f>VLOOKUP(D3,Type!A$2:B$14,2,FALSE)</f>
        <v>#N/A</v>
      </c>
      <c r="U3" t="e">
        <f t="shared" ref="U3:U28" si="8">CONCATENATE("[""TYPE""] = ",T3,"; ")</f>
        <v>#N/A</v>
      </c>
      <c r="V3" t="str">
        <f t="shared" ref="V3:V28" si="9">TEXT(E3,0)</f>
        <v>0</v>
      </c>
      <c r="W3" t="str">
        <f t="shared" ref="W3:W28" si="10">CONCATENATE("[""VXP""] = ",REPT(" ",4-LEN(V3)),TEXT(V3,"0"),"; ")</f>
        <v xml:space="preserve">["VXP"] =    0; </v>
      </c>
      <c r="X3" t="str">
        <f t="shared" ref="X3:X28" si="11">TEXT(G3,0)</f>
        <v>0</v>
      </c>
      <c r="Y3" t="str">
        <f t="shared" ref="Y3:Y28" si="12">CONCATENATE("[""LP""] = ",REPT(" ",2-LEN(X3)),TEXT(X3,"0"),"; ")</f>
        <v xml:space="preserve">["LP"] =  0; </v>
      </c>
      <c r="Z3" t="str">
        <f t="shared" ref="Z3:Z28" si="13">TEXT(H3,0)</f>
        <v>0</v>
      </c>
      <c r="AA3" t="str">
        <f t="shared" ref="AA3:AA28" si="14">CONCATENATE("[""REP""] = ",REPT(" ",4-LEN(Z3)),TEXT(Z3,"0"),"; ")</f>
        <v xml:space="preserve">["REP"] =    0; </v>
      </c>
      <c r="AB3">
        <f>IF(LEN(I3)&gt;0,VLOOKUP(I3,Faction!A$2:B$80,2,FALSE),1)</f>
        <v>1</v>
      </c>
      <c r="AC3" t="str">
        <f t="shared" ref="AC3:AC28" si="15">CONCATENATE("[""FACTION""] = ",TEXT(AB3,"0"),"; ")</f>
        <v xml:space="preserve">["FACTION"] = 1; </v>
      </c>
      <c r="AD3" t="str">
        <f t="shared" ref="AD3:AD28" si="16">CONCATENATE("[""TIER""] = ",TEXT(L3,"0"),"; ")</f>
        <v xml:space="preserve">["TIER"] = 0; </v>
      </c>
      <c r="AE3" t="str">
        <f t="shared" ref="AE3:AE28" si="17">IF(LEN(M3)&gt;0,CONCATENATE("[""MIN_LVL""] = ",REPT(" ",3-LEN(M3)),M3,"; "),"")</f>
        <v/>
      </c>
      <c r="AF3" t="str">
        <f t="shared" ref="AF3:AF28" si="18">IF(LEN(N3)&gt;0,CONCATENATE("[""MIN_LVL""] = ",REPT(" ",3-LEN(N3)),N3,"; "),"")</f>
        <v/>
      </c>
      <c r="AG3" t="str">
        <f t="shared" ref="AG3:AG28" si="19">CONCATENATE("[""NAME""] = { [""EN""] = """,C3,"""; }; ")</f>
        <v xml:space="preserve">["NAME"] = { ["EN"] = ""; }; </v>
      </c>
      <c r="AH3" t="str">
        <f t="shared" ref="AH3:AH28" si="20">CONCATENATE("[""LORE""] = { [""EN""] = """,K3,"""; }; ")</f>
        <v xml:space="preserve">["LORE"] = { ["EN"] = ""; }; </v>
      </c>
      <c r="AI3" t="str">
        <f t="shared" ref="AI3:AI28" si="21">CONCATENATE("[""SUMMARY""] = { [""EN""] = """,J3,"""; }; ")</f>
        <v xml:space="preserve">["SUMMARY"] = { ["EN"] = ""; }; </v>
      </c>
      <c r="AJ3" t="str">
        <f t="shared" ref="AJ3:AJ28" si="22">IF(LEN(F3)&gt;0,CONCATENATE("[""TITLE""] = { [""EN""] = """,F3,"""; }; "),"")</f>
        <v/>
      </c>
      <c r="AK3" t="str">
        <f t="shared" ref="AK3:AK28" si="23">CONCATENATE("};")</f>
        <v>};</v>
      </c>
    </row>
    <row r="4" spans="1:37" x14ac:dyDescent="0.25">
      <c r="P4" s="1" t="e">
        <f t="shared" si="4"/>
        <v>#N/A</v>
      </c>
      <c r="Q4">
        <f t="shared" si="5"/>
        <v>3</v>
      </c>
      <c r="R4" t="str">
        <f t="shared" si="6"/>
        <v xml:space="preserve"> [3] = {</v>
      </c>
      <c r="S4" t="str">
        <f t="shared" si="7"/>
        <v/>
      </c>
      <c r="T4" t="e">
        <f>VLOOKUP(D4,Type!A$2:B$14,2,FALSE)</f>
        <v>#N/A</v>
      </c>
      <c r="U4" t="e">
        <f t="shared" si="8"/>
        <v>#N/A</v>
      </c>
      <c r="V4" t="str">
        <f t="shared" si="9"/>
        <v>0</v>
      </c>
      <c r="W4" t="str">
        <f t="shared" si="10"/>
        <v xml:space="preserve">["VXP"] =    0; </v>
      </c>
      <c r="X4" t="str">
        <f t="shared" si="11"/>
        <v>0</v>
      </c>
      <c r="Y4" t="str">
        <f t="shared" si="12"/>
        <v xml:space="preserve">["LP"] =  0; </v>
      </c>
      <c r="Z4" t="str">
        <f t="shared" si="13"/>
        <v>0</v>
      </c>
      <c r="AA4" t="str">
        <f t="shared" si="14"/>
        <v xml:space="preserve">["REP"] =    0; </v>
      </c>
      <c r="AB4">
        <f>IF(LEN(I4)&gt;0,VLOOKUP(I4,Faction!A$2:B$80,2,FALSE),1)</f>
        <v>1</v>
      </c>
      <c r="AC4" t="str">
        <f t="shared" si="15"/>
        <v xml:space="preserve">["FACTION"] = 1; </v>
      </c>
      <c r="AD4" t="str">
        <f t="shared" si="16"/>
        <v xml:space="preserve">["TIER"] = 0; </v>
      </c>
      <c r="AE4" t="str">
        <f t="shared" si="17"/>
        <v/>
      </c>
      <c r="AF4" t="str">
        <f t="shared" si="18"/>
        <v/>
      </c>
      <c r="AG4" t="str">
        <f t="shared" si="19"/>
        <v xml:space="preserve">["NAME"] = { ["EN"] = ""; }; </v>
      </c>
      <c r="AH4" t="str">
        <f t="shared" si="20"/>
        <v xml:space="preserve">["LORE"] = { ["EN"] = ""; }; </v>
      </c>
      <c r="AI4" t="str">
        <f t="shared" si="21"/>
        <v xml:space="preserve">["SUMMARY"] = { ["EN"] = ""; }; </v>
      </c>
      <c r="AJ4" t="str">
        <f t="shared" si="22"/>
        <v/>
      </c>
      <c r="AK4" t="str">
        <f t="shared" si="23"/>
        <v>};</v>
      </c>
    </row>
    <row r="5" spans="1:37" x14ac:dyDescent="0.25">
      <c r="P5" s="1" t="e">
        <f t="shared" si="4"/>
        <v>#N/A</v>
      </c>
      <c r="Q5">
        <f t="shared" si="5"/>
        <v>4</v>
      </c>
      <c r="R5" t="str">
        <f t="shared" si="6"/>
        <v xml:space="preserve"> [4] = {</v>
      </c>
      <c r="S5" t="str">
        <f t="shared" si="7"/>
        <v/>
      </c>
      <c r="T5" t="e">
        <f>VLOOKUP(D5,Type!A$2:B$14,2,FALSE)</f>
        <v>#N/A</v>
      </c>
      <c r="U5" t="e">
        <f t="shared" si="8"/>
        <v>#N/A</v>
      </c>
      <c r="V5" t="str">
        <f t="shared" si="9"/>
        <v>0</v>
      </c>
      <c r="W5" t="str">
        <f t="shared" si="10"/>
        <v xml:space="preserve">["VXP"] =    0; </v>
      </c>
      <c r="X5" t="str">
        <f t="shared" si="11"/>
        <v>0</v>
      </c>
      <c r="Y5" t="str">
        <f t="shared" si="12"/>
        <v xml:space="preserve">["LP"] =  0; </v>
      </c>
      <c r="Z5" t="str">
        <f t="shared" si="13"/>
        <v>0</v>
      </c>
      <c r="AA5" t="str">
        <f t="shared" si="14"/>
        <v xml:space="preserve">["REP"] =    0; </v>
      </c>
      <c r="AB5">
        <f>IF(LEN(I5)&gt;0,VLOOKUP(I5,Faction!A$2:B$80,2,FALSE),1)</f>
        <v>1</v>
      </c>
      <c r="AC5" t="str">
        <f t="shared" si="15"/>
        <v xml:space="preserve">["FACTION"] = 1; </v>
      </c>
      <c r="AD5" t="str">
        <f t="shared" si="16"/>
        <v xml:space="preserve">["TIER"] = 0; </v>
      </c>
      <c r="AE5" t="str">
        <f t="shared" si="17"/>
        <v/>
      </c>
      <c r="AF5" t="str">
        <f t="shared" si="18"/>
        <v/>
      </c>
      <c r="AG5" t="str">
        <f t="shared" si="19"/>
        <v xml:space="preserve">["NAME"] = { ["EN"] = ""; }; </v>
      </c>
      <c r="AH5" t="str">
        <f t="shared" si="20"/>
        <v xml:space="preserve">["LORE"] = { ["EN"] = ""; }; </v>
      </c>
      <c r="AI5" t="str">
        <f t="shared" si="21"/>
        <v xml:space="preserve">["SUMMARY"] = { ["EN"] = ""; }; </v>
      </c>
      <c r="AJ5" t="str">
        <f t="shared" si="22"/>
        <v/>
      </c>
      <c r="AK5" t="str">
        <f t="shared" si="23"/>
        <v>};</v>
      </c>
    </row>
    <row r="6" spans="1:37" x14ac:dyDescent="0.25">
      <c r="P6" s="1" t="e">
        <f t="shared" si="4"/>
        <v>#N/A</v>
      </c>
      <c r="Q6">
        <f t="shared" si="5"/>
        <v>5</v>
      </c>
      <c r="R6" t="str">
        <f t="shared" si="6"/>
        <v xml:space="preserve"> [5] = {</v>
      </c>
      <c r="S6" t="str">
        <f t="shared" si="7"/>
        <v/>
      </c>
      <c r="T6" t="e">
        <f>VLOOKUP(D6,Type!A$2:B$14,2,FALSE)</f>
        <v>#N/A</v>
      </c>
      <c r="U6" t="e">
        <f t="shared" si="8"/>
        <v>#N/A</v>
      </c>
      <c r="V6" t="str">
        <f t="shared" si="9"/>
        <v>0</v>
      </c>
      <c r="W6" t="str">
        <f t="shared" si="10"/>
        <v xml:space="preserve">["VXP"] =    0; </v>
      </c>
      <c r="X6" t="str">
        <f t="shared" si="11"/>
        <v>0</v>
      </c>
      <c r="Y6" t="str">
        <f t="shared" si="12"/>
        <v xml:space="preserve">["LP"] =  0; </v>
      </c>
      <c r="Z6" t="str">
        <f t="shared" si="13"/>
        <v>0</v>
      </c>
      <c r="AA6" t="str">
        <f t="shared" si="14"/>
        <v xml:space="preserve">["REP"] =    0; </v>
      </c>
      <c r="AB6">
        <f>IF(LEN(I6)&gt;0,VLOOKUP(I6,Faction!A$2:B$80,2,FALSE),1)</f>
        <v>1</v>
      </c>
      <c r="AC6" t="str">
        <f t="shared" si="15"/>
        <v xml:space="preserve">["FACTION"] = 1; </v>
      </c>
      <c r="AD6" t="str">
        <f t="shared" si="16"/>
        <v xml:space="preserve">["TIER"] = 0; </v>
      </c>
      <c r="AE6" t="str">
        <f t="shared" si="17"/>
        <v/>
      </c>
      <c r="AF6" t="str">
        <f t="shared" si="18"/>
        <v/>
      </c>
      <c r="AG6" t="str">
        <f t="shared" si="19"/>
        <v xml:space="preserve">["NAME"] = { ["EN"] = ""; }; </v>
      </c>
      <c r="AH6" t="str">
        <f t="shared" si="20"/>
        <v xml:space="preserve">["LORE"] = { ["EN"] = ""; }; </v>
      </c>
      <c r="AI6" t="str">
        <f t="shared" si="21"/>
        <v xml:space="preserve">["SUMMARY"] = { ["EN"] = ""; }; </v>
      </c>
      <c r="AJ6" t="str">
        <f t="shared" si="22"/>
        <v/>
      </c>
      <c r="AK6" t="str">
        <f t="shared" si="23"/>
        <v>};</v>
      </c>
    </row>
    <row r="7" spans="1:37" x14ac:dyDescent="0.25">
      <c r="P7" s="1" t="e">
        <f t="shared" si="4"/>
        <v>#N/A</v>
      </c>
      <c r="Q7">
        <f t="shared" si="5"/>
        <v>6</v>
      </c>
      <c r="R7" t="str">
        <f t="shared" si="6"/>
        <v xml:space="preserve"> [6] = {</v>
      </c>
      <c r="S7" t="str">
        <f t="shared" si="7"/>
        <v/>
      </c>
      <c r="T7" t="e">
        <f>VLOOKUP(D7,Type!A$2:B$14,2,FALSE)</f>
        <v>#N/A</v>
      </c>
      <c r="U7" t="e">
        <f t="shared" si="8"/>
        <v>#N/A</v>
      </c>
      <c r="V7" t="str">
        <f t="shared" si="9"/>
        <v>0</v>
      </c>
      <c r="W7" t="str">
        <f t="shared" si="10"/>
        <v xml:space="preserve">["VXP"] =    0; </v>
      </c>
      <c r="X7" t="str">
        <f t="shared" si="11"/>
        <v>0</v>
      </c>
      <c r="Y7" t="str">
        <f t="shared" si="12"/>
        <v xml:space="preserve">["LP"] =  0; </v>
      </c>
      <c r="Z7" t="str">
        <f t="shared" si="13"/>
        <v>0</v>
      </c>
      <c r="AA7" t="str">
        <f t="shared" si="14"/>
        <v xml:space="preserve">["REP"] =    0; </v>
      </c>
      <c r="AB7">
        <f>IF(LEN(I7)&gt;0,VLOOKUP(I7,Faction!A$2:B$80,2,FALSE),1)</f>
        <v>1</v>
      </c>
      <c r="AC7" t="str">
        <f t="shared" si="15"/>
        <v xml:space="preserve">["FACTION"] = 1; </v>
      </c>
      <c r="AD7" t="str">
        <f t="shared" si="16"/>
        <v xml:space="preserve">["TIER"] = 0; </v>
      </c>
      <c r="AE7" t="str">
        <f t="shared" si="17"/>
        <v/>
      </c>
      <c r="AF7" t="str">
        <f t="shared" si="18"/>
        <v/>
      </c>
      <c r="AG7" t="str">
        <f t="shared" si="19"/>
        <v xml:space="preserve">["NAME"] = { ["EN"] = ""; }; </v>
      </c>
      <c r="AH7" t="str">
        <f t="shared" si="20"/>
        <v xml:space="preserve">["LORE"] = { ["EN"] = ""; }; </v>
      </c>
      <c r="AI7" t="str">
        <f t="shared" si="21"/>
        <v xml:space="preserve">["SUMMARY"] = { ["EN"] = ""; }; </v>
      </c>
      <c r="AJ7" t="str">
        <f t="shared" si="22"/>
        <v/>
      </c>
      <c r="AK7" t="str">
        <f t="shared" si="23"/>
        <v>};</v>
      </c>
    </row>
    <row r="8" spans="1:37" x14ac:dyDescent="0.25">
      <c r="P8" s="1" t="e">
        <f t="shared" si="4"/>
        <v>#N/A</v>
      </c>
      <c r="Q8">
        <f t="shared" si="5"/>
        <v>7</v>
      </c>
      <c r="R8" t="str">
        <f t="shared" si="6"/>
        <v xml:space="preserve"> [7] = {</v>
      </c>
      <c r="S8" t="str">
        <f t="shared" si="7"/>
        <v/>
      </c>
      <c r="T8" t="e">
        <f>VLOOKUP(D8,Type!A$2:B$14,2,FALSE)</f>
        <v>#N/A</v>
      </c>
      <c r="U8" t="e">
        <f t="shared" si="8"/>
        <v>#N/A</v>
      </c>
      <c r="V8" t="str">
        <f t="shared" si="9"/>
        <v>0</v>
      </c>
      <c r="W8" t="str">
        <f t="shared" si="10"/>
        <v xml:space="preserve">["VXP"] =    0; </v>
      </c>
      <c r="X8" t="str">
        <f t="shared" si="11"/>
        <v>0</v>
      </c>
      <c r="Y8" t="str">
        <f t="shared" si="12"/>
        <v xml:space="preserve">["LP"] =  0; </v>
      </c>
      <c r="Z8" t="str">
        <f t="shared" si="13"/>
        <v>0</v>
      </c>
      <c r="AA8" t="str">
        <f t="shared" si="14"/>
        <v xml:space="preserve">["REP"] =    0; </v>
      </c>
      <c r="AB8">
        <f>IF(LEN(I8)&gt;0,VLOOKUP(I8,Faction!A$2:B$80,2,FALSE),1)</f>
        <v>1</v>
      </c>
      <c r="AC8" t="str">
        <f t="shared" si="15"/>
        <v xml:space="preserve">["FACTION"] = 1; </v>
      </c>
      <c r="AD8" t="str">
        <f t="shared" si="16"/>
        <v xml:space="preserve">["TIER"] = 0; </v>
      </c>
      <c r="AE8" t="str">
        <f t="shared" si="17"/>
        <v/>
      </c>
      <c r="AF8" t="str">
        <f t="shared" si="18"/>
        <v/>
      </c>
      <c r="AG8" t="str">
        <f t="shared" si="19"/>
        <v xml:space="preserve">["NAME"] = { ["EN"] = ""; }; </v>
      </c>
      <c r="AH8" t="str">
        <f t="shared" si="20"/>
        <v xml:space="preserve">["LORE"] = { ["EN"] = ""; }; </v>
      </c>
      <c r="AI8" t="str">
        <f t="shared" si="21"/>
        <v xml:space="preserve">["SUMMARY"] = { ["EN"] = ""; }; </v>
      </c>
      <c r="AJ8" t="str">
        <f t="shared" si="22"/>
        <v/>
      </c>
      <c r="AK8" t="str">
        <f t="shared" si="23"/>
        <v>};</v>
      </c>
    </row>
    <row r="9" spans="1:37" x14ac:dyDescent="0.25">
      <c r="P9" s="1" t="e">
        <f t="shared" si="4"/>
        <v>#N/A</v>
      </c>
      <c r="Q9">
        <f t="shared" si="5"/>
        <v>8</v>
      </c>
      <c r="R9" t="str">
        <f t="shared" si="6"/>
        <v xml:space="preserve"> [8] = {</v>
      </c>
      <c r="S9" t="str">
        <f t="shared" si="7"/>
        <v/>
      </c>
      <c r="T9" t="e">
        <f>VLOOKUP(D9,Type!A$2:B$14,2,FALSE)</f>
        <v>#N/A</v>
      </c>
      <c r="U9" t="e">
        <f t="shared" si="8"/>
        <v>#N/A</v>
      </c>
      <c r="V9" t="str">
        <f t="shared" si="9"/>
        <v>0</v>
      </c>
      <c r="W9" t="str">
        <f t="shared" si="10"/>
        <v xml:space="preserve">["VXP"] =    0; </v>
      </c>
      <c r="X9" t="str">
        <f t="shared" si="11"/>
        <v>0</v>
      </c>
      <c r="Y9" t="str">
        <f t="shared" si="12"/>
        <v xml:space="preserve">["LP"] =  0; </v>
      </c>
      <c r="Z9" t="str">
        <f t="shared" si="13"/>
        <v>0</v>
      </c>
      <c r="AA9" t="str">
        <f t="shared" si="14"/>
        <v xml:space="preserve">["REP"] =    0; </v>
      </c>
      <c r="AB9">
        <f>IF(LEN(I9)&gt;0,VLOOKUP(I9,Faction!A$2:B$80,2,FALSE),1)</f>
        <v>1</v>
      </c>
      <c r="AC9" t="str">
        <f t="shared" si="15"/>
        <v xml:space="preserve">["FACTION"] = 1; </v>
      </c>
      <c r="AD9" t="str">
        <f t="shared" si="16"/>
        <v xml:space="preserve">["TIER"] = 0; </v>
      </c>
      <c r="AE9" t="str">
        <f t="shared" si="17"/>
        <v/>
      </c>
      <c r="AF9" t="str">
        <f t="shared" si="18"/>
        <v/>
      </c>
      <c r="AG9" t="str">
        <f t="shared" si="19"/>
        <v xml:space="preserve">["NAME"] = { ["EN"] = ""; }; </v>
      </c>
      <c r="AH9" t="str">
        <f t="shared" si="20"/>
        <v xml:space="preserve">["LORE"] = { ["EN"] = ""; }; </v>
      </c>
      <c r="AI9" t="str">
        <f t="shared" si="21"/>
        <v xml:space="preserve">["SUMMARY"] = { ["EN"] = ""; }; </v>
      </c>
      <c r="AJ9" t="str">
        <f t="shared" si="22"/>
        <v/>
      </c>
      <c r="AK9" t="str">
        <f t="shared" si="23"/>
        <v>};</v>
      </c>
    </row>
    <row r="10" spans="1:37" x14ac:dyDescent="0.25">
      <c r="P10" s="1" t="e">
        <f t="shared" si="4"/>
        <v>#N/A</v>
      </c>
      <c r="Q10">
        <f t="shared" si="5"/>
        <v>9</v>
      </c>
      <c r="R10" t="str">
        <f t="shared" si="6"/>
        <v xml:space="preserve"> [9] = {</v>
      </c>
      <c r="S10" t="str">
        <f t="shared" si="7"/>
        <v/>
      </c>
      <c r="T10" t="e">
        <f>VLOOKUP(D10,Type!A$2:B$14,2,FALSE)</f>
        <v>#N/A</v>
      </c>
      <c r="U10" t="e">
        <f t="shared" si="8"/>
        <v>#N/A</v>
      </c>
      <c r="V10" t="str">
        <f t="shared" si="9"/>
        <v>0</v>
      </c>
      <c r="W10" t="str">
        <f t="shared" si="10"/>
        <v xml:space="preserve">["VXP"] =    0; </v>
      </c>
      <c r="X10" t="str">
        <f t="shared" si="11"/>
        <v>0</v>
      </c>
      <c r="Y10" t="str">
        <f t="shared" si="12"/>
        <v xml:space="preserve">["LP"] =  0; </v>
      </c>
      <c r="Z10" t="str">
        <f t="shared" si="13"/>
        <v>0</v>
      </c>
      <c r="AA10" t="str">
        <f t="shared" si="14"/>
        <v xml:space="preserve">["REP"] =    0; </v>
      </c>
      <c r="AB10">
        <f>IF(LEN(I10)&gt;0,VLOOKUP(I10,Faction!A$2:B$80,2,FALSE),1)</f>
        <v>1</v>
      </c>
      <c r="AC10" t="str">
        <f t="shared" si="15"/>
        <v xml:space="preserve">["FACTION"] = 1; </v>
      </c>
      <c r="AD10" t="str">
        <f t="shared" si="16"/>
        <v xml:space="preserve">["TIER"] = 0; </v>
      </c>
      <c r="AE10" t="str">
        <f t="shared" si="17"/>
        <v/>
      </c>
      <c r="AF10" t="str">
        <f t="shared" si="18"/>
        <v/>
      </c>
      <c r="AG10" t="str">
        <f t="shared" si="19"/>
        <v xml:space="preserve">["NAME"] = { ["EN"] = ""; }; </v>
      </c>
      <c r="AH10" t="str">
        <f t="shared" si="20"/>
        <v xml:space="preserve">["LORE"] = { ["EN"] = ""; }; </v>
      </c>
      <c r="AI10" t="str">
        <f t="shared" si="21"/>
        <v xml:space="preserve">["SUMMARY"] = { ["EN"] = ""; }; </v>
      </c>
      <c r="AJ10" t="str">
        <f t="shared" si="22"/>
        <v/>
      </c>
      <c r="AK10" t="str">
        <f t="shared" si="23"/>
        <v>};</v>
      </c>
    </row>
    <row r="11" spans="1:37" x14ac:dyDescent="0.25">
      <c r="P11" s="1" t="e">
        <f t="shared" si="4"/>
        <v>#N/A</v>
      </c>
      <c r="Q11">
        <f t="shared" si="5"/>
        <v>10</v>
      </c>
      <c r="R11" t="str">
        <f t="shared" si="6"/>
        <v>[10] = {</v>
      </c>
      <c r="S11" t="str">
        <f t="shared" si="7"/>
        <v/>
      </c>
      <c r="T11" t="e">
        <f>VLOOKUP(D11,Type!A$2:B$14,2,FALSE)</f>
        <v>#N/A</v>
      </c>
      <c r="U11" t="e">
        <f t="shared" si="8"/>
        <v>#N/A</v>
      </c>
      <c r="V11" t="str">
        <f t="shared" si="9"/>
        <v>0</v>
      </c>
      <c r="W11" t="str">
        <f t="shared" si="10"/>
        <v xml:space="preserve">["VXP"] =    0; </v>
      </c>
      <c r="X11" t="str">
        <f t="shared" si="11"/>
        <v>0</v>
      </c>
      <c r="Y11" t="str">
        <f t="shared" si="12"/>
        <v xml:space="preserve">["LP"] =  0; </v>
      </c>
      <c r="Z11" t="str">
        <f t="shared" si="13"/>
        <v>0</v>
      </c>
      <c r="AA11" t="str">
        <f t="shared" si="14"/>
        <v xml:space="preserve">["REP"] =    0; </v>
      </c>
      <c r="AB11">
        <f>IF(LEN(I11)&gt;0,VLOOKUP(I11,Faction!A$2:B$80,2,FALSE),1)</f>
        <v>1</v>
      </c>
      <c r="AC11" t="str">
        <f t="shared" si="15"/>
        <v xml:space="preserve">["FACTION"] = 1; </v>
      </c>
      <c r="AD11" t="str">
        <f t="shared" si="16"/>
        <v xml:space="preserve">["TIER"] = 0; </v>
      </c>
      <c r="AE11" t="str">
        <f t="shared" si="17"/>
        <v/>
      </c>
      <c r="AF11" t="str">
        <f t="shared" si="18"/>
        <v/>
      </c>
      <c r="AG11" t="str">
        <f t="shared" si="19"/>
        <v xml:space="preserve">["NAME"] = { ["EN"] = ""; }; </v>
      </c>
      <c r="AH11" t="str">
        <f t="shared" si="20"/>
        <v xml:space="preserve">["LORE"] = { ["EN"] = ""; }; </v>
      </c>
      <c r="AI11" t="str">
        <f t="shared" si="21"/>
        <v xml:space="preserve">["SUMMARY"] = { ["EN"] = ""; }; </v>
      </c>
      <c r="AJ11" t="str">
        <f t="shared" si="22"/>
        <v/>
      </c>
      <c r="AK11" t="str">
        <f t="shared" si="23"/>
        <v>};</v>
      </c>
    </row>
    <row r="12" spans="1:37" x14ac:dyDescent="0.25">
      <c r="P12" s="1" t="e">
        <f t="shared" si="4"/>
        <v>#N/A</v>
      </c>
      <c r="Q12">
        <f t="shared" si="5"/>
        <v>11</v>
      </c>
      <c r="R12" t="str">
        <f t="shared" si="6"/>
        <v>[11] = {</v>
      </c>
      <c r="S12" t="str">
        <f t="shared" si="7"/>
        <v/>
      </c>
      <c r="T12" t="e">
        <f>VLOOKUP(D12,Type!A$2:B$14,2,FALSE)</f>
        <v>#N/A</v>
      </c>
      <c r="U12" t="e">
        <f t="shared" si="8"/>
        <v>#N/A</v>
      </c>
      <c r="V12" t="str">
        <f t="shared" si="9"/>
        <v>0</v>
      </c>
      <c r="W12" t="str">
        <f t="shared" si="10"/>
        <v xml:space="preserve">["VXP"] =    0; </v>
      </c>
      <c r="X12" t="str">
        <f t="shared" si="11"/>
        <v>0</v>
      </c>
      <c r="Y12" t="str">
        <f t="shared" si="12"/>
        <v xml:space="preserve">["LP"] =  0; </v>
      </c>
      <c r="Z12" t="str">
        <f t="shared" si="13"/>
        <v>0</v>
      </c>
      <c r="AA12" t="str">
        <f t="shared" si="14"/>
        <v xml:space="preserve">["REP"] =    0; </v>
      </c>
      <c r="AB12">
        <f>IF(LEN(I12)&gt;0,VLOOKUP(I12,Faction!A$2:B$80,2,FALSE),1)</f>
        <v>1</v>
      </c>
      <c r="AC12" t="str">
        <f t="shared" si="15"/>
        <v xml:space="preserve">["FACTION"] = 1; </v>
      </c>
      <c r="AD12" t="str">
        <f t="shared" si="16"/>
        <v xml:space="preserve">["TIER"] = 0; </v>
      </c>
      <c r="AE12" t="str">
        <f t="shared" si="17"/>
        <v/>
      </c>
      <c r="AF12" t="str">
        <f t="shared" si="18"/>
        <v/>
      </c>
      <c r="AG12" t="str">
        <f t="shared" si="19"/>
        <v xml:space="preserve">["NAME"] = { ["EN"] = ""; }; </v>
      </c>
      <c r="AH12" t="str">
        <f t="shared" si="20"/>
        <v xml:space="preserve">["LORE"] = { ["EN"] = ""; }; </v>
      </c>
      <c r="AI12" t="str">
        <f t="shared" si="21"/>
        <v xml:space="preserve">["SUMMARY"] = { ["EN"] = ""; }; </v>
      </c>
      <c r="AJ12" t="str">
        <f t="shared" si="22"/>
        <v/>
      </c>
      <c r="AK12" t="str">
        <f t="shared" si="23"/>
        <v>};</v>
      </c>
    </row>
    <row r="13" spans="1:37" x14ac:dyDescent="0.25">
      <c r="P13" s="1" t="e">
        <f t="shared" si="4"/>
        <v>#N/A</v>
      </c>
      <c r="Q13">
        <f t="shared" si="5"/>
        <v>12</v>
      </c>
      <c r="R13" t="str">
        <f t="shared" si="6"/>
        <v>[12] = {</v>
      </c>
      <c r="S13" t="str">
        <f t="shared" si="7"/>
        <v/>
      </c>
      <c r="T13" t="e">
        <f>VLOOKUP(D13,Type!A$2:B$14,2,FALSE)</f>
        <v>#N/A</v>
      </c>
      <c r="U13" t="e">
        <f t="shared" si="8"/>
        <v>#N/A</v>
      </c>
      <c r="V13" t="str">
        <f t="shared" si="9"/>
        <v>0</v>
      </c>
      <c r="W13" t="str">
        <f t="shared" si="10"/>
        <v xml:space="preserve">["VXP"] =    0; </v>
      </c>
      <c r="X13" t="str">
        <f t="shared" si="11"/>
        <v>0</v>
      </c>
      <c r="Y13" t="str">
        <f t="shared" si="12"/>
        <v xml:space="preserve">["LP"] =  0; </v>
      </c>
      <c r="Z13" t="str">
        <f t="shared" si="13"/>
        <v>0</v>
      </c>
      <c r="AA13" t="str">
        <f t="shared" si="14"/>
        <v xml:space="preserve">["REP"] =    0; </v>
      </c>
      <c r="AB13">
        <f>IF(LEN(I13)&gt;0,VLOOKUP(I13,Faction!A$2:B$80,2,FALSE),1)</f>
        <v>1</v>
      </c>
      <c r="AC13" t="str">
        <f t="shared" si="15"/>
        <v xml:space="preserve">["FACTION"] = 1; </v>
      </c>
      <c r="AD13" t="str">
        <f t="shared" si="16"/>
        <v xml:space="preserve">["TIER"] = 0; </v>
      </c>
      <c r="AE13" t="str">
        <f t="shared" si="17"/>
        <v/>
      </c>
      <c r="AF13" t="str">
        <f t="shared" si="18"/>
        <v/>
      </c>
      <c r="AG13" t="str">
        <f t="shared" si="19"/>
        <v xml:space="preserve">["NAME"] = { ["EN"] = ""; }; </v>
      </c>
      <c r="AH13" t="str">
        <f t="shared" si="20"/>
        <v xml:space="preserve">["LORE"] = { ["EN"] = ""; }; </v>
      </c>
      <c r="AI13" t="str">
        <f t="shared" si="21"/>
        <v xml:space="preserve">["SUMMARY"] = { ["EN"] = ""; }; </v>
      </c>
      <c r="AJ13" t="str">
        <f t="shared" si="22"/>
        <v/>
      </c>
      <c r="AK13" t="str">
        <f t="shared" si="23"/>
        <v>};</v>
      </c>
    </row>
    <row r="14" spans="1:37" x14ac:dyDescent="0.25">
      <c r="P14" s="1" t="e">
        <f t="shared" si="4"/>
        <v>#N/A</v>
      </c>
      <c r="Q14">
        <f t="shared" si="5"/>
        <v>13</v>
      </c>
      <c r="R14" t="str">
        <f t="shared" si="6"/>
        <v>[13] = {</v>
      </c>
      <c r="S14" t="str">
        <f t="shared" si="7"/>
        <v/>
      </c>
      <c r="T14" t="e">
        <f>VLOOKUP(D14,Type!A$2:B$14,2,FALSE)</f>
        <v>#N/A</v>
      </c>
      <c r="U14" t="e">
        <f t="shared" si="8"/>
        <v>#N/A</v>
      </c>
      <c r="V14" t="str">
        <f t="shared" si="9"/>
        <v>0</v>
      </c>
      <c r="W14" t="str">
        <f t="shared" si="10"/>
        <v xml:space="preserve">["VXP"] =    0; </v>
      </c>
      <c r="X14" t="str">
        <f t="shared" si="11"/>
        <v>0</v>
      </c>
      <c r="Y14" t="str">
        <f t="shared" si="12"/>
        <v xml:space="preserve">["LP"] =  0; </v>
      </c>
      <c r="Z14" t="str">
        <f t="shared" si="13"/>
        <v>0</v>
      </c>
      <c r="AA14" t="str">
        <f t="shared" si="14"/>
        <v xml:space="preserve">["REP"] =    0; </v>
      </c>
      <c r="AB14">
        <f>IF(LEN(I14)&gt;0,VLOOKUP(I14,Faction!A$2:B$80,2,FALSE),1)</f>
        <v>1</v>
      </c>
      <c r="AC14" t="str">
        <f t="shared" si="15"/>
        <v xml:space="preserve">["FACTION"] = 1; </v>
      </c>
      <c r="AD14" t="str">
        <f t="shared" si="16"/>
        <v xml:space="preserve">["TIER"] = 0; </v>
      </c>
      <c r="AE14" t="str">
        <f t="shared" si="17"/>
        <v/>
      </c>
      <c r="AF14" t="str">
        <f t="shared" si="18"/>
        <v/>
      </c>
      <c r="AG14" t="str">
        <f t="shared" si="19"/>
        <v xml:space="preserve">["NAME"] = { ["EN"] = ""; }; </v>
      </c>
      <c r="AH14" t="str">
        <f t="shared" si="20"/>
        <v xml:space="preserve">["LORE"] = { ["EN"] = ""; }; </v>
      </c>
      <c r="AI14" t="str">
        <f t="shared" si="21"/>
        <v xml:space="preserve">["SUMMARY"] = { ["EN"] = ""; }; </v>
      </c>
      <c r="AJ14" t="str">
        <f t="shared" si="22"/>
        <v/>
      </c>
      <c r="AK14" t="str">
        <f t="shared" si="23"/>
        <v>};</v>
      </c>
    </row>
    <row r="15" spans="1:37" x14ac:dyDescent="0.25">
      <c r="P15" s="1" t="e">
        <f t="shared" si="4"/>
        <v>#N/A</v>
      </c>
      <c r="Q15">
        <f t="shared" si="5"/>
        <v>14</v>
      </c>
      <c r="R15" t="str">
        <f t="shared" si="6"/>
        <v>[14] = {</v>
      </c>
      <c r="S15" t="str">
        <f t="shared" si="7"/>
        <v/>
      </c>
      <c r="T15" t="e">
        <f>VLOOKUP(D15,Type!A$2:B$14,2,FALSE)</f>
        <v>#N/A</v>
      </c>
      <c r="U15" t="e">
        <f t="shared" si="8"/>
        <v>#N/A</v>
      </c>
      <c r="V15" t="str">
        <f t="shared" si="9"/>
        <v>0</v>
      </c>
      <c r="W15" t="str">
        <f t="shared" si="10"/>
        <v xml:space="preserve">["VXP"] =    0; </v>
      </c>
      <c r="X15" t="str">
        <f t="shared" si="11"/>
        <v>0</v>
      </c>
      <c r="Y15" t="str">
        <f t="shared" si="12"/>
        <v xml:space="preserve">["LP"] =  0; </v>
      </c>
      <c r="Z15" t="str">
        <f t="shared" si="13"/>
        <v>0</v>
      </c>
      <c r="AA15" t="str">
        <f t="shared" si="14"/>
        <v xml:space="preserve">["REP"] =    0; </v>
      </c>
      <c r="AB15">
        <f>IF(LEN(I15)&gt;0,VLOOKUP(I15,Faction!A$2:B$80,2,FALSE),1)</f>
        <v>1</v>
      </c>
      <c r="AC15" t="str">
        <f t="shared" si="15"/>
        <v xml:space="preserve">["FACTION"] = 1; </v>
      </c>
      <c r="AD15" t="str">
        <f t="shared" si="16"/>
        <v xml:space="preserve">["TIER"] = 0; </v>
      </c>
      <c r="AE15" t="str">
        <f t="shared" si="17"/>
        <v/>
      </c>
      <c r="AF15" t="str">
        <f t="shared" si="18"/>
        <v/>
      </c>
      <c r="AG15" t="str">
        <f t="shared" si="19"/>
        <v xml:space="preserve">["NAME"] = { ["EN"] = ""; }; </v>
      </c>
      <c r="AH15" t="str">
        <f t="shared" si="20"/>
        <v xml:space="preserve">["LORE"] = { ["EN"] = ""; }; </v>
      </c>
      <c r="AI15" t="str">
        <f t="shared" si="21"/>
        <v xml:space="preserve">["SUMMARY"] = { ["EN"] = ""; }; </v>
      </c>
      <c r="AJ15" t="str">
        <f t="shared" si="22"/>
        <v/>
      </c>
      <c r="AK15" t="str">
        <f t="shared" si="23"/>
        <v>};</v>
      </c>
    </row>
    <row r="16" spans="1:37" x14ac:dyDescent="0.25">
      <c r="P16" s="1" t="e">
        <f t="shared" si="4"/>
        <v>#N/A</v>
      </c>
      <c r="Q16">
        <f t="shared" si="5"/>
        <v>15</v>
      </c>
      <c r="R16" t="str">
        <f t="shared" si="6"/>
        <v>[15] = {</v>
      </c>
      <c r="S16" t="str">
        <f t="shared" si="7"/>
        <v/>
      </c>
      <c r="T16" t="e">
        <f>VLOOKUP(D16,Type!A$2:B$14,2,FALSE)</f>
        <v>#N/A</v>
      </c>
      <c r="U16" t="e">
        <f t="shared" si="8"/>
        <v>#N/A</v>
      </c>
      <c r="V16" t="str">
        <f t="shared" si="9"/>
        <v>0</v>
      </c>
      <c r="W16" t="str">
        <f t="shared" si="10"/>
        <v xml:space="preserve">["VXP"] =    0; </v>
      </c>
      <c r="X16" t="str">
        <f t="shared" si="11"/>
        <v>0</v>
      </c>
      <c r="Y16" t="str">
        <f t="shared" si="12"/>
        <v xml:space="preserve">["LP"] =  0; </v>
      </c>
      <c r="Z16" t="str">
        <f t="shared" si="13"/>
        <v>0</v>
      </c>
      <c r="AA16" t="str">
        <f t="shared" si="14"/>
        <v xml:space="preserve">["REP"] =    0; </v>
      </c>
      <c r="AB16">
        <f>IF(LEN(I16)&gt;0,VLOOKUP(I16,Faction!A$2:B$80,2,FALSE),1)</f>
        <v>1</v>
      </c>
      <c r="AC16" t="str">
        <f t="shared" si="15"/>
        <v xml:space="preserve">["FACTION"] = 1; </v>
      </c>
      <c r="AD16" t="str">
        <f t="shared" si="16"/>
        <v xml:space="preserve">["TIER"] = 0; </v>
      </c>
      <c r="AE16" t="str">
        <f t="shared" si="17"/>
        <v/>
      </c>
      <c r="AF16" t="str">
        <f t="shared" si="18"/>
        <v/>
      </c>
      <c r="AG16" t="str">
        <f t="shared" si="19"/>
        <v xml:space="preserve">["NAME"] = { ["EN"] = ""; }; </v>
      </c>
      <c r="AH16" t="str">
        <f t="shared" si="20"/>
        <v xml:space="preserve">["LORE"] = { ["EN"] = ""; }; </v>
      </c>
      <c r="AI16" t="str">
        <f t="shared" si="21"/>
        <v xml:space="preserve">["SUMMARY"] = { ["EN"] = ""; }; </v>
      </c>
      <c r="AJ16" t="str">
        <f t="shared" si="22"/>
        <v/>
      </c>
      <c r="AK16" t="str">
        <f t="shared" si="23"/>
        <v>};</v>
      </c>
    </row>
    <row r="17" spans="16:37" x14ac:dyDescent="0.25">
      <c r="P17" s="1" t="e">
        <f t="shared" si="4"/>
        <v>#N/A</v>
      </c>
      <c r="Q17">
        <f t="shared" si="5"/>
        <v>16</v>
      </c>
      <c r="R17" t="str">
        <f t="shared" si="6"/>
        <v>[16] = {</v>
      </c>
      <c r="S17" t="str">
        <f t="shared" si="7"/>
        <v/>
      </c>
      <c r="T17" t="e">
        <f>VLOOKUP(D17,Type!A$2:B$14,2,FALSE)</f>
        <v>#N/A</v>
      </c>
      <c r="U17" t="e">
        <f t="shared" si="8"/>
        <v>#N/A</v>
      </c>
      <c r="V17" t="str">
        <f t="shared" si="9"/>
        <v>0</v>
      </c>
      <c r="W17" t="str">
        <f t="shared" si="10"/>
        <v xml:space="preserve">["VXP"] =    0; </v>
      </c>
      <c r="X17" t="str">
        <f t="shared" si="11"/>
        <v>0</v>
      </c>
      <c r="Y17" t="str">
        <f t="shared" si="12"/>
        <v xml:space="preserve">["LP"] =  0; </v>
      </c>
      <c r="Z17" t="str">
        <f t="shared" si="13"/>
        <v>0</v>
      </c>
      <c r="AA17" t="str">
        <f t="shared" si="14"/>
        <v xml:space="preserve">["REP"] =    0; </v>
      </c>
      <c r="AB17">
        <f>IF(LEN(I17)&gt;0,VLOOKUP(I17,Faction!A$2:B$80,2,FALSE),1)</f>
        <v>1</v>
      </c>
      <c r="AC17" t="str">
        <f t="shared" si="15"/>
        <v xml:space="preserve">["FACTION"] = 1; </v>
      </c>
      <c r="AD17" t="str">
        <f t="shared" si="16"/>
        <v xml:space="preserve">["TIER"] = 0; </v>
      </c>
      <c r="AE17" t="str">
        <f t="shared" si="17"/>
        <v/>
      </c>
      <c r="AF17" t="str">
        <f t="shared" si="18"/>
        <v/>
      </c>
      <c r="AG17" t="str">
        <f t="shared" si="19"/>
        <v xml:space="preserve">["NAME"] = { ["EN"] = ""; }; </v>
      </c>
      <c r="AH17" t="str">
        <f t="shared" si="20"/>
        <v xml:space="preserve">["LORE"] = { ["EN"] = ""; }; </v>
      </c>
      <c r="AI17" t="str">
        <f t="shared" si="21"/>
        <v xml:space="preserve">["SUMMARY"] = { ["EN"] = ""; }; </v>
      </c>
      <c r="AJ17" t="str">
        <f t="shared" si="22"/>
        <v/>
      </c>
      <c r="AK17" t="str">
        <f t="shared" si="23"/>
        <v>};</v>
      </c>
    </row>
    <row r="18" spans="16:37" x14ac:dyDescent="0.25">
      <c r="P18" s="1" t="e">
        <f t="shared" si="4"/>
        <v>#N/A</v>
      </c>
      <c r="Q18">
        <f t="shared" si="5"/>
        <v>17</v>
      </c>
      <c r="R18" t="str">
        <f t="shared" si="6"/>
        <v>[17] = {</v>
      </c>
      <c r="S18" t="str">
        <f t="shared" si="7"/>
        <v/>
      </c>
      <c r="T18" t="e">
        <f>VLOOKUP(D18,Type!A$2:B$14,2,FALSE)</f>
        <v>#N/A</v>
      </c>
      <c r="U18" t="e">
        <f t="shared" si="8"/>
        <v>#N/A</v>
      </c>
      <c r="V18" t="str">
        <f t="shared" si="9"/>
        <v>0</v>
      </c>
      <c r="W18" t="str">
        <f t="shared" si="10"/>
        <v xml:space="preserve">["VXP"] =    0; </v>
      </c>
      <c r="X18" t="str">
        <f t="shared" si="11"/>
        <v>0</v>
      </c>
      <c r="Y18" t="str">
        <f t="shared" si="12"/>
        <v xml:space="preserve">["LP"] =  0; </v>
      </c>
      <c r="Z18" t="str">
        <f t="shared" si="13"/>
        <v>0</v>
      </c>
      <c r="AA18" t="str">
        <f t="shared" si="14"/>
        <v xml:space="preserve">["REP"] =    0; </v>
      </c>
      <c r="AB18">
        <f>IF(LEN(I18)&gt;0,VLOOKUP(I18,Faction!A$2:B$80,2,FALSE),1)</f>
        <v>1</v>
      </c>
      <c r="AC18" t="str">
        <f t="shared" si="15"/>
        <v xml:space="preserve">["FACTION"] = 1; </v>
      </c>
      <c r="AD18" t="str">
        <f t="shared" si="16"/>
        <v xml:space="preserve">["TIER"] = 0; </v>
      </c>
      <c r="AE18" t="str">
        <f t="shared" si="17"/>
        <v/>
      </c>
      <c r="AF18" t="str">
        <f t="shared" si="18"/>
        <v/>
      </c>
      <c r="AG18" t="str">
        <f t="shared" si="19"/>
        <v xml:space="preserve">["NAME"] = { ["EN"] = ""; }; </v>
      </c>
      <c r="AH18" t="str">
        <f t="shared" si="20"/>
        <v xml:space="preserve">["LORE"] = { ["EN"] = ""; }; </v>
      </c>
      <c r="AI18" t="str">
        <f t="shared" si="21"/>
        <v xml:space="preserve">["SUMMARY"] = { ["EN"] = ""; }; </v>
      </c>
      <c r="AJ18" t="str">
        <f t="shared" si="22"/>
        <v/>
      </c>
      <c r="AK18" t="str">
        <f t="shared" si="23"/>
        <v>};</v>
      </c>
    </row>
    <row r="19" spans="16:37" x14ac:dyDescent="0.25">
      <c r="P19" s="1" t="e">
        <f t="shared" si="4"/>
        <v>#N/A</v>
      </c>
      <c r="Q19">
        <f t="shared" si="5"/>
        <v>18</v>
      </c>
      <c r="R19" t="str">
        <f t="shared" si="6"/>
        <v>[18] = {</v>
      </c>
      <c r="S19" t="str">
        <f t="shared" si="7"/>
        <v/>
      </c>
      <c r="T19" t="e">
        <f>VLOOKUP(D19,Type!A$2:B$14,2,FALSE)</f>
        <v>#N/A</v>
      </c>
      <c r="U19" t="e">
        <f t="shared" si="8"/>
        <v>#N/A</v>
      </c>
      <c r="V19" t="str">
        <f t="shared" si="9"/>
        <v>0</v>
      </c>
      <c r="W19" t="str">
        <f t="shared" si="10"/>
        <v xml:space="preserve">["VXP"] =    0; </v>
      </c>
      <c r="X19" t="str">
        <f t="shared" si="11"/>
        <v>0</v>
      </c>
      <c r="Y19" t="str">
        <f t="shared" si="12"/>
        <v xml:space="preserve">["LP"] =  0; </v>
      </c>
      <c r="Z19" t="str">
        <f t="shared" si="13"/>
        <v>0</v>
      </c>
      <c r="AA19" t="str">
        <f t="shared" si="14"/>
        <v xml:space="preserve">["REP"] =    0; </v>
      </c>
      <c r="AB19">
        <f>IF(LEN(I19)&gt;0,VLOOKUP(I19,Faction!A$2:B$80,2,FALSE),1)</f>
        <v>1</v>
      </c>
      <c r="AC19" t="str">
        <f t="shared" si="15"/>
        <v xml:space="preserve">["FACTION"] = 1; </v>
      </c>
      <c r="AD19" t="str">
        <f t="shared" si="16"/>
        <v xml:space="preserve">["TIER"] = 0; </v>
      </c>
      <c r="AE19" t="str">
        <f t="shared" si="17"/>
        <v/>
      </c>
      <c r="AF19" t="str">
        <f t="shared" si="18"/>
        <v/>
      </c>
      <c r="AG19" t="str">
        <f t="shared" si="19"/>
        <v xml:space="preserve">["NAME"] = { ["EN"] = ""; }; </v>
      </c>
      <c r="AH19" t="str">
        <f t="shared" si="20"/>
        <v xml:space="preserve">["LORE"] = { ["EN"] = ""; }; </v>
      </c>
      <c r="AI19" t="str">
        <f t="shared" si="21"/>
        <v xml:space="preserve">["SUMMARY"] = { ["EN"] = ""; }; </v>
      </c>
      <c r="AJ19" t="str">
        <f t="shared" si="22"/>
        <v/>
      </c>
      <c r="AK19" t="str">
        <f t="shared" si="23"/>
        <v>};</v>
      </c>
    </row>
    <row r="20" spans="16:37" x14ac:dyDescent="0.25">
      <c r="P20" s="1" t="e">
        <f t="shared" si="4"/>
        <v>#N/A</v>
      </c>
      <c r="Q20">
        <f t="shared" si="5"/>
        <v>19</v>
      </c>
      <c r="R20" t="str">
        <f t="shared" si="6"/>
        <v>[19] = {</v>
      </c>
      <c r="S20" t="str">
        <f t="shared" si="7"/>
        <v/>
      </c>
      <c r="T20" t="e">
        <f>VLOOKUP(D20,Type!A$2:B$14,2,FALSE)</f>
        <v>#N/A</v>
      </c>
      <c r="U20" t="e">
        <f t="shared" si="8"/>
        <v>#N/A</v>
      </c>
      <c r="V20" t="str">
        <f t="shared" si="9"/>
        <v>0</v>
      </c>
      <c r="W20" t="str">
        <f t="shared" si="10"/>
        <v xml:space="preserve">["VXP"] =    0; </v>
      </c>
      <c r="X20" t="str">
        <f t="shared" si="11"/>
        <v>0</v>
      </c>
      <c r="Y20" t="str">
        <f t="shared" si="12"/>
        <v xml:space="preserve">["LP"] =  0; </v>
      </c>
      <c r="Z20" t="str">
        <f t="shared" si="13"/>
        <v>0</v>
      </c>
      <c r="AA20" t="str">
        <f t="shared" si="14"/>
        <v xml:space="preserve">["REP"] =    0; </v>
      </c>
      <c r="AB20">
        <f>IF(LEN(I20)&gt;0,VLOOKUP(I20,Faction!A$2:B$80,2,FALSE),1)</f>
        <v>1</v>
      </c>
      <c r="AC20" t="str">
        <f t="shared" si="15"/>
        <v xml:space="preserve">["FACTION"] = 1; </v>
      </c>
      <c r="AD20" t="str">
        <f t="shared" si="16"/>
        <v xml:space="preserve">["TIER"] = 0; </v>
      </c>
      <c r="AE20" t="str">
        <f t="shared" si="17"/>
        <v/>
      </c>
      <c r="AF20" t="str">
        <f t="shared" si="18"/>
        <v/>
      </c>
      <c r="AG20" t="str">
        <f t="shared" si="19"/>
        <v xml:space="preserve">["NAME"] = { ["EN"] = ""; }; </v>
      </c>
      <c r="AH20" t="str">
        <f t="shared" si="20"/>
        <v xml:space="preserve">["LORE"] = { ["EN"] = ""; }; </v>
      </c>
      <c r="AI20" t="str">
        <f t="shared" si="21"/>
        <v xml:space="preserve">["SUMMARY"] = { ["EN"] = ""; }; </v>
      </c>
      <c r="AJ20" t="str">
        <f t="shared" si="22"/>
        <v/>
      </c>
      <c r="AK20" t="str">
        <f t="shared" si="23"/>
        <v>};</v>
      </c>
    </row>
    <row r="21" spans="16:37" x14ac:dyDescent="0.25">
      <c r="P21" s="1" t="e">
        <f t="shared" si="4"/>
        <v>#N/A</v>
      </c>
      <c r="Q21">
        <f t="shared" si="5"/>
        <v>20</v>
      </c>
      <c r="R21" t="str">
        <f t="shared" si="6"/>
        <v>[20] = {</v>
      </c>
      <c r="S21" t="str">
        <f t="shared" si="7"/>
        <v/>
      </c>
      <c r="T21" t="e">
        <f>VLOOKUP(D21,Type!A$2:B$14,2,FALSE)</f>
        <v>#N/A</v>
      </c>
      <c r="U21" t="e">
        <f t="shared" si="8"/>
        <v>#N/A</v>
      </c>
      <c r="V21" t="str">
        <f t="shared" si="9"/>
        <v>0</v>
      </c>
      <c r="W21" t="str">
        <f t="shared" si="10"/>
        <v xml:space="preserve">["VXP"] =    0; </v>
      </c>
      <c r="X21" t="str">
        <f t="shared" si="11"/>
        <v>0</v>
      </c>
      <c r="Y21" t="str">
        <f t="shared" si="12"/>
        <v xml:space="preserve">["LP"] =  0; </v>
      </c>
      <c r="Z21" t="str">
        <f t="shared" si="13"/>
        <v>0</v>
      </c>
      <c r="AA21" t="str">
        <f t="shared" si="14"/>
        <v xml:space="preserve">["REP"] =    0; </v>
      </c>
      <c r="AB21">
        <f>IF(LEN(I21)&gt;0,VLOOKUP(I21,Faction!A$2:B$80,2,FALSE),1)</f>
        <v>1</v>
      </c>
      <c r="AC21" t="str">
        <f t="shared" si="15"/>
        <v xml:space="preserve">["FACTION"] = 1; </v>
      </c>
      <c r="AD21" t="str">
        <f t="shared" si="16"/>
        <v xml:space="preserve">["TIER"] = 0; </v>
      </c>
      <c r="AE21" t="str">
        <f t="shared" si="17"/>
        <v/>
      </c>
      <c r="AF21" t="str">
        <f t="shared" si="18"/>
        <v/>
      </c>
      <c r="AG21" t="str">
        <f t="shared" si="19"/>
        <v xml:space="preserve">["NAME"] = { ["EN"] = ""; }; </v>
      </c>
      <c r="AH21" t="str">
        <f t="shared" si="20"/>
        <v xml:space="preserve">["LORE"] = { ["EN"] = ""; }; </v>
      </c>
      <c r="AI21" t="str">
        <f t="shared" si="21"/>
        <v xml:space="preserve">["SUMMARY"] = { ["EN"] = ""; }; </v>
      </c>
      <c r="AJ21" t="str">
        <f t="shared" si="22"/>
        <v/>
      </c>
      <c r="AK21" t="str">
        <f t="shared" si="23"/>
        <v>};</v>
      </c>
    </row>
    <row r="22" spans="16:37" x14ac:dyDescent="0.25">
      <c r="P22" s="1" t="e">
        <f t="shared" si="4"/>
        <v>#N/A</v>
      </c>
      <c r="Q22">
        <f t="shared" si="5"/>
        <v>21</v>
      </c>
      <c r="R22" t="str">
        <f t="shared" si="6"/>
        <v>[21] = {</v>
      </c>
      <c r="S22" t="str">
        <f t="shared" si="7"/>
        <v/>
      </c>
      <c r="T22" t="e">
        <f>VLOOKUP(D22,Type!A$2:B$14,2,FALSE)</f>
        <v>#N/A</v>
      </c>
      <c r="U22" t="e">
        <f t="shared" si="8"/>
        <v>#N/A</v>
      </c>
      <c r="V22" t="str">
        <f t="shared" si="9"/>
        <v>0</v>
      </c>
      <c r="W22" t="str">
        <f t="shared" si="10"/>
        <v xml:space="preserve">["VXP"] =    0; </v>
      </c>
      <c r="X22" t="str">
        <f t="shared" si="11"/>
        <v>0</v>
      </c>
      <c r="Y22" t="str">
        <f t="shared" si="12"/>
        <v xml:space="preserve">["LP"] =  0; </v>
      </c>
      <c r="Z22" t="str">
        <f t="shared" si="13"/>
        <v>0</v>
      </c>
      <c r="AA22" t="str">
        <f t="shared" si="14"/>
        <v xml:space="preserve">["REP"] =    0; </v>
      </c>
      <c r="AB22">
        <f>IF(LEN(I22)&gt;0,VLOOKUP(I22,Faction!A$2:B$80,2,FALSE),1)</f>
        <v>1</v>
      </c>
      <c r="AC22" t="str">
        <f t="shared" si="15"/>
        <v xml:space="preserve">["FACTION"] = 1; </v>
      </c>
      <c r="AD22" t="str">
        <f t="shared" si="16"/>
        <v xml:space="preserve">["TIER"] = 0; </v>
      </c>
      <c r="AE22" t="str">
        <f t="shared" si="17"/>
        <v/>
      </c>
      <c r="AF22" t="str">
        <f t="shared" si="18"/>
        <v/>
      </c>
      <c r="AG22" t="str">
        <f t="shared" si="19"/>
        <v xml:space="preserve">["NAME"] = { ["EN"] = ""; }; </v>
      </c>
      <c r="AH22" t="str">
        <f t="shared" si="20"/>
        <v xml:space="preserve">["LORE"] = { ["EN"] = ""; }; </v>
      </c>
      <c r="AI22" t="str">
        <f t="shared" si="21"/>
        <v xml:space="preserve">["SUMMARY"] = { ["EN"] = ""; }; </v>
      </c>
      <c r="AJ22" t="str">
        <f t="shared" si="22"/>
        <v/>
      </c>
      <c r="AK22" t="str">
        <f t="shared" si="23"/>
        <v>};</v>
      </c>
    </row>
    <row r="23" spans="16:37" x14ac:dyDescent="0.25">
      <c r="P23" s="1" t="e">
        <f t="shared" si="4"/>
        <v>#N/A</v>
      </c>
      <c r="Q23">
        <f t="shared" si="5"/>
        <v>22</v>
      </c>
      <c r="R23" t="str">
        <f t="shared" si="6"/>
        <v>[22] = {</v>
      </c>
      <c r="S23" t="str">
        <f t="shared" si="7"/>
        <v/>
      </c>
      <c r="T23" t="e">
        <f>VLOOKUP(D23,Type!A$2:B$14,2,FALSE)</f>
        <v>#N/A</v>
      </c>
      <c r="U23" t="e">
        <f t="shared" si="8"/>
        <v>#N/A</v>
      </c>
      <c r="V23" t="str">
        <f t="shared" si="9"/>
        <v>0</v>
      </c>
      <c r="W23" t="str">
        <f t="shared" si="10"/>
        <v xml:space="preserve">["VXP"] =    0; </v>
      </c>
      <c r="X23" t="str">
        <f t="shared" si="11"/>
        <v>0</v>
      </c>
      <c r="Y23" t="str">
        <f t="shared" si="12"/>
        <v xml:space="preserve">["LP"] =  0; </v>
      </c>
      <c r="Z23" t="str">
        <f t="shared" si="13"/>
        <v>0</v>
      </c>
      <c r="AA23" t="str">
        <f t="shared" si="14"/>
        <v xml:space="preserve">["REP"] =    0; </v>
      </c>
      <c r="AB23">
        <f>IF(LEN(I23)&gt;0,VLOOKUP(I23,Faction!A$2:B$80,2,FALSE),1)</f>
        <v>1</v>
      </c>
      <c r="AC23" t="str">
        <f t="shared" si="15"/>
        <v xml:space="preserve">["FACTION"] = 1; </v>
      </c>
      <c r="AD23" t="str">
        <f t="shared" si="16"/>
        <v xml:space="preserve">["TIER"] = 0; </v>
      </c>
      <c r="AE23" t="str">
        <f t="shared" si="17"/>
        <v/>
      </c>
      <c r="AF23" t="str">
        <f t="shared" si="18"/>
        <v/>
      </c>
      <c r="AG23" t="str">
        <f t="shared" si="19"/>
        <v xml:space="preserve">["NAME"] = { ["EN"] = ""; }; </v>
      </c>
      <c r="AH23" t="str">
        <f t="shared" si="20"/>
        <v xml:space="preserve">["LORE"] = { ["EN"] = ""; }; </v>
      </c>
      <c r="AI23" t="str">
        <f t="shared" si="21"/>
        <v xml:space="preserve">["SUMMARY"] = { ["EN"] = ""; }; </v>
      </c>
      <c r="AJ23" t="str">
        <f t="shared" si="22"/>
        <v/>
      </c>
      <c r="AK23" t="str">
        <f t="shared" si="23"/>
        <v>};</v>
      </c>
    </row>
    <row r="24" spans="16:37" x14ac:dyDescent="0.25">
      <c r="P24" s="1" t="e">
        <f t="shared" si="4"/>
        <v>#N/A</v>
      </c>
      <c r="Q24">
        <f t="shared" si="5"/>
        <v>23</v>
      </c>
      <c r="R24" t="str">
        <f t="shared" si="6"/>
        <v>[23] = {</v>
      </c>
      <c r="S24" t="str">
        <f t="shared" si="7"/>
        <v/>
      </c>
      <c r="T24" t="e">
        <f>VLOOKUP(D24,Type!A$2:B$14,2,FALSE)</f>
        <v>#N/A</v>
      </c>
      <c r="U24" t="e">
        <f t="shared" si="8"/>
        <v>#N/A</v>
      </c>
      <c r="V24" t="str">
        <f t="shared" si="9"/>
        <v>0</v>
      </c>
      <c r="W24" t="str">
        <f t="shared" si="10"/>
        <v xml:space="preserve">["VXP"] =    0; </v>
      </c>
      <c r="X24" t="str">
        <f t="shared" si="11"/>
        <v>0</v>
      </c>
      <c r="Y24" t="str">
        <f t="shared" si="12"/>
        <v xml:space="preserve">["LP"] =  0; </v>
      </c>
      <c r="Z24" t="str">
        <f t="shared" si="13"/>
        <v>0</v>
      </c>
      <c r="AA24" t="str">
        <f t="shared" si="14"/>
        <v xml:space="preserve">["REP"] =    0; </v>
      </c>
      <c r="AB24">
        <f>IF(LEN(I24)&gt;0,VLOOKUP(I24,Faction!A$2:B$80,2,FALSE),1)</f>
        <v>1</v>
      </c>
      <c r="AC24" t="str">
        <f t="shared" si="15"/>
        <v xml:space="preserve">["FACTION"] = 1; </v>
      </c>
      <c r="AD24" t="str">
        <f t="shared" si="16"/>
        <v xml:space="preserve">["TIER"] = 0; </v>
      </c>
      <c r="AE24" t="str">
        <f t="shared" si="17"/>
        <v/>
      </c>
      <c r="AF24" t="str">
        <f t="shared" si="18"/>
        <v/>
      </c>
      <c r="AG24" t="str">
        <f t="shared" si="19"/>
        <v xml:space="preserve">["NAME"] = { ["EN"] = ""; }; </v>
      </c>
      <c r="AH24" t="str">
        <f t="shared" si="20"/>
        <v xml:space="preserve">["LORE"] = { ["EN"] = ""; }; </v>
      </c>
      <c r="AI24" t="str">
        <f t="shared" si="21"/>
        <v xml:space="preserve">["SUMMARY"] = { ["EN"] = ""; }; </v>
      </c>
      <c r="AJ24" t="str">
        <f t="shared" si="22"/>
        <v/>
      </c>
      <c r="AK24" t="str">
        <f t="shared" si="23"/>
        <v>};</v>
      </c>
    </row>
    <row r="25" spans="16:37" x14ac:dyDescent="0.25">
      <c r="P25" s="1" t="e">
        <f t="shared" si="4"/>
        <v>#N/A</v>
      </c>
      <c r="Q25">
        <f t="shared" si="5"/>
        <v>24</v>
      </c>
      <c r="R25" t="str">
        <f t="shared" si="6"/>
        <v>[24] = {</v>
      </c>
      <c r="S25" t="str">
        <f t="shared" si="7"/>
        <v/>
      </c>
      <c r="T25" t="e">
        <f>VLOOKUP(D25,Type!A$2:B$14,2,FALSE)</f>
        <v>#N/A</v>
      </c>
      <c r="U25" t="e">
        <f t="shared" si="8"/>
        <v>#N/A</v>
      </c>
      <c r="V25" t="str">
        <f t="shared" si="9"/>
        <v>0</v>
      </c>
      <c r="W25" t="str">
        <f t="shared" si="10"/>
        <v xml:space="preserve">["VXP"] =    0; </v>
      </c>
      <c r="X25" t="str">
        <f t="shared" si="11"/>
        <v>0</v>
      </c>
      <c r="Y25" t="str">
        <f t="shared" si="12"/>
        <v xml:space="preserve">["LP"] =  0; </v>
      </c>
      <c r="Z25" t="str">
        <f t="shared" si="13"/>
        <v>0</v>
      </c>
      <c r="AA25" t="str">
        <f t="shared" si="14"/>
        <v xml:space="preserve">["REP"] =    0; </v>
      </c>
      <c r="AB25">
        <f>IF(LEN(I25)&gt;0,VLOOKUP(I25,Faction!A$2:B$80,2,FALSE),1)</f>
        <v>1</v>
      </c>
      <c r="AC25" t="str">
        <f t="shared" si="15"/>
        <v xml:space="preserve">["FACTION"] = 1; </v>
      </c>
      <c r="AD25" t="str">
        <f t="shared" si="16"/>
        <v xml:space="preserve">["TIER"] = 0; </v>
      </c>
      <c r="AE25" t="str">
        <f t="shared" si="17"/>
        <v/>
      </c>
      <c r="AF25" t="str">
        <f t="shared" si="18"/>
        <v/>
      </c>
      <c r="AG25" t="str">
        <f t="shared" si="19"/>
        <v xml:space="preserve">["NAME"] = { ["EN"] = ""; }; </v>
      </c>
      <c r="AH25" t="str">
        <f t="shared" si="20"/>
        <v xml:space="preserve">["LORE"] = { ["EN"] = ""; }; </v>
      </c>
      <c r="AI25" t="str">
        <f t="shared" si="21"/>
        <v xml:space="preserve">["SUMMARY"] = { ["EN"] = ""; }; </v>
      </c>
      <c r="AJ25" t="str">
        <f t="shared" si="22"/>
        <v/>
      </c>
      <c r="AK25" t="str">
        <f t="shared" si="23"/>
        <v>};</v>
      </c>
    </row>
    <row r="26" spans="16:37" x14ac:dyDescent="0.25">
      <c r="P26" s="1" t="e">
        <f t="shared" si="4"/>
        <v>#N/A</v>
      </c>
      <c r="Q26">
        <f t="shared" si="5"/>
        <v>25</v>
      </c>
      <c r="R26" t="str">
        <f t="shared" si="6"/>
        <v>[25] = {</v>
      </c>
      <c r="S26" t="str">
        <f t="shared" si="7"/>
        <v/>
      </c>
      <c r="T26" t="e">
        <f>VLOOKUP(D26,Type!A$2:B$14,2,FALSE)</f>
        <v>#N/A</v>
      </c>
      <c r="U26" t="e">
        <f t="shared" si="8"/>
        <v>#N/A</v>
      </c>
      <c r="V26" t="str">
        <f t="shared" si="9"/>
        <v>0</v>
      </c>
      <c r="W26" t="str">
        <f t="shared" si="10"/>
        <v xml:space="preserve">["VXP"] =    0; </v>
      </c>
      <c r="X26" t="str">
        <f t="shared" si="11"/>
        <v>0</v>
      </c>
      <c r="Y26" t="str">
        <f t="shared" si="12"/>
        <v xml:space="preserve">["LP"] =  0; </v>
      </c>
      <c r="Z26" t="str">
        <f t="shared" si="13"/>
        <v>0</v>
      </c>
      <c r="AA26" t="str">
        <f t="shared" si="14"/>
        <v xml:space="preserve">["REP"] =    0; </v>
      </c>
      <c r="AB26">
        <f>IF(LEN(I26)&gt;0,VLOOKUP(I26,Faction!A$2:B$80,2,FALSE),1)</f>
        <v>1</v>
      </c>
      <c r="AC26" t="str">
        <f t="shared" si="15"/>
        <v xml:space="preserve">["FACTION"] = 1; </v>
      </c>
      <c r="AD26" t="str">
        <f t="shared" si="16"/>
        <v xml:space="preserve">["TIER"] = 0; </v>
      </c>
      <c r="AE26" t="str">
        <f t="shared" si="17"/>
        <v/>
      </c>
      <c r="AF26" t="str">
        <f t="shared" si="18"/>
        <v/>
      </c>
      <c r="AG26" t="str">
        <f t="shared" si="19"/>
        <v xml:space="preserve">["NAME"] = { ["EN"] = ""; }; </v>
      </c>
      <c r="AH26" t="str">
        <f t="shared" si="20"/>
        <v xml:space="preserve">["LORE"] = { ["EN"] = ""; }; </v>
      </c>
      <c r="AI26" t="str">
        <f t="shared" si="21"/>
        <v xml:space="preserve">["SUMMARY"] = { ["EN"] = ""; }; </v>
      </c>
      <c r="AJ26" t="str">
        <f t="shared" si="22"/>
        <v/>
      </c>
      <c r="AK26" t="str">
        <f t="shared" si="23"/>
        <v>};</v>
      </c>
    </row>
    <row r="27" spans="16:37" x14ac:dyDescent="0.25">
      <c r="P27" s="1" t="e">
        <f t="shared" si="4"/>
        <v>#N/A</v>
      </c>
      <c r="Q27">
        <f t="shared" si="5"/>
        <v>26</v>
      </c>
      <c r="R27" t="str">
        <f t="shared" si="6"/>
        <v>[26] = {</v>
      </c>
      <c r="S27" t="str">
        <f t="shared" si="7"/>
        <v/>
      </c>
      <c r="T27" t="e">
        <f>VLOOKUP(D27,Type!A$2:B$14,2,FALSE)</f>
        <v>#N/A</v>
      </c>
      <c r="U27" t="e">
        <f t="shared" si="8"/>
        <v>#N/A</v>
      </c>
      <c r="V27" t="str">
        <f t="shared" si="9"/>
        <v>0</v>
      </c>
      <c r="W27" t="str">
        <f t="shared" si="10"/>
        <v xml:space="preserve">["VXP"] =    0; </v>
      </c>
      <c r="X27" t="str">
        <f t="shared" si="11"/>
        <v>0</v>
      </c>
      <c r="Y27" t="str">
        <f t="shared" si="12"/>
        <v xml:space="preserve">["LP"] =  0; </v>
      </c>
      <c r="Z27" t="str">
        <f t="shared" si="13"/>
        <v>0</v>
      </c>
      <c r="AA27" t="str">
        <f t="shared" si="14"/>
        <v xml:space="preserve">["REP"] =    0; </v>
      </c>
      <c r="AB27">
        <f>IF(LEN(I27)&gt;0,VLOOKUP(I27,Faction!A$2:B$80,2,FALSE),1)</f>
        <v>1</v>
      </c>
      <c r="AC27" t="str">
        <f t="shared" si="15"/>
        <v xml:space="preserve">["FACTION"] = 1; </v>
      </c>
      <c r="AD27" t="str">
        <f t="shared" si="16"/>
        <v xml:space="preserve">["TIER"] = 0; </v>
      </c>
      <c r="AE27" t="str">
        <f t="shared" si="17"/>
        <v/>
      </c>
      <c r="AF27" t="str">
        <f t="shared" si="18"/>
        <v/>
      </c>
      <c r="AG27" t="str">
        <f t="shared" si="19"/>
        <v xml:space="preserve">["NAME"] = { ["EN"] = ""; }; </v>
      </c>
      <c r="AH27" t="str">
        <f t="shared" si="20"/>
        <v xml:space="preserve">["LORE"] = { ["EN"] = ""; }; </v>
      </c>
      <c r="AI27" t="str">
        <f t="shared" si="21"/>
        <v xml:space="preserve">["SUMMARY"] = { ["EN"] = ""; }; </v>
      </c>
      <c r="AJ27" t="str">
        <f t="shared" si="22"/>
        <v/>
      </c>
      <c r="AK27" t="str">
        <f t="shared" si="23"/>
        <v>};</v>
      </c>
    </row>
    <row r="28" spans="16:37" x14ac:dyDescent="0.25">
      <c r="P28" s="1" t="e">
        <f t="shared" si="4"/>
        <v>#N/A</v>
      </c>
      <c r="Q28">
        <f t="shared" si="5"/>
        <v>27</v>
      </c>
      <c r="R28" t="str">
        <f t="shared" si="6"/>
        <v>[27] = {</v>
      </c>
      <c r="S28" t="str">
        <f t="shared" si="7"/>
        <v/>
      </c>
      <c r="T28" t="e">
        <f>VLOOKUP(D28,Type!A$2:B$14,2,FALSE)</f>
        <v>#N/A</v>
      </c>
      <c r="U28" t="e">
        <f t="shared" si="8"/>
        <v>#N/A</v>
      </c>
      <c r="V28" t="str">
        <f t="shared" si="9"/>
        <v>0</v>
      </c>
      <c r="W28" t="str">
        <f t="shared" si="10"/>
        <v xml:space="preserve">["VXP"] =    0; </v>
      </c>
      <c r="X28" t="str">
        <f t="shared" si="11"/>
        <v>0</v>
      </c>
      <c r="Y28" t="str">
        <f t="shared" si="12"/>
        <v xml:space="preserve">["LP"] =  0; </v>
      </c>
      <c r="Z28" t="str">
        <f t="shared" si="13"/>
        <v>0</v>
      </c>
      <c r="AA28" t="str">
        <f t="shared" si="14"/>
        <v xml:space="preserve">["REP"] =    0; </v>
      </c>
      <c r="AB28">
        <f>IF(LEN(I28)&gt;0,VLOOKUP(I28,Faction!A$2:B$80,2,FALSE),1)</f>
        <v>1</v>
      </c>
      <c r="AC28" t="str">
        <f t="shared" si="15"/>
        <v xml:space="preserve">["FACTION"] = 1; </v>
      </c>
      <c r="AD28" t="str">
        <f t="shared" si="16"/>
        <v xml:space="preserve">["TIER"] = 0; </v>
      </c>
      <c r="AE28" t="str">
        <f t="shared" si="17"/>
        <v/>
      </c>
      <c r="AF28" t="str">
        <f t="shared" si="18"/>
        <v/>
      </c>
      <c r="AG28" t="str">
        <f t="shared" si="19"/>
        <v xml:space="preserve">["NAME"] = { ["EN"] = ""; }; </v>
      </c>
      <c r="AH28" t="str">
        <f t="shared" si="20"/>
        <v xml:space="preserve">["LORE"] = { ["EN"] = ""; }; </v>
      </c>
      <c r="AI28" t="str">
        <f t="shared" si="21"/>
        <v xml:space="preserve">["SUMMARY"] = { ["EN"] = ""; }; </v>
      </c>
      <c r="AJ28" t="str">
        <f t="shared" si="22"/>
        <v/>
      </c>
      <c r="AK28" t="str">
        <f t="shared" si="23"/>
        <v>};</v>
      </c>
    </row>
    <row r="29" spans="16:37" x14ac:dyDescent="0.25">
      <c r="S29" t="str">
        <f t="shared" ref="S29:S66" si="24">IF(LEN(B29)&gt;0,CONCATENATE("[""SAVE_INDEX""] = ",REPT(" ",3-LEN(B29)),B29,"; "),"")</f>
        <v/>
      </c>
    </row>
    <row r="30" spans="16:37" x14ac:dyDescent="0.25">
      <c r="S30" t="str">
        <f t="shared" si="24"/>
        <v/>
      </c>
    </row>
    <row r="31" spans="16:37" x14ac:dyDescent="0.25">
      <c r="S31" t="str">
        <f t="shared" si="24"/>
        <v/>
      </c>
    </row>
    <row r="32" spans="16:37" x14ac:dyDescent="0.25">
      <c r="S32" t="str">
        <f t="shared" si="24"/>
        <v/>
      </c>
    </row>
    <row r="33" spans="19:19" x14ac:dyDescent="0.25">
      <c r="S33" t="str">
        <f t="shared" si="24"/>
        <v/>
      </c>
    </row>
    <row r="34" spans="19:19" x14ac:dyDescent="0.25">
      <c r="S34" t="str">
        <f t="shared" si="24"/>
        <v/>
      </c>
    </row>
    <row r="35" spans="19:19" x14ac:dyDescent="0.25">
      <c r="S35" t="str">
        <f t="shared" si="24"/>
        <v/>
      </c>
    </row>
    <row r="36" spans="19:19" x14ac:dyDescent="0.25">
      <c r="S36" t="str">
        <f t="shared" si="24"/>
        <v/>
      </c>
    </row>
    <row r="37" spans="19:19" x14ac:dyDescent="0.25">
      <c r="S37" t="str">
        <f t="shared" si="24"/>
        <v/>
      </c>
    </row>
    <row r="38" spans="19:19" x14ac:dyDescent="0.25">
      <c r="S38" t="str">
        <f t="shared" si="24"/>
        <v/>
      </c>
    </row>
    <row r="39" spans="19:19" x14ac:dyDescent="0.25">
      <c r="S39" t="str">
        <f t="shared" si="24"/>
        <v/>
      </c>
    </row>
    <row r="40" spans="19:19" x14ac:dyDescent="0.25">
      <c r="S40" t="str">
        <f t="shared" si="24"/>
        <v/>
      </c>
    </row>
    <row r="41" spans="19:19" x14ac:dyDescent="0.25">
      <c r="S41" t="str">
        <f t="shared" si="24"/>
        <v/>
      </c>
    </row>
    <row r="42" spans="19:19" x14ac:dyDescent="0.25">
      <c r="S42" t="str">
        <f t="shared" si="24"/>
        <v/>
      </c>
    </row>
    <row r="43" spans="19:19" x14ac:dyDescent="0.25">
      <c r="S43" t="str">
        <f t="shared" si="24"/>
        <v/>
      </c>
    </row>
    <row r="44" spans="19:19" x14ac:dyDescent="0.25">
      <c r="S44" t="str">
        <f t="shared" si="24"/>
        <v/>
      </c>
    </row>
    <row r="45" spans="19:19" x14ac:dyDescent="0.25">
      <c r="S45" t="str">
        <f t="shared" si="24"/>
        <v/>
      </c>
    </row>
    <row r="46" spans="19:19" x14ac:dyDescent="0.25">
      <c r="S46" t="str">
        <f t="shared" si="24"/>
        <v/>
      </c>
    </row>
    <row r="47" spans="19:19" x14ac:dyDescent="0.25">
      <c r="S47" t="str">
        <f t="shared" si="24"/>
        <v/>
      </c>
    </row>
    <row r="48" spans="19:19" x14ac:dyDescent="0.25">
      <c r="S48" t="str">
        <f t="shared" si="24"/>
        <v/>
      </c>
    </row>
    <row r="49" spans="19:19" x14ac:dyDescent="0.25">
      <c r="S49" t="str">
        <f t="shared" si="24"/>
        <v/>
      </c>
    </row>
    <row r="50" spans="19:19" x14ac:dyDescent="0.25">
      <c r="S50" t="str">
        <f t="shared" si="24"/>
        <v/>
      </c>
    </row>
    <row r="51" spans="19:19" x14ac:dyDescent="0.25">
      <c r="S51" t="str">
        <f t="shared" si="24"/>
        <v/>
      </c>
    </row>
    <row r="52" spans="19:19" x14ac:dyDescent="0.25">
      <c r="S52" t="str">
        <f t="shared" si="24"/>
        <v/>
      </c>
    </row>
    <row r="53" spans="19:19" x14ac:dyDescent="0.25">
      <c r="S53" t="str">
        <f t="shared" si="24"/>
        <v/>
      </c>
    </row>
    <row r="54" spans="19:19" x14ac:dyDescent="0.25">
      <c r="S54" t="str">
        <f t="shared" si="24"/>
        <v/>
      </c>
    </row>
    <row r="55" spans="19:19" x14ac:dyDescent="0.25">
      <c r="S55" t="str">
        <f t="shared" si="24"/>
        <v/>
      </c>
    </row>
    <row r="56" spans="19:19" x14ac:dyDescent="0.25">
      <c r="S56" t="str">
        <f t="shared" si="24"/>
        <v/>
      </c>
    </row>
    <row r="57" spans="19:19" x14ac:dyDescent="0.25">
      <c r="S57" t="str">
        <f t="shared" si="24"/>
        <v/>
      </c>
    </row>
    <row r="58" spans="19:19" x14ac:dyDescent="0.25">
      <c r="S58" t="str">
        <f t="shared" si="24"/>
        <v/>
      </c>
    </row>
    <row r="59" spans="19:19" x14ac:dyDescent="0.25">
      <c r="S59" t="str">
        <f t="shared" si="24"/>
        <v/>
      </c>
    </row>
    <row r="60" spans="19:19" x14ac:dyDescent="0.25">
      <c r="S60" t="str">
        <f t="shared" si="24"/>
        <v/>
      </c>
    </row>
    <row r="61" spans="19:19" x14ac:dyDescent="0.25">
      <c r="S61" t="str">
        <f t="shared" si="24"/>
        <v/>
      </c>
    </row>
    <row r="62" spans="19:19" x14ac:dyDescent="0.25">
      <c r="S62" t="str">
        <f t="shared" si="24"/>
        <v/>
      </c>
    </row>
    <row r="63" spans="19:19" x14ac:dyDescent="0.25">
      <c r="S63" t="str">
        <f t="shared" si="24"/>
        <v/>
      </c>
    </row>
    <row r="64" spans="19:19" x14ac:dyDescent="0.25">
      <c r="S64" t="str">
        <f t="shared" si="24"/>
        <v/>
      </c>
    </row>
    <row r="65" spans="19:19" x14ac:dyDescent="0.25">
      <c r="S65" t="str">
        <f t="shared" si="24"/>
        <v/>
      </c>
    </row>
    <row r="66" spans="19:19" x14ac:dyDescent="0.25">
      <c r="S66" t="str">
        <f t="shared" si="24"/>
        <v/>
      </c>
    </row>
    <row r="67" spans="19:19" x14ac:dyDescent="0.25">
      <c r="S67" t="str">
        <f t="shared" ref="S67:S87" si="25">IF(LEN(B67)&gt;0,CONCATENATE("[""SAVE_INDEX""] = ",REPT(" ",3-LEN(B67)),B67,"; "),"")</f>
        <v/>
      </c>
    </row>
    <row r="68" spans="19:19" x14ac:dyDescent="0.25">
      <c r="S68" t="str">
        <f t="shared" si="25"/>
        <v/>
      </c>
    </row>
    <row r="69" spans="19:19" x14ac:dyDescent="0.25">
      <c r="S69" t="str">
        <f t="shared" si="25"/>
        <v/>
      </c>
    </row>
    <row r="70" spans="19:19" x14ac:dyDescent="0.25">
      <c r="S70" t="str">
        <f t="shared" si="25"/>
        <v/>
      </c>
    </row>
    <row r="71" spans="19:19" x14ac:dyDescent="0.25">
      <c r="S71" t="str">
        <f t="shared" si="25"/>
        <v/>
      </c>
    </row>
    <row r="72" spans="19:19" x14ac:dyDescent="0.25">
      <c r="S72" t="str">
        <f t="shared" si="25"/>
        <v/>
      </c>
    </row>
    <row r="73" spans="19:19" x14ac:dyDescent="0.25">
      <c r="S73" t="str">
        <f t="shared" si="25"/>
        <v/>
      </c>
    </row>
    <row r="74" spans="19:19" x14ac:dyDescent="0.25">
      <c r="S74" t="str">
        <f t="shared" si="25"/>
        <v/>
      </c>
    </row>
    <row r="75" spans="19:19" x14ac:dyDescent="0.25">
      <c r="S75" t="str">
        <f t="shared" si="25"/>
        <v/>
      </c>
    </row>
    <row r="76" spans="19:19" x14ac:dyDescent="0.25">
      <c r="S76" t="str">
        <f t="shared" si="25"/>
        <v/>
      </c>
    </row>
    <row r="77" spans="19:19" x14ac:dyDescent="0.25">
      <c r="S77" t="str">
        <f t="shared" si="25"/>
        <v/>
      </c>
    </row>
    <row r="78" spans="19:19" x14ac:dyDescent="0.25">
      <c r="S78" t="str">
        <f t="shared" si="25"/>
        <v/>
      </c>
    </row>
    <row r="79" spans="19:19" x14ac:dyDescent="0.25">
      <c r="S79" t="str">
        <f t="shared" si="25"/>
        <v/>
      </c>
    </row>
    <row r="80" spans="19:19" x14ac:dyDescent="0.25">
      <c r="S80" t="str">
        <f t="shared" si="25"/>
        <v/>
      </c>
    </row>
    <row r="81" spans="19:19" x14ac:dyDescent="0.25">
      <c r="S81" t="str">
        <f t="shared" si="25"/>
        <v/>
      </c>
    </row>
    <row r="82" spans="19:19" x14ac:dyDescent="0.25">
      <c r="S82" t="str">
        <f t="shared" si="25"/>
        <v/>
      </c>
    </row>
    <row r="83" spans="19:19" x14ac:dyDescent="0.25">
      <c r="S83" t="str">
        <f t="shared" si="25"/>
        <v/>
      </c>
    </row>
    <row r="84" spans="19:19" x14ac:dyDescent="0.25">
      <c r="S84" t="str">
        <f t="shared" si="25"/>
        <v/>
      </c>
    </row>
    <row r="85" spans="19:19" x14ac:dyDescent="0.25">
      <c r="S85" t="str">
        <f t="shared" si="25"/>
        <v/>
      </c>
    </row>
    <row r="86" spans="19:19" x14ac:dyDescent="0.25">
      <c r="S86" t="str">
        <f t="shared" si="25"/>
        <v/>
      </c>
    </row>
    <row r="87" spans="19:19" x14ac:dyDescent="0.25">
      <c r="S87" t="str">
        <f t="shared" si="25"/>
        <v/>
      </c>
    </row>
  </sheetData>
  <conditionalFormatting sqref="B1:B1048576">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B80"/>
  <sheetViews>
    <sheetView topLeftCell="A67" workbookViewId="0">
      <selection activeCell="A68" sqref="A68"/>
    </sheetView>
  </sheetViews>
  <sheetFormatPr defaultRowHeight="15" x14ac:dyDescent="0.25"/>
  <cols>
    <col min="1" max="1" width="31.7109375" bestFit="1" customWidth="1"/>
  </cols>
  <sheetData>
    <row r="1" spans="1:2" x14ac:dyDescent="0.25">
      <c r="A1" t="s">
        <v>34</v>
      </c>
      <c r="B1" t="s">
        <v>35</v>
      </c>
    </row>
    <row r="2" spans="1:2" x14ac:dyDescent="0.25">
      <c r="A2" t="s">
        <v>36</v>
      </c>
      <c r="B2">
        <v>18</v>
      </c>
    </row>
    <row r="3" spans="1:2" x14ac:dyDescent="0.25">
      <c r="A3" t="s">
        <v>37</v>
      </c>
      <c r="B3">
        <v>39</v>
      </c>
    </row>
    <row r="4" spans="1:2" x14ac:dyDescent="0.25">
      <c r="A4" t="s">
        <v>38</v>
      </c>
      <c r="B4">
        <v>40</v>
      </c>
    </row>
    <row r="5" spans="1:2" x14ac:dyDescent="0.25">
      <c r="A5" t="s">
        <v>39</v>
      </c>
      <c r="B5">
        <v>54</v>
      </c>
    </row>
    <row r="6" spans="1:2" x14ac:dyDescent="0.25">
      <c r="A6" t="s">
        <v>40</v>
      </c>
      <c r="B6">
        <v>52</v>
      </c>
    </row>
    <row r="7" spans="1:2" x14ac:dyDescent="0.25">
      <c r="A7" t="s">
        <v>41</v>
      </c>
      <c r="B7">
        <v>7</v>
      </c>
    </row>
    <row r="8" spans="1:2" x14ac:dyDescent="0.25">
      <c r="A8" t="s">
        <v>42</v>
      </c>
      <c r="B8">
        <v>60</v>
      </c>
    </row>
    <row r="9" spans="1:2" x14ac:dyDescent="0.25">
      <c r="A9" t="s">
        <v>43</v>
      </c>
      <c r="B9">
        <v>12</v>
      </c>
    </row>
    <row r="10" spans="1:2" x14ac:dyDescent="0.25">
      <c r="A10" t="s">
        <v>44</v>
      </c>
      <c r="B10">
        <v>51</v>
      </c>
    </row>
    <row r="11" spans="1:2" x14ac:dyDescent="0.25">
      <c r="A11" t="s">
        <v>45</v>
      </c>
      <c r="B11">
        <v>41</v>
      </c>
    </row>
    <row r="12" spans="1:2" x14ac:dyDescent="0.25">
      <c r="A12" t="s">
        <v>46</v>
      </c>
      <c r="B12">
        <v>36</v>
      </c>
    </row>
    <row r="13" spans="1:2" x14ac:dyDescent="0.25">
      <c r="A13" t="s">
        <v>47</v>
      </c>
      <c r="B13">
        <v>37</v>
      </c>
    </row>
    <row r="14" spans="1:2" x14ac:dyDescent="0.25">
      <c r="A14" t="s">
        <v>48</v>
      </c>
      <c r="B14">
        <v>64</v>
      </c>
    </row>
    <row r="15" spans="1:2" x14ac:dyDescent="0.25">
      <c r="A15" t="s">
        <v>49</v>
      </c>
      <c r="B15">
        <v>68</v>
      </c>
    </row>
    <row r="16" spans="1:2"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1297</v>
      </c>
      <c r="B31">
        <v>77</v>
      </c>
    </row>
    <row r="32" spans="1:2" x14ac:dyDescent="0.25">
      <c r="A32" t="s">
        <v>65</v>
      </c>
      <c r="B32">
        <v>43</v>
      </c>
    </row>
    <row r="33" spans="1:2" x14ac:dyDescent="0.25">
      <c r="A33" t="s">
        <v>66</v>
      </c>
      <c r="B33">
        <v>57</v>
      </c>
    </row>
    <row r="34" spans="1:2" x14ac:dyDescent="0.25">
      <c r="A34" t="s">
        <v>67</v>
      </c>
      <c r="B34">
        <v>58</v>
      </c>
    </row>
    <row r="35" spans="1:2" x14ac:dyDescent="0.25">
      <c r="A35" t="s">
        <v>68</v>
      </c>
      <c r="B35">
        <v>56</v>
      </c>
    </row>
    <row r="36" spans="1:2" x14ac:dyDescent="0.25">
      <c r="A36" t="s">
        <v>69</v>
      </c>
      <c r="B36">
        <v>4</v>
      </c>
    </row>
    <row r="37" spans="1:2" x14ac:dyDescent="0.25">
      <c r="A37" t="s">
        <v>70</v>
      </c>
      <c r="B37">
        <v>70</v>
      </c>
    </row>
    <row r="38" spans="1:2" x14ac:dyDescent="0.25">
      <c r="A38" t="s">
        <v>71</v>
      </c>
      <c r="B38">
        <v>47</v>
      </c>
    </row>
    <row r="39" spans="1:2" x14ac:dyDescent="0.25">
      <c r="A39" t="s">
        <v>72</v>
      </c>
      <c r="B39">
        <v>21</v>
      </c>
    </row>
    <row r="40" spans="1:2" x14ac:dyDescent="0.25">
      <c r="A40" t="s">
        <v>73</v>
      </c>
      <c r="B40">
        <v>48</v>
      </c>
    </row>
    <row r="41" spans="1:2" x14ac:dyDescent="0.25">
      <c r="A41" t="s">
        <v>74</v>
      </c>
      <c r="B41">
        <v>46</v>
      </c>
    </row>
    <row r="42" spans="1:2" x14ac:dyDescent="0.25">
      <c r="A42" t="s">
        <v>75</v>
      </c>
      <c r="B42">
        <v>28</v>
      </c>
    </row>
    <row r="43" spans="1:2" x14ac:dyDescent="0.25">
      <c r="A43" t="s">
        <v>76</v>
      </c>
      <c r="B43">
        <v>26</v>
      </c>
    </row>
    <row r="44" spans="1:2" x14ac:dyDescent="0.25">
      <c r="A44" t="s">
        <v>77</v>
      </c>
      <c r="B44">
        <v>27</v>
      </c>
    </row>
    <row r="45" spans="1:2" x14ac:dyDescent="0.25">
      <c r="A45" t="s">
        <v>78</v>
      </c>
      <c r="B45">
        <v>25</v>
      </c>
    </row>
    <row r="46" spans="1:2" x14ac:dyDescent="0.25">
      <c r="A46" t="s">
        <v>79</v>
      </c>
      <c r="B46">
        <v>1</v>
      </c>
    </row>
    <row r="47" spans="1:2" x14ac:dyDescent="0.25">
      <c r="A47" t="s">
        <v>80</v>
      </c>
      <c r="B47">
        <v>49</v>
      </c>
    </row>
    <row r="48" spans="1:2" x14ac:dyDescent="0.25">
      <c r="A48" t="s">
        <v>81</v>
      </c>
      <c r="B48">
        <v>31</v>
      </c>
    </row>
    <row r="49" spans="1:2" x14ac:dyDescent="0.25">
      <c r="A49" t="s">
        <v>82</v>
      </c>
      <c r="B49">
        <v>76</v>
      </c>
    </row>
    <row r="50" spans="1:2" x14ac:dyDescent="0.25">
      <c r="A50" t="s">
        <v>83</v>
      </c>
      <c r="B50">
        <v>9</v>
      </c>
    </row>
    <row r="51" spans="1:2" x14ac:dyDescent="0.25">
      <c r="A51" t="s">
        <v>84</v>
      </c>
      <c r="B51">
        <v>50</v>
      </c>
    </row>
    <row r="52" spans="1:2" x14ac:dyDescent="0.25">
      <c r="A52" t="s">
        <v>85</v>
      </c>
      <c r="B52">
        <v>75</v>
      </c>
    </row>
    <row r="53" spans="1:2" x14ac:dyDescent="0.25">
      <c r="A53" t="s">
        <v>1586</v>
      </c>
      <c r="B53">
        <v>82</v>
      </c>
    </row>
    <row r="54" spans="1:2" x14ac:dyDescent="0.25">
      <c r="A54" t="s">
        <v>86</v>
      </c>
      <c r="B54">
        <v>63</v>
      </c>
    </row>
    <row r="55" spans="1:2" x14ac:dyDescent="0.25">
      <c r="A55" t="s">
        <v>87</v>
      </c>
      <c r="B55">
        <v>59</v>
      </c>
    </row>
    <row r="56" spans="1:2" x14ac:dyDescent="0.25">
      <c r="A56" t="s">
        <v>88</v>
      </c>
      <c r="B56">
        <v>53</v>
      </c>
    </row>
    <row r="57" spans="1:2" x14ac:dyDescent="0.25">
      <c r="A57" t="s">
        <v>89</v>
      </c>
      <c r="B57">
        <v>32</v>
      </c>
    </row>
    <row r="58" spans="1:2" x14ac:dyDescent="0.25">
      <c r="A58" t="s">
        <v>90</v>
      </c>
      <c r="B58">
        <v>44</v>
      </c>
    </row>
    <row r="59" spans="1:2" x14ac:dyDescent="0.25">
      <c r="A59" t="s">
        <v>91</v>
      </c>
      <c r="B59">
        <v>6</v>
      </c>
    </row>
    <row r="60" spans="1:2" x14ac:dyDescent="0.25">
      <c r="A60" t="s">
        <v>92</v>
      </c>
      <c r="B60">
        <v>66</v>
      </c>
    </row>
    <row r="61" spans="1:2" x14ac:dyDescent="0.25">
      <c r="A61" t="s">
        <v>93</v>
      </c>
      <c r="B61">
        <v>8</v>
      </c>
    </row>
    <row r="62" spans="1:2" x14ac:dyDescent="0.25">
      <c r="A62" t="s">
        <v>94</v>
      </c>
      <c r="B62">
        <v>14</v>
      </c>
    </row>
    <row r="63" spans="1:2" x14ac:dyDescent="0.25">
      <c r="A63" t="s">
        <v>95</v>
      </c>
      <c r="B63">
        <v>33</v>
      </c>
    </row>
    <row r="64" spans="1:2" x14ac:dyDescent="0.25">
      <c r="A64" t="s">
        <v>96</v>
      </c>
      <c r="B64">
        <v>34</v>
      </c>
    </row>
    <row r="65" spans="1:2" x14ac:dyDescent="0.25">
      <c r="A65" t="s">
        <v>97</v>
      </c>
      <c r="B65">
        <v>73</v>
      </c>
    </row>
    <row r="66" spans="1:2" x14ac:dyDescent="0.25">
      <c r="A66" t="s">
        <v>98</v>
      </c>
      <c r="B66">
        <v>19</v>
      </c>
    </row>
    <row r="67" spans="1:2" x14ac:dyDescent="0.25">
      <c r="A67" t="s">
        <v>2063</v>
      </c>
      <c r="B67">
        <v>81</v>
      </c>
    </row>
    <row r="68" spans="1:2" x14ac:dyDescent="0.25">
      <c r="A68" t="s">
        <v>99</v>
      </c>
      <c r="B68">
        <v>35</v>
      </c>
    </row>
    <row r="69" spans="1:2" x14ac:dyDescent="0.25">
      <c r="A69" t="s">
        <v>100</v>
      </c>
      <c r="B69">
        <v>5</v>
      </c>
    </row>
    <row r="70" spans="1:2" x14ac:dyDescent="0.25">
      <c r="A70" t="s">
        <v>101</v>
      </c>
      <c r="B70">
        <v>65</v>
      </c>
    </row>
    <row r="71" spans="1:2" x14ac:dyDescent="0.25">
      <c r="A71" t="s">
        <v>102</v>
      </c>
      <c r="B71">
        <v>3</v>
      </c>
    </row>
    <row r="72" spans="1:2" x14ac:dyDescent="0.25">
      <c r="A72" t="s">
        <v>103</v>
      </c>
      <c r="B72">
        <v>22</v>
      </c>
    </row>
    <row r="73" spans="1:2" x14ac:dyDescent="0.25">
      <c r="A73" t="s">
        <v>104</v>
      </c>
      <c r="B73">
        <v>10</v>
      </c>
    </row>
    <row r="74" spans="1:2" x14ac:dyDescent="0.25">
      <c r="A74" t="s">
        <v>105</v>
      </c>
      <c r="B74">
        <v>74</v>
      </c>
    </row>
    <row r="75" spans="1:2" x14ac:dyDescent="0.25">
      <c r="A75" t="s">
        <v>106</v>
      </c>
      <c r="B75">
        <v>23</v>
      </c>
    </row>
    <row r="76" spans="1:2" x14ac:dyDescent="0.25">
      <c r="A76" t="s">
        <v>107</v>
      </c>
      <c r="B76">
        <v>2</v>
      </c>
    </row>
    <row r="77" spans="1:2" x14ac:dyDescent="0.25">
      <c r="A77" t="s">
        <v>108</v>
      </c>
      <c r="B77">
        <v>29</v>
      </c>
    </row>
    <row r="78" spans="1:2" x14ac:dyDescent="0.25">
      <c r="A78" t="s">
        <v>109</v>
      </c>
      <c r="B78">
        <v>30</v>
      </c>
    </row>
    <row r="79" spans="1:2" x14ac:dyDescent="0.25">
      <c r="A79" t="s">
        <v>110</v>
      </c>
      <c r="B79">
        <v>45</v>
      </c>
    </row>
    <row r="80" spans="1:2" x14ac:dyDescent="0.25">
      <c r="A80" t="s">
        <v>111</v>
      </c>
      <c r="B80">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EE75-0014-4F86-96FE-B9E9B223B0BE}">
  <dimension ref="A1:AN19"/>
  <sheetViews>
    <sheetView workbookViewId="0">
      <pane xSplit="3" ySplit="1" topLeftCell="F2" activePane="bottomRight" state="frozen"/>
      <selection pane="topRight" activeCell="C1" sqref="C1"/>
      <selection pane="bottomLeft" activeCell="A2" sqref="A2"/>
      <selection pane="bottomRight" activeCell="P2" sqref="P2:P19"/>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9.5703125" customWidth="1"/>
  </cols>
  <sheetData>
    <row r="1" spans="1:40" x14ac:dyDescent="0.25">
      <c r="A1" t="s">
        <v>1575</v>
      </c>
      <c r="B1" t="s">
        <v>799</v>
      </c>
      <c r="C1" t="s">
        <v>1011</v>
      </c>
      <c r="D1" t="s">
        <v>1</v>
      </c>
      <c r="E1" t="s">
        <v>2</v>
      </c>
      <c r="F1" t="s">
        <v>3</v>
      </c>
      <c r="G1" t="s">
        <v>4</v>
      </c>
      <c r="H1" t="s">
        <v>5</v>
      </c>
      <c r="I1" t="s">
        <v>6</v>
      </c>
      <c r="J1" t="s">
        <v>7</v>
      </c>
      <c r="K1" t="s">
        <v>8</v>
      </c>
      <c r="L1" t="s">
        <v>9</v>
      </c>
      <c r="M1" t="s">
        <v>1012</v>
      </c>
      <c r="N1" t="s">
        <v>2083</v>
      </c>
      <c r="O1" t="s">
        <v>10</v>
      </c>
      <c r="P1" t="s">
        <v>2085</v>
      </c>
      <c r="Q1" t="s">
        <v>11</v>
      </c>
      <c r="R1" t="s">
        <v>12</v>
      </c>
      <c r="S1" t="s">
        <v>13</v>
      </c>
      <c r="T1" t="s">
        <v>1575</v>
      </c>
      <c r="U1" t="s">
        <v>2084</v>
      </c>
      <c r="V1" t="s">
        <v>2083</v>
      </c>
      <c r="W1" t="s">
        <v>799</v>
      </c>
      <c r="X1" t="s">
        <v>14</v>
      </c>
      <c r="Y1" t="s">
        <v>15</v>
      </c>
      <c r="Z1" t="s">
        <v>16</v>
      </c>
      <c r="AA1" t="s">
        <v>2</v>
      </c>
      <c r="AB1" t="s">
        <v>17</v>
      </c>
      <c r="AC1" t="s">
        <v>4</v>
      </c>
      <c r="AD1" t="s">
        <v>18</v>
      </c>
      <c r="AE1" t="s">
        <v>5</v>
      </c>
      <c r="AF1" t="s">
        <v>19</v>
      </c>
      <c r="AG1" t="s">
        <v>6</v>
      </c>
      <c r="AH1" t="s">
        <v>9</v>
      </c>
      <c r="AI1" t="s">
        <v>1012</v>
      </c>
      <c r="AJ1" t="s">
        <v>1009</v>
      </c>
      <c r="AK1" t="s">
        <v>1010</v>
      </c>
      <c r="AL1" t="s">
        <v>7</v>
      </c>
      <c r="AM1" t="s">
        <v>0</v>
      </c>
      <c r="AN1" t="s">
        <v>20</v>
      </c>
    </row>
    <row r="2" spans="1:40" x14ac:dyDescent="0.25">
      <c r="A2">
        <v>1879152532</v>
      </c>
      <c r="B2">
        <v>1</v>
      </c>
      <c r="C2" t="s">
        <v>112</v>
      </c>
      <c r="D2" t="s">
        <v>26</v>
      </c>
      <c r="F2" t="s">
        <v>113</v>
      </c>
      <c r="G2">
        <v>5</v>
      </c>
      <c r="H2">
        <v>500</v>
      </c>
      <c r="I2" t="s">
        <v>54</v>
      </c>
      <c r="J2" t="s">
        <v>114</v>
      </c>
      <c r="K2" t="s">
        <v>160</v>
      </c>
      <c r="L2">
        <v>0</v>
      </c>
      <c r="P2" t="str">
        <f>CONCATENATE(S2,U2,V2,AN2," -- ",C2)</f>
        <v xml:space="preserve"> [1] = {["ID"] = 1879152532; }; -- Great Deeds for Lothlórien</v>
      </c>
      <c r="Q2" s="1" t="str">
        <f>CONCATENATE(S2,T2,W2,Y2,AA2,AC2,AE2,AG2,AH2,AI2,AJ2,AK2,AL2,AM2,AN2)</f>
        <v xml:space="preserve"> [1] = {["ID"] = 1879152532; ["SAVE_INDEX"] =  1; ["TYPE"] = 6; ["VXP"] =    0; ["LP"] =  5; ["REP"] = 500; ["FACTION"] = 15; ["TIER"] = 0;                     ["NAME"] = { ["EN"] = "Great Deeds for Lothlórien"; }; ["LORE"] = { ["EN"] = "There are many opportunities to perform great deeds for the Galadhrim of Lothlórien."; }; ["SUMMARY"] = { ["EN"] = "Complete 5 deeds in Lothlórien"; }; ["TITLE"] = { ["EN"] = "Doer of Great Deeds"; }; };</v>
      </c>
      <c r="R2">
        <f>ROW()-1</f>
        <v>1</v>
      </c>
      <c r="S2" t="str">
        <f t="shared" ref="S2" si="0">CONCATENATE(REPT(" ",2-LEN(R2)),"[",R2,"] = {")</f>
        <v xml:space="preserve"> [1] = {</v>
      </c>
      <c r="T2" t="str">
        <f>IF(LEN(A2)&gt;0,CONCATENATE("[""ID""] = ",A2,"; "),"                     ")</f>
        <v xml:space="preserve">["ID"] = 1879152532; </v>
      </c>
      <c r="U2" t="str">
        <f>IF(LEN(A2)&gt;0,CONCATENATE("[""ID""] = ",A2,"; "),"")</f>
        <v xml:space="preserve">["ID"] = 1879152532; </v>
      </c>
      <c r="V2" t="str">
        <f>IF(LEN(N2)&gt;0,CONCATENATE("[""CAT_ID""] = ",N2,"; "),"")</f>
        <v/>
      </c>
      <c r="W2" t="str">
        <f>IF(LEN(B2)&gt;0,CONCATENATE("[""SAVE_INDEX""] = ",REPT(" ",2-LEN(B2)),B2,"; "),"")</f>
        <v xml:space="preserve">["SAVE_INDEX"] =  1; </v>
      </c>
      <c r="X2">
        <f>VLOOKUP(D2,Type!A$2:B$14,2,FALSE)</f>
        <v>6</v>
      </c>
      <c r="Y2" t="str">
        <f t="shared" ref="Y2" si="1">CONCATENATE("[""TYPE""] = ",X2,"; ")</f>
        <v xml:space="preserve">["TYPE"] = 6; </v>
      </c>
      <c r="Z2" t="str">
        <f>TEXT(E2,0)</f>
        <v>0</v>
      </c>
      <c r="AA2" t="str">
        <f>CONCATENATE("[""VXP""] = ",REPT(" ",4-LEN(Z2)),TEXT(Z2,"0"),"; ")</f>
        <v xml:space="preserve">["VXP"] =    0; </v>
      </c>
      <c r="AB2" t="str">
        <f>TEXT(G2,0)</f>
        <v>5</v>
      </c>
      <c r="AC2" t="str">
        <f>CONCATENATE("[""LP""] = ",REPT(" ",2-LEN(AB2)),TEXT(AB2,"0"),"; ")</f>
        <v xml:space="preserve">["LP"] =  5; </v>
      </c>
      <c r="AD2" t="str">
        <f>TEXT(H2,0)</f>
        <v>500</v>
      </c>
      <c r="AE2" t="str">
        <f>CONCATENATE("[""REP""] = ",REPT(" ",3-LEN(AD2)),TEXT(AD2,"0"),"; ")</f>
        <v xml:space="preserve">["REP"] = 500; </v>
      </c>
      <c r="AF2">
        <f>VLOOKUP(I2,Faction!A$2:B$80,2,FALSE)</f>
        <v>15</v>
      </c>
      <c r="AG2" t="str">
        <f t="shared" ref="AG2" si="2">CONCATENATE("[""FACTION""] = ",TEXT(AF2,"0"),"; ")</f>
        <v xml:space="preserve">["FACTION"] = 15; </v>
      </c>
      <c r="AH2" t="str">
        <f t="shared" ref="AH2" si="3">CONCATENATE("[""TIER""] = ",TEXT(L2,"0"),"; ")</f>
        <v xml:space="preserve">["TIER"] = 0; </v>
      </c>
      <c r="AI2" t="str">
        <f>IF(LEN(M2)&gt;0,CONCATENATE("[""MIN_LVL""] = ",REPT(" ",2-LEN(M2)),"""",M2,"""; "),"                    ")</f>
        <v xml:space="preserve">                    </v>
      </c>
      <c r="AJ2" t="str">
        <f>CONCATENATE("[""NAME""] = { [""EN""] = """,C2,"""; }; ")</f>
        <v xml:space="preserve">["NAME"] = { ["EN"] = "Great Deeds for Lothlórien"; }; </v>
      </c>
      <c r="AK2" t="str">
        <f>CONCATENATE("[""LORE""] = { [""EN""] = """,K2,"""; }; ")</f>
        <v xml:space="preserve">["LORE"] = { ["EN"] = "There are many opportunities to perform great deeds for the Galadhrim of Lothlórien."; }; </v>
      </c>
      <c r="AL2" t="str">
        <f t="shared" ref="AL2" si="4">CONCATENATE("[""SUMMARY""] = { [""EN""] = """,J2,"""; }; ")</f>
        <v xml:space="preserve">["SUMMARY"] = { ["EN"] = "Complete 5 deeds in Lothlórien"; }; </v>
      </c>
      <c r="AM2" t="str">
        <f>IF(LEN(F2)&gt;0,CONCATENATE("[""TITLE""] = { [""EN""] = """,F2,"""; }; "),"")</f>
        <v xml:space="preserve">["TITLE"] = { ["EN"] = "Doer of Great Deeds"; }; </v>
      </c>
      <c r="AN2" t="str">
        <f>CONCATENATE("};")</f>
        <v>};</v>
      </c>
    </row>
    <row r="3" spans="1:40" x14ac:dyDescent="0.25">
      <c r="A3">
        <v>1879152527</v>
      </c>
      <c r="B3">
        <v>4</v>
      </c>
      <c r="C3" t="s">
        <v>119</v>
      </c>
      <c r="D3" t="s">
        <v>25</v>
      </c>
      <c r="E3">
        <v>2000</v>
      </c>
      <c r="G3">
        <v>5</v>
      </c>
      <c r="H3">
        <v>500</v>
      </c>
      <c r="I3" t="s">
        <v>54</v>
      </c>
      <c r="J3" t="s">
        <v>120</v>
      </c>
      <c r="K3" t="s">
        <v>163</v>
      </c>
      <c r="L3">
        <v>1</v>
      </c>
      <c r="M3">
        <v>55</v>
      </c>
      <c r="P3" t="str">
        <f t="shared" ref="P3:P19" si="5">CONCATENATE(S3,U3,V3,AN3," -- ",C3)</f>
        <v xml:space="preserve"> [2] = {["ID"] = 1879152527; }; -- Wanderer of the Golden Wood</v>
      </c>
      <c r="Q3" s="1" t="str">
        <f>CONCATENATE(S3,T3,W3,Y3,AA3,AC3,AE3,AG3,AH3,AI3,AJ3,AK3,AL3,AM3,AN3)</f>
        <v xml:space="preserve"> [2] = {["ID"] = 1879152527; ["SAVE_INDEX"] =  4; ["TYPE"] = 3; ["VXP"] = 2000; ["LP"] =  5; ["REP"] = 500; ["FACTION"] = 15; ["TIER"] = 1; ["MIN_LVL"] = "55"; ["NAME"] = { ["EN"] = "Wanderer of the Golden Wood"; }; ["LORE"] = { ["EN"] = "The ways of Lothlórien are beautiful and restful. It is easy to lose oneself in the peaceful wood."; }; ["SUMMARY"] = { ["EN"] = "Find 10 points of interest in Lothlórien"; }; };</v>
      </c>
      <c r="R3">
        <f t="shared" ref="R3:R19" si="6">ROW()-1</f>
        <v>2</v>
      </c>
      <c r="S3" t="str">
        <f>CONCATENATE(REPT(" ",2-LEN(R3)),"[",R3,"] = {")</f>
        <v xml:space="preserve"> [2] = {</v>
      </c>
      <c r="T3" t="str">
        <f>IF(LEN(A3)&gt;0,CONCATENATE("[""ID""] = ",A3,"; "),"                     ")</f>
        <v xml:space="preserve">["ID"] = 1879152527; </v>
      </c>
      <c r="U3" t="str">
        <f t="shared" ref="U3:U19" si="7">IF(LEN(A3)&gt;0,CONCATENATE("[""ID""] = ",A3,"; "),"")</f>
        <v xml:space="preserve">["ID"] = 1879152527; </v>
      </c>
      <c r="V3" t="str">
        <f t="shared" ref="V3:V19" si="8">IF(LEN(N3)&gt;0,CONCATENATE("[""CAT_ID""] = ",N3,"; "),"")</f>
        <v/>
      </c>
      <c r="W3" t="str">
        <f>IF(LEN(B3)&gt;0,CONCATENATE("[""SAVE_INDEX""] = ",REPT(" ",2-LEN(B3)),B3,"; "),"")</f>
        <v xml:space="preserve">["SAVE_INDEX"] =  4; </v>
      </c>
      <c r="X3">
        <f>VLOOKUP(D3,Type!A$2:B$14,2,FALSE)</f>
        <v>3</v>
      </c>
      <c r="Y3" t="str">
        <f>CONCATENATE("[""TYPE""] = ",X3,"; ")</f>
        <v xml:space="preserve">["TYPE"] = 3; </v>
      </c>
      <c r="Z3" t="str">
        <f>TEXT(E3,0)</f>
        <v>2000</v>
      </c>
      <c r="AA3" t="str">
        <f>CONCATENATE("[""VXP""] = ",REPT(" ",4-LEN(Z3)),TEXT(Z3,"0"),"; ")</f>
        <v xml:space="preserve">["VXP"] = 2000; </v>
      </c>
      <c r="AB3" t="str">
        <f>TEXT(G3,0)</f>
        <v>5</v>
      </c>
      <c r="AC3" t="str">
        <f>CONCATENATE("[""LP""] = ",REPT(" ",2-LEN(AB3)),TEXT(AB3,"0"),"; ")</f>
        <v xml:space="preserve">["LP"] =  5; </v>
      </c>
      <c r="AD3" t="str">
        <f>TEXT(H3,0)</f>
        <v>500</v>
      </c>
      <c r="AE3" t="str">
        <f>CONCATENATE("[""REP""] = ",REPT(" ",3-LEN(AD3)),TEXT(AD3,"0"),"; ")</f>
        <v xml:space="preserve">["REP"] = 500; </v>
      </c>
      <c r="AF3">
        <f>VLOOKUP(I3,Faction!A$2:B$80,2,FALSE)</f>
        <v>15</v>
      </c>
      <c r="AG3" t="str">
        <f>CONCATENATE("[""FACTION""] = ",TEXT(AF3,"0"),"; ")</f>
        <v xml:space="preserve">["FACTION"] = 15; </v>
      </c>
      <c r="AH3" t="str">
        <f>CONCATENATE("[""TIER""] = ",TEXT(L3,"0"),"; ")</f>
        <v xml:space="preserve">["TIER"] = 1; </v>
      </c>
      <c r="AI3" t="str">
        <f>IF(LEN(M3)&gt;0,CONCATENATE("[""MIN_LVL""] = ",REPT(" ",2-LEN(M3)),"""",M3,"""; "),"                    ")</f>
        <v xml:space="preserve">["MIN_LVL"] = "55"; </v>
      </c>
      <c r="AJ3" t="str">
        <f>CONCATENATE("[""NAME""] = { [""EN""] = """,C3,"""; }; ")</f>
        <v xml:space="preserve">["NAME"] = { ["EN"] = "Wanderer of the Golden Wood"; }; </v>
      </c>
      <c r="AK3" t="str">
        <f>CONCATENATE("[""LORE""] = { [""EN""] = """,K3,"""; }; ")</f>
        <v xml:space="preserve">["LORE"] = { ["EN"] = "The ways of Lothlórien are beautiful and restful. It is easy to lose oneself in the peaceful wood."; }; </v>
      </c>
      <c r="AL3" t="str">
        <f>CONCATENATE("[""SUMMARY""] = { [""EN""] = """,J3,"""; }; ")</f>
        <v xml:space="preserve">["SUMMARY"] = { ["EN"] = "Find 10 points of interest in Lothlórien"; }; </v>
      </c>
      <c r="AM3" t="str">
        <f>IF(LEN(F3)&gt;0,CONCATENATE("[""TITLE""] = { [""EN""] = """,F3,"""; }; "),"")</f>
        <v/>
      </c>
      <c r="AN3" t="str">
        <f t="shared" ref="AN3:AN19" si="9">CONCATENATE("};")</f>
        <v>};</v>
      </c>
    </row>
    <row r="4" spans="1:40" x14ac:dyDescent="0.25">
      <c r="A4">
        <v>1879152530</v>
      </c>
      <c r="B4">
        <v>3</v>
      </c>
      <c r="C4" t="s">
        <v>2062</v>
      </c>
      <c r="D4" t="s">
        <v>25</v>
      </c>
      <c r="F4" t="s">
        <v>117</v>
      </c>
      <c r="H4">
        <v>500</v>
      </c>
      <c r="I4" t="s">
        <v>54</v>
      </c>
      <c r="J4" t="s">
        <v>118</v>
      </c>
      <c r="K4" t="s">
        <v>162</v>
      </c>
      <c r="L4">
        <v>1</v>
      </c>
      <c r="M4">
        <v>55</v>
      </c>
      <c r="P4" t="str">
        <f t="shared" si="5"/>
        <v xml:space="preserve"> [3] = {["ID"] = 1879152530; }; -- Lórien Look-out</v>
      </c>
      <c r="Q4" s="1" t="str">
        <f>CONCATENATE(S4,T4,W4,Y4,AA4,AC4,AE4,AG4,AH4,AI4,AJ4,AK4,AL4,AM4,AN4)</f>
        <v xml:space="preserve"> [3] = {["ID"] = 1879152530; ["SAVE_INDEX"] =  3; ["TYPE"] = 3; ["VXP"] =    0; ["LP"] =  0; ["REP"] = 500; ["FACTION"] = 15; ["TIER"] = 1; ["MIN_LVL"] = "55"; ["NAME"] = { ["EN"] = "Lórien Look-out"; }; ["LORE"] = { ["EN"] = "Many flets, where the guards of the Galadhrim keep watch, dot the Golden Wood, ensuring that no enemy can approach unnoticed."; }; ["SUMMARY"] = { ["EN"] = "Find 11 flets in Lothlórien"; }; ["TITLE"] = { ["EN"] = "Lórien Lookout"; }; };</v>
      </c>
      <c r="R4">
        <f t="shared" si="6"/>
        <v>3</v>
      </c>
      <c r="S4" t="str">
        <f>CONCATENATE(REPT(" ",2-LEN(R4)),"[",R4,"] = {")</f>
        <v xml:space="preserve"> [3] = {</v>
      </c>
      <c r="T4" t="str">
        <f>IF(LEN(A4)&gt;0,CONCATENATE("[""ID""] = ",A4,"; "),"                     ")</f>
        <v xml:space="preserve">["ID"] = 1879152530; </v>
      </c>
      <c r="U4" t="str">
        <f t="shared" si="7"/>
        <v xml:space="preserve">["ID"] = 1879152530; </v>
      </c>
      <c r="V4" t="str">
        <f t="shared" si="8"/>
        <v/>
      </c>
      <c r="W4" t="str">
        <f>IF(LEN(B4)&gt;0,CONCATENATE("[""SAVE_INDEX""] = ",REPT(" ",2-LEN(B4)),B4,"; "),"")</f>
        <v xml:space="preserve">["SAVE_INDEX"] =  3; </v>
      </c>
      <c r="X4">
        <f>VLOOKUP(D4,Type!A$2:B$14,2,FALSE)</f>
        <v>3</v>
      </c>
      <c r="Y4" t="str">
        <f>CONCATENATE("[""TYPE""] = ",X4,"; ")</f>
        <v xml:space="preserve">["TYPE"] = 3; </v>
      </c>
      <c r="Z4" t="str">
        <f>TEXT(E4,0)</f>
        <v>0</v>
      </c>
      <c r="AA4" t="str">
        <f>CONCATENATE("[""VXP""] = ",REPT(" ",4-LEN(Z4)),TEXT(Z4,"0"),"; ")</f>
        <v xml:space="preserve">["VXP"] =    0; </v>
      </c>
      <c r="AB4" t="str">
        <f>TEXT(G4,0)</f>
        <v>0</v>
      </c>
      <c r="AC4" t="str">
        <f>CONCATENATE("[""LP""] = ",REPT(" ",2-LEN(AB4)),TEXT(AB4,"0"),"; ")</f>
        <v xml:space="preserve">["LP"] =  0; </v>
      </c>
      <c r="AD4" t="str">
        <f>TEXT(H4,0)</f>
        <v>500</v>
      </c>
      <c r="AE4" t="str">
        <f>CONCATENATE("[""REP""] = ",REPT(" ",3-LEN(AD4)),TEXT(AD4,"0"),"; ")</f>
        <v xml:space="preserve">["REP"] = 500; </v>
      </c>
      <c r="AF4">
        <f>VLOOKUP(I4,Faction!A$2:B$80,2,FALSE)</f>
        <v>15</v>
      </c>
      <c r="AG4" t="str">
        <f>CONCATENATE("[""FACTION""] = ",TEXT(AF4,"0"),"; ")</f>
        <v xml:space="preserve">["FACTION"] = 15; </v>
      </c>
      <c r="AH4" t="str">
        <f>CONCATENATE("[""TIER""] = ",TEXT(L4,"0"),"; ")</f>
        <v xml:space="preserve">["TIER"] = 1; </v>
      </c>
      <c r="AI4" t="str">
        <f>IF(LEN(M4)&gt;0,CONCATENATE("[""MIN_LVL""] = ",REPT(" ",2-LEN(M4)),"""",M4,"""; "),"                    ")</f>
        <v xml:space="preserve">["MIN_LVL"] = "55"; </v>
      </c>
      <c r="AJ4" t="str">
        <f>CONCATENATE("[""NAME""] = { [""EN""] = """,C4,"""; }; ")</f>
        <v xml:space="preserve">["NAME"] = { ["EN"] = "Lórien Look-out"; }; </v>
      </c>
      <c r="AK4" t="str">
        <f>CONCATENATE("[""LORE""] = { [""EN""] = """,K4,"""; }; ")</f>
        <v xml:space="preserve">["LORE"] = { ["EN"] = "Many flets, where the guards of the Galadhrim keep watch, dot the Golden Wood, ensuring that no enemy can approach unnoticed."; }; </v>
      </c>
      <c r="AL4" t="str">
        <f>CONCATENATE("[""SUMMARY""] = { [""EN""] = """,J4,"""; }; ")</f>
        <v xml:space="preserve">["SUMMARY"] = { ["EN"] = "Find 11 flets in Lothlórien"; }; </v>
      </c>
      <c r="AM4" t="str">
        <f>IF(LEN(F4)&gt;0,CONCATENATE("[""TITLE""] = { [""EN""] = """,F4,"""; }; "),"")</f>
        <v xml:space="preserve">["TITLE"] = { ["EN"] = "Lórien Lookout"; }; </v>
      </c>
      <c r="AN4" t="str">
        <f t="shared" si="9"/>
        <v>};</v>
      </c>
    </row>
    <row r="5" spans="1:40" x14ac:dyDescent="0.25">
      <c r="A5">
        <v>1879152528</v>
      </c>
      <c r="B5">
        <v>2</v>
      </c>
      <c r="C5" t="s">
        <v>115</v>
      </c>
      <c r="D5" t="s">
        <v>25</v>
      </c>
      <c r="E5">
        <v>2000</v>
      </c>
      <c r="G5">
        <v>5</v>
      </c>
      <c r="H5">
        <v>500</v>
      </c>
      <c r="I5" t="s">
        <v>54</v>
      </c>
      <c r="J5" t="s">
        <v>116</v>
      </c>
      <c r="K5" t="s">
        <v>161</v>
      </c>
      <c r="L5">
        <v>1</v>
      </c>
      <c r="M5">
        <v>55</v>
      </c>
      <c r="P5" t="str">
        <f t="shared" si="5"/>
        <v xml:space="preserve"> [4] = {["ID"] = 1879152528; }; -- City of the Lord and Lady</v>
      </c>
      <c r="Q5" s="1" t="str">
        <f t="shared" ref="Q5:Q19" si="10">CONCATENATE(S5,T5,W5,Y5,AA5,AC5,AE5,AG5,AH5,AI5,AJ5,AK5,AL5,AM5,AN5)</f>
        <v xml:space="preserve"> [4] = {["ID"] = 1879152528; ["SAVE_INDEX"] =  2; ["TYPE"] = 3; ["VXP"] = 2000; ["LP"] =  5; ["REP"] = 500; ["FACTION"] = 15; ["TIER"] = 1; ["MIN_LVL"] = "55"; ["NAME"] = { ["EN"] = "City of the Lord and Lady"; }; ["LORE"] = { ["EN"] = "Caras Galadhon is the mighty city of the Lord and Lady of the Galadhrim, nestled amid the tall mallorn trees."; }; ["SUMMARY"] = { ["EN"] = "Find 9 points of interest in Caras Galadhon"; }; };</v>
      </c>
      <c r="R5">
        <f t="shared" si="6"/>
        <v>4</v>
      </c>
      <c r="S5" t="str">
        <f t="shared" ref="S5:S19" si="11">CONCATENATE(REPT(" ",2-LEN(R5)),"[",R5,"] = {")</f>
        <v xml:space="preserve"> [4] = {</v>
      </c>
      <c r="T5" t="str">
        <f t="shared" ref="T5:T19" si="12">IF(LEN(A5)&gt;0,CONCATENATE("[""ID""] = ",A5,"; "),"                     ")</f>
        <v xml:space="preserve">["ID"] = 1879152528; </v>
      </c>
      <c r="U5" t="str">
        <f t="shared" si="7"/>
        <v xml:space="preserve">["ID"] = 1879152528; </v>
      </c>
      <c r="V5" t="str">
        <f t="shared" si="8"/>
        <v/>
      </c>
      <c r="W5" t="str">
        <f t="shared" ref="W5:W19" si="13">IF(LEN(B5)&gt;0,CONCATENATE("[""SAVE_INDEX""] = ",REPT(" ",2-LEN(B5)),B5,"; "),"")</f>
        <v xml:space="preserve">["SAVE_INDEX"] =  2; </v>
      </c>
      <c r="X5">
        <f>VLOOKUP(D5,Type!A$2:B$14,2,FALSE)</f>
        <v>3</v>
      </c>
      <c r="Y5" t="str">
        <f t="shared" ref="Y5:Y19" si="14">CONCATENATE("[""TYPE""] = ",X5,"; ")</f>
        <v xml:space="preserve">["TYPE"] = 3; </v>
      </c>
      <c r="Z5" t="str">
        <f t="shared" ref="Z5:Z19" si="15">TEXT(E5,0)</f>
        <v>2000</v>
      </c>
      <c r="AA5" t="str">
        <f t="shared" ref="AA5:AA19" si="16">CONCATENATE("[""VXP""] = ",REPT(" ",4-LEN(Z5)),TEXT(Z5,"0"),"; ")</f>
        <v xml:space="preserve">["VXP"] = 2000; </v>
      </c>
      <c r="AB5" t="str">
        <f t="shared" ref="AB5:AB19" si="17">TEXT(G5,0)</f>
        <v>5</v>
      </c>
      <c r="AC5" t="str">
        <f t="shared" ref="AC5:AC19" si="18">CONCATENATE("[""LP""] = ",REPT(" ",2-LEN(AB5)),TEXT(AB5,"0"),"; ")</f>
        <v xml:space="preserve">["LP"] =  5; </v>
      </c>
      <c r="AD5" t="str">
        <f t="shared" ref="AD5:AD19" si="19">TEXT(H5,0)</f>
        <v>500</v>
      </c>
      <c r="AE5" t="str">
        <f t="shared" ref="AE5:AE19" si="20">CONCATENATE("[""REP""] = ",REPT(" ",3-LEN(AD5)),TEXT(AD5,"0"),"; ")</f>
        <v xml:space="preserve">["REP"] = 500; </v>
      </c>
      <c r="AF5">
        <f>VLOOKUP(I5,Faction!A$2:B$80,2,FALSE)</f>
        <v>15</v>
      </c>
      <c r="AG5" t="str">
        <f t="shared" ref="AG5:AG19" si="21">CONCATENATE("[""FACTION""] = ",TEXT(AF5,"0"),"; ")</f>
        <v xml:space="preserve">["FACTION"] = 15; </v>
      </c>
      <c r="AH5" t="str">
        <f t="shared" ref="AH5:AH19" si="22">CONCATENATE("[""TIER""] = ",TEXT(L5,"0"),"; ")</f>
        <v xml:space="preserve">["TIER"] = 1; </v>
      </c>
      <c r="AI5" t="str">
        <f t="shared" ref="AI5:AI19" si="23">IF(LEN(M5)&gt;0,CONCATENATE("[""MIN_LVL""] = ",REPT(" ",2-LEN(M5)),"""",M5,"""; "),"                    ")</f>
        <v xml:space="preserve">["MIN_LVL"] = "55"; </v>
      </c>
      <c r="AJ5" t="str">
        <f t="shared" ref="AJ5:AJ19" si="24">CONCATENATE("[""NAME""] = { [""EN""] = """,C5,"""; }; ")</f>
        <v xml:space="preserve">["NAME"] = { ["EN"] = "City of the Lord and Lady"; }; </v>
      </c>
      <c r="AK5" t="str">
        <f t="shared" ref="AK5:AK19" si="25">CONCATENATE("[""LORE""] = { [""EN""] = """,K5,"""; }; ")</f>
        <v xml:space="preserve">["LORE"] = { ["EN"] = "Caras Galadhon is the mighty city of the Lord and Lady of the Galadhrim, nestled amid the tall mallorn trees."; }; </v>
      </c>
      <c r="AL5" t="str">
        <f t="shared" ref="AL5:AL19" si="26">CONCATENATE("[""SUMMARY""] = { [""EN""] = """,J5,"""; }; ")</f>
        <v xml:space="preserve">["SUMMARY"] = { ["EN"] = "Find 9 points of interest in Caras Galadhon"; }; </v>
      </c>
      <c r="AM5" t="str">
        <f t="shared" ref="AM5:AM19" si="27">IF(LEN(F5)&gt;0,CONCATENATE("[""TITLE""] = { [""EN""] = """,F5,"""; }; "),"")</f>
        <v/>
      </c>
      <c r="AN5" t="str">
        <f t="shared" si="9"/>
        <v>};</v>
      </c>
    </row>
    <row r="6" spans="1:40" x14ac:dyDescent="0.25">
      <c r="A6">
        <v>1879152536</v>
      </c>
      <c r="B6">
        <v>5</v>
      </c>
      <c r="C6" t="s">
        <v>138</v>
      </c>
      <c r="D6" t="s">
        <v>31</v>
      </c>
      <c r="E6">
        <v>2000</v>
      </c>
      <c r="G6">
        <v>10</v>
      </c>
      <c r="H6">
        <v>700</v>
      </c>
      <c r="I6" t="s">
        <v>54</v>
      </c>
      <c r="J6" t="s">
        <v>139</v>
      </c>
      <c r="K6" t="s">
        <v>167</v>
      </c>
      <c r="L6">
        <v>1</v>
      </c>
      <c r="P6" t="str">
        <f t="shared" si="5"/>
        <v xml:space="preserve"> [5] = {["ID"] = 1879152536; }; -- Beast-slayer (Advanced)</v>
      </c>
      <c r="Q6" s="1" t="str">
        <f t="shared" si="10"/>
        <v xml:space="preserve"> [5] = {["ID"] = 1879152536; ["SAVE_INDEX"] =  5; ["TYPE"] = 4; ["VXP"] = 2000; ["LP"] = 10; ["REP"] = 700; ["FACTION"] = 15; ["TIER"] = 1;                     ["NAME"] = { ["EN"] = "Beast-slayer (Advanced)"; }; ["LORE"] = { ["EN"] = "Even the Elves recognize that wildlife unchecked can be as harmful to nature as wildlife slaughtered for no good reason."; }; ["SUMMARY"] = { ["EN"] = "Defeat 200 Wild Animals in Lothlórien"; }; };</v>
      </c>
      <c r="R6">
        <f t="shared" si="6"/>
        <v>5</v>
      </c>
      <c r="S6" t="str">
        <f t="shared" si="11"/>
        <v xml:space="preserve"> [5] = {</v>
      </c>
      <c r="T6" t="str">
        <f t="shared" si="12"/>
        <v xml:space="preserve">["ID"] = 1879152536; </v>
      </c>
      <c r="U6" t="str">
        <f t="shared" si="7"/>
        <v xml:space="preserve">["ID"] = 1879152536; </v>
      </c>
      <c r="V6" t="str">
        <f t="shared" si="8"/>
        <v/>
      </c>
      <c r="W6" t="str">
        <f t="shared" si="13"/>
        <v xml:space="preserve">["SAVE_INDEX"] =  5; </v>
      </c>
      <c r="X6">
        <f>VLOOKUP(D6,Type!A$2:B$14,2,FALSE)</f>
        <v>4</v>
      </c>
      <c r="Y6" t="str">
        <f t="shared" si="14"/>
        <v xml:space="preserve">["TYPE"] = 4; </v>
      </c>
      <c r="Z6" t="str">
        <f t="shared" si="15"/>
        <v>2000</v>
      </c>
      <c r="AA6" t="str">
        <f t="shared" si="16"/>
        <v xml:space="preserve">["VXP"] = 2000; </v>
      </c>
      <c r="AB6" t="str">
        <f t="shared" si="17"/>
        <v>10</v>
      </c>
      <c r="AC6" t="str">
        <f t="shared" si="18"/>
        <v xml:space="preserve">["LP"] = 10; </v>
      </c>
      <c r="AD6" t="str">
        <f t="shared" si="19"/>
        <v>700</v>
      </c>
      <c r="AE6" t="str">
        <f t="shared" si="20"/>
        <v xml:space="preserve">["REP"] = 700; </v>
      </c>
      <c r="AF6">
        <f>VLOOKUP(I6,Faction!A$2:B$80,2,FALSE)</f>
        <v>15</v>
      </c>
      <c r="AG6" t="str">
        <f t="shared" si="21"/>
        <v xml:space="preserve">["FACTION"] = 15; </v>
      </c>
      <c r="AH6" t="str">
        <f t="shared" si="22"/>
        <v xml:space="preserve">["TIER"] = 1; </v>
      </c>
      <c r="AI6" t="str">
        <f t="shared" si="23"/>
        <v xml:space="preserve">                    </v>
      </c>
      <c r="AJ6" t="str">
        <f t="shared" si="24"/>
        <v xml:space="preserve">["NAME"] = { ["EN"] = "Beast-slayer (Advanced)"; }; </v>
      </c>
      <c r="AK6" t="str">
        <f t="shared" si="25"/>
        <v xml:space="preserve">["LORE"] = { ["EN"] = "Even the Elves recognize that wildlife unchecked can be as harmful to nature as wildlife slaughtered for no good reason."; }; </v>
      </c>
      <c r="AL6" t="str">
        <f t="shared" si="26"/>
        <v xml:space="preserve">["SUMMARY"] = { ["EN"] = "Defeat 200 Wild Animals in Lothlórien"; }; </v>
      </c>
      <c r="AM6" t="str">
        <f t="shared" si="27"/>
        <v/>
      </c>
      <c r="AN6" t="str">
        <f t="shared" si="9"/>
        <v>};</v>
      </c>
    </row>
    <row r="7" spans="1:40" x14ac:dyDescent="0.25">
      <c r="A7">
        <v>1879152535</v>
      </c>
      <c r="B7">
        <v>6</v>
      </c>
      <c r="C7" t="s">
        <v>135</v>
      </c>
      <c r="D7" t="s">
        <v>31</v>
      </c>
      <c r="F7" t="s">
        <v>136</v>
      </c>
      <c r="G7">
        <v>5</v>
      </c>
      <c r="H7">
        <v>500</v>
      </c>
      <c r="I7" t="s">
        <v>54</v>
      </c>
      <c r="J7" t="s">
        <v>137</v>
      </c>
      <c r="K7" t="s">
        <v>167</v>
      </c>
      <c r="L7">
        <v>2</v>
      </c>
      <c r="P7" t="str">
        <f t="shared" si="5"/>
        <v xml:space="preserve"> [6] = {["ID"] = 1879152535; }; -- Beast-slayer</v>
      </c>
      <c r="Q7" s="1" t="str">
        <f t="shared" si="10"/>
        <v xml:space="preserve"> [6] = {["ID"] = 1879152535; ["SAVE_INDEX"] =  6; ["TYPE"] = 4; ["VXP"] =    0; ["LP"] =  5; ["REP"] = 500; ["FACTION"] = 15; ["TIER"] = 2;                     ["NAME"] = { ["EN"] = "Beast-slayer"; }; ["LORE"] = { ["EN"] = "Even the Elves recognize that wildlife unchecked can be as harmful to nature as wildlife slaughtered for no good reason."; }; ["SUMMARY"] = { ["EN"] = "Defeat 100 Wild Animals in Lothlórien"; }; ["TITLE"] = { ["EN"] = "Wild Hunter"; }; };</v>
      </c>
      <c r="R7">
        <f t="shared" si="6"/>
        <v>6</v>
      </c>
      <c r="S7" t="str">
        <f t="shared" si="11"/>
        <v xml:space="preserve"> [6] = {</v>
      </c>
      <c r="T7" t="str">
        <f t="shared" si="12"/>
        <v xml:space="preserve">["ID"] = 1879152535; </v>
      </c>
      <c r="U7" t="str">
        <f t="shared" si="7"/>
        <v xml:space="preserve">["ID"] = 1879152535; </v>
      </c>
      <c r="V7" t="str">
        <f t="shared" si="8"/>
        <v/>
      </c>
      <c r="W7" t="str">
        <f t="shared" si="13"/>
        <v xml:space="preserve">["SAVE_INDEX"] =  6; </v>
      </c>
      <c r="X7">
        <f>VLOOKUP(D7,Type!A$2:B$14,2,FALSE)</f>
        <v>4</v>
      </c>
      <c r="Y7" t="str">
        <f t="shared" si="14"/>
        <v xml:space="preserve">["TYPE"] = 4; </v>
      </c>
      <c r="Z7" t="str">
        <f t="shared" si="15"/>
        <v>0</v>
      </c>
      <c r="AA7" t="str">
        <f t="shared" si="16"/>
        <v xml:space="preserve">["VXP"] =    0; </v>
      </c>
      <c r="AB7" t="str">
        <f t="shared" si="17"/>
        <v>5</v>
      </c>
      <c r="AC7" t="str">
        <f t="shared" si="18"/>
        <v xml:space="preserve">["LP"] =  5; </v>
      </c>
      <c r="AD7" t="str">
        <f t="shared" si="19"/>
        <v>500</v>
      </c>
      <c r="AE7" t="str">
        <f t="shared" si="20"/>
        <v xml:space="preserve">["REP"] = 500; </v>
      </c>
      <c r="AF7">
        <f>VLOOKUP(I7,Faction!A$2:B$80,2,FALSE)</f>
        <v>15</v>
      </c>
      <c r="AG7" t="str">
        <f t="shared" si="21"/>
        <v xml:space="preserve">["FACTION"] = 15; </v>
      </c>
      <c r="AH7" t="str">
        <f t="shared" si="22"/>
        <v xml:space="preserve">["TIER"] = 2; </v>
      </c>
      <c r="AI7" t="str">
        <f t="shared" si="23"/>
        <v xml:space="preserve">                    </v>
      </c>
      <c r="AJ7" t="str">
        <f t="shared" si="24"/>
        <v xml:space="preserve">["NAME"] = { ["EN"] = "Beast-slayer"; }; </v>
      </c>
      <c r="AK7" t="str">
        <f t="shared" si="25"/>
        <v xml:space="preserve">["LORE"] = { ["EN"] = "Even the Elves recognize that wildlife unchecked can be as harmful to nature as wildlife slaughtered for no good reason."; }; </v>
      </c>
      <c r="AL7" t="str">
        <f t="shared" si="26"/>
        <v xml:space="preserve">["SUMMARY"] = { ["EN"] = "Defeat 100 Wild Animals in Lothlórien"; }; </v>
      </c>
      <c r="AM7" t="str">
        <f t="shared" si="27"/>
        <v xml:space="preserve">["TITLE"] = { ["EN"] = "Wild Hunter"; }; </v>
      </c>
      <c r="AN7" t="str">
        <f t="shared" si="9"/>
        <v>};</v>
      </c>
    </row>
    <row r="8" spans="1:40" x14ac:dyDescent="0.25">
      <c r="A8">
        <v>1879152538</v>
      </c>
      <c r="B8">
        <v>7</v>
      </c>
      <c r="C8" t="s">
        <v>143</v>
      </c>
      <c r="D8" t="s">
        <v>31</v>
      </c>
      <c r="E8">
        <v>2000</v>
      </c>
      <c r="G8">
        <v>10</v>
      </c>
      <c r="H8">
        <v>700</v>
      </c>
      <c r="I8" t="s">
        <v>54</v>
      </c>
      <c r="J8" t="s">
        <v>144</v>
      </c>
      <c r="K8" t="s">
        <v>168</v>
      </c>
      <c r="L8">
        <v>1</v>
      </c>
      <c r="P8" t="str">
        <f t="shared" si="5"/>
        <v xml:space="preserve"> [7] = {["ID"] = 1879152538; }; -- Orc-slayer (Advanced)</v>
      </c>
      <c r="Q8" s="1" t="str">
        <f t="shared" si="10"/>
        <v xml:space="preserve"> [7] = {["ID"] = 1879152538; ["SAVE_INDEX"] =  7; ["TYPE"] = 4; ["VXP"] = 2000; ["LP"] = 10; ["REP"] = 700; ["FACTION"] = 15; ["TIER"] = 1;                     ["NAME"] = { ["EN"] = "Orc-slayer (Advanced)"; }; ["LORE"] = { ["EN"] = "The Orcs of Moria have poured out of the Misty Mountains into the Dimrill Dale and Fanuidhol. It will take a brave heart to drive them back."; }; ["SUMMARY"] = { ["EN"] = "Defeat 200 Orcs in Dimrill Dale and Fanuidhol"; }; };</v>
      </c>
      <c r="R8">
        <f t="shared" si="6"/>
        <v>7</v>
      </c>
      <c r="S8" t="str">
        <f t="shared" si="11"/>
        <v xml:space="preserve"> [7] = {</v>
      </c>
      <c r="T8" t="str">
        <f t="shared" si="12"/>
        <v xml:space="preserve">["ID"] = 1879152538; </v>
      </c>
      <c r="U8" t="str">
        <f t="shared" si="7"/>
        <v xml:space="preserve">["ID"] = 1879152538; </v>
      </c>
      <c r="V8" t="str">
        <f t="shared" si="8"/>
        <v/>
      </c>
      <c r="W8" t="str">
        <f t="shared" si="13"/>
        <v xml:space="preserve">["SAVE_INDEX"] =  7; </v>
      </c>
      <c r="X8">
        <f>VLOOKUP(D8,Type!A$2:B$14,2,FALSE)</f>
        <v>4</v>
      </c>
      <c r="Y8" t="str">
        <f t="shared" si="14"/>
        <v xml:space="preserve">["TYPE"] = 4; </v>
      </c>
      <c r="Z8" t="str">
        <f t="shared" si="15"/>
        <v>2000</v>
      </c>
      <c r="AA8" t="str">
        <f t="shared" si="16"/>
        <v xml:space="preserve">["VXP"] = 2000; </v>
      </c>
      <c r="AB8" t="str">
        <f t="shared" si="17"/>
        <v>10</v>
      </c>
      <c r="AC8" t="str">
        <f t="shared" si="18"/>
        <v xml:space="preserve">["LP"] = 10; </v>
      </c>
      <c r="AD8" t="str">
        <f t="shared" si="19"/>
        <v>700</v>
      </c>
      <c r="AE8" t="str">
        <f t="shared" si="20"/>
        <v xml:space="preserve">["REP"] = 700; </v>
      </c>
      <c r="AF8">
        <f>VLOOKUP(I8,Faction!A$2:B$80,2,FALSE)</f>
        <v>15</v>
      </c>
      <c r="AG8" t="str">
        <f t="shared" si="21"/>
        <v xml:space="preserve">["FACTION"] = 15; </v>
      </c>
      <c r="AH8" t="str">
        <f t="shared" si="22"/>
        <v xml:space="preserve">["TIER"] = 1; </v>
      </c>
      <c r="AI8" t="str">
        <f t="shared" si="23"/>
        <v xml:space="preserve">                    </v>
      </c>
      <c r="AJ8" t="str">
        <f t="shared" si="24"/>
        <v xml:space="preserve">["NAME"] = { ["EN"] = "Orc-slayer (Advanced)"; }; </v>
      </c>
      <c r="AK8" t="str">
        <f t="shared" si="25"/>
        <v xml:space="preserve">["LORE"] = { ["EN"] = "The Orcs of Moria have poured out of the Misty Mountains into the Dimrill Dale and Fanuidhol. It will take a brave heart to drive them back."; }; </v>
      </c>
      <c r="AL8" t="str">
        <f t="shared" si="26"/>
        <v xml:space="preserve">["SUMMARY"] = { ["EN"] = "Defeat 200 Orcs in Dimrill Dale and Fanuidhol"; }; </v>
      </c>
      <c r="AM8" t="str">
        <f t="shared" si="27"/>
        <v/>
      </c>
      <c r="AN8" t="str">
        <f t="shared" si="9"/>
        <v>};</v>
      </c>
    </row>
    <row r="9" spans="1:40" x14ac:dyDescent="0.25">
      <c r="A9">
        <v>1879152537</v>
      </c>
      <c r="B9">
        <v>8</v>
      </c>
      <c r="C9" t="s">
        <v>140</v>
      </c>
      <c r="D9" t="s">
        <v>31</v>
      </c>
      <c r="F9" t="s">
        <v>141</v>
      </c>
      <c r="G9">
        <v>5</v>
      </c>
      <c r="H9">
        <v>500</v>
      </c>
      <c r="I9" t="s">
        <v>54</v>
      </c>
      <c r="J9" t="s">
        <v>142</v>
      </c>
      <c r="K9" t="s">
        <v>168</v>
      </c>
      <c r="L9">
        <v>2</v>
      </c>
      <c r="P9" t="str">
        <f t="shared" si="5"/>
        <v xml:space="preserve"> [8] = {["ID"] = 1879152537; }; -- Orc-slayer</v>
      </c>
      <c r="Q9" s="1" t="str">
        <f t="shared" si="10"/>
        <v xml:space="preserve"> [8] = {["ID"] = 1879152537; ["SAVE_INDEX"] =  8; ["TYPE"] = 4; ["VXP"] =    0; ["LP"] =  5; ["REP"] = 500; ["FACTION"] = 15; ["TIER"] = 2;                     ["NAME"] = { ["EN"] = "Orc-slayer"; }; ["LORE"] = { ["EN"] = "The Orcs of Moria have poured out of the Misty Mountains into the Dimrill Dale and Fanuidhol. It will take a brave heart to drive them back."; }; ["SUMMARY"] = { ["EN"] = "Defeat 100 Orcs in Dinriill Dale and Fanuidhol"; }; ["TITLE"] = { ["EN"] = "Champion of Lothlórien"; }; };</v>
      </c>
      <c r="R9">
        <f t="shared" si="6"/>
        <v>8</v>
      </c>
      <c r="S9" t="str">
        <f t="shared" si="11"/>
        <v xml:space="preserve"> [8] = {</v>
      </c>
      <c r="T9" t="str">
        <f t="shared" si="12"/>
        <v xml:space="preserve">["ID"] = 1879152537; </v>
      </c>
      <c r="U9" t="str">
        <f t="shared" si="7"/>
        <v xml:space="preserve">["ID"] = 1879152537; </v>
      </c>
      <c r="V9" t="str">
        <f t="shared" si="8"/>
        <v/>
      </c>
      <c r="W9" t="str">
        <f t="shared" si="13"/>
        <v xml:space="preserve">["SAVE_INDEX"] =  8; </v>
      </c>
      <c r="X9">
        <f>VLOOKUP(D9,Type!A$2:B$14,2,FALSE)</f>
        <v>4</v>
      </c>
      <c r="Y9" t="str">
        <f t="shared" si="14"/>
        <v xml:space="preserve">["TYPE"] = 4; </v>
      </c>
      <c r="Z9" t="str">
        <f t="shared" si="15"/>
        <v>0</v>
      </c>
      <c r="AA9" t="str">
        <f t="shared" si="16"/>
        <v xml:space="preserve">["VXP"] =    0; </v>
      </c>
      <c r="AB9" t="str">
        <f t="shared" si="17"/>
        <v>5</v>
      </c>
      <c r="AC9" t="str">
        <f t="shared" si="18"/>
        <v xml:space="preserve">["LP"] =  5; </v>
      </c>
      <c r="AD9" t="str">
        <f t="shared" si="19"/>
        <v>500</v>
      </c>
      <c r="AE9" t="str">
        <f t="shared" si="20"/>
        <v xml:space="preserve">["REP"] = 500; </v>
      </c>
      <c r="AF9">
        <f>VLOOKUP(I9,Faction!A$2:B$80,2,FALSE)</f>
        <v>15</v>
      </c>
      <c r="AG9" t="str">
        <f t="shared" si="21"/>
        <v xml:space="preserve">["FACTION"] = 15; </v>
      </c>
      <c r="AH9" t="str">
        <f t="shared" si="22"/>
        <v xml:space="preserve">["TIER"] = 2; </v>
      </c>
      <c r="AI9" t="str">
        <f t="shared" si="23"/>
        <v xml:space="preserve">                    </v>
      </c>
      <c r="AJ9" t="str">
        <f t="shared" si="24"/>
        <v xml:space="preserve">["NAME"] = { ["EN"] = "Orc-slayer"; }; </v>
      </c>
      <c r="AK9" t="str">
        <f t="shared" si="25"/>
        <v xml:space="preserve">["LORE"] = { ["EN"] = "The Orcs of Moria have poured out of the Misty Mountains into the Dimrill Dale and Fanuidhol. It will take a brave heart to drive them back."; }; </v>
      </c>
      <c r="AL9" t="str">
        <f t="shared" si="26"/>
        <v xml:space="preserve">["SUMMARY"] = { ["EN"] = "Defeat 100 Orcs in Dinriill Dale and Fanuidhol"; }; </v>
      </c>
      <c r="AM9" t="str">
        <f t="shared" si="27"/>
        <v xml:space="preserve">["TITLE"] = { ["EN"] = "Champion of Lothlórien"; }; </v>
      </c>
      <c r="AN9" t="str">
        <f t="shared" si="9"/>
        <v>};</v>
      </c>
    </row>
    <row r="10" spans="1:40" x14ac:dyDescent="0.25">
      <c r="A10">
        <v>1879152648</v>
      </c>
      <c r="B10">
        <v>9</v>
      </c>
      <c r="C10" t="s">
        <v>127</v>
      </c>
      <c r="D10" t="s">
        <v>30</v>
      </c>
      <c r="F10" t="s">
        <v>127</v>
      </c>
      <c r="G10">
        <v>20</v>
      </c>
      <c r="H10">
        <v>700</v>
      </c>
      <c r="I10" t="s">
        <v>54</v>
      </c>
      <c r="J10" t="s">
        <v>128</v>
      </c>
      <c r="K10" t="s">
        <v>164</v>
      </c>
      <c r="L10">
        <v>0</v>
      </c>
      <c r="P10" t="str">
        <f t="shared" si="5"/>
        <v xml:space="preserve"> [9] = {["ID"] = 1879152648; }; -- Warrior of Lothlórien</v>
      </c>
      <c r="Q10" s="1" t="str">
        <f t="shared" si="10"/>
        <v xml:space="preserve"> [9] = {["ID"] = 1879152648; ["SAVE_INDEX"] =  9; ["TYPE"] = 7; ["VXP"] =    0; ["LP"] = 20; ["REP"] = 700; ["FACTION"] = 15; ["TIER"] = 0;                     ["NAME"] = { ["EN"] = "Warrior of Lothlórien"; }; ["LORE"] = { ["EN"] = "The Galadhrim are preparing for war against the Orcs of Moria. They have sent a call out to all who will aid them."; }; ["SUMMARY"] = { ["EN"] = "Complete 40 quests in Lothlórien"; }; ["TITLE"] = { ["EN"] = "Warrior of Lothlórien"; }; };</v>
      </c>
      <c r="R10">
        <f t="shared" si="6"/>
        <v>9</v>
      </c>
      <c r="S10" t="str">
        <f t="shared" si="11"/>
        <v xml:space="preserve"> [9] = {</v>
      </c>
      <c r="T10" t="str">
        <f t="shared" si="12"/>
        <v xml:space="preserve">["ID"] = 1879152648; </v>
      </c>
      <c r="U10" t="str">
        <f t="shared" si="7"/>
        <v xml:space="preserve">["ID"] = 1879152648; </v>
      </c>
      <c r="V10" t="str">
        <f t="shared" si="8"/>
        <v/>
      </c>
      <c r="W10" t="str">
        <f t="shared" si="13"/>
        <v xml:space="preserve">["SAVE_INDEX"] =  9; </v>
      </c>
      <c r="X10">
        <f>VLOOKUP(D10,Type!A$2:B$14,2,FALSE)</f>
        <v>7</v>
      </c>
      <c r="Y10" t="str">
        <f t="shared" si="14"/>
        <v xml:space="preserve">["TYPE"] = 7; </v>
      </c>
      <c r="Z10" t="str">
        <f t="shared" si="15"/>
        <v>0</v>
      </c>
      <c r="AA10" t="str">
        <f t="shared" si="16"/>
        <v xml:space="preserve">["VXP"] =    0; </v>
      </c>
      <c r="AB10" t="str">
        <f t="shared" si="17"/>
        <v>20</v>
      </c>
      <c r="AC10" t="str">
        <f t="shared" si="18"/>
        <v xml:space="preserve">["LP"] = 20; </v>
      </c>
      <c r="AD10" t="str">
        <f t="shared" si="19"/>
        <v>700</v>
      </c>
      <c r="AE10" t="str">
        <f t="shared" si="20"/>
        <v xml:space="preserve">["REP"] = 700; </v>
      </c>
      <c r="AF10">
        <f>VLOOKUP(I10,Faction!A$2:B$80,2,FALSE)</f>
        <v>15</v>
      </c>
      <c r="AG10" t="str">
        <f t="shared" si="21"/>
        <v xml:space="preserve">["FACTION"] = 15; </v>
      </c>
      <c r="AH10" t="str">
        <f t="shared" si="22"/>
        <v xml:space="preserve">["TIER"] = 0; </v>
      </c>
      <c r="AI10" t="str">
        <f t="shared" si="23"/>
        <v xml:space="preserve">                    </v>
      </c>
      <c r="AJ10" t="str">
        <f t="shared" si="24"/>
        <v xml:space="preserve">["NAME"] = { ["EN"] = "Warrior of Lothlórien"; }; </v>
      </c>
      <c r="AK10" t="str">
        <f t="shared" si="25"/>
        <v xml:space="preserve">["LORE"] = { ["EN"] = "The Galadhrim are preparing for war against the Orcs of Moria. They have sent a call out to all who will aid them."; }; </v>
      </c>
      <c r="AL10" t="str">
        <f t="shared" si="26"/>
        <v xml:space="preserve">["SUMMARY"] = { ["EN"] = "Complete 40 quests in Lothlórien"; }; </v>
      </c>
      <c r="AM10" t="str">
        <f t="shared" si="27"/>
        <v xml:space="preserve">["TITLE"] = { ["EN"] = "Warrior of Lothlórien"; }; </v>
      </c>
      <c r="AN10" t="str">
        <f t="shared" si="9"/>
        <v>};</v>
      </c>
    </row>
    <row r="11" spans="1:40" x14ac:dyDescent="0.25">
      <c r="A11">
        <v>1879152647</v>
      </c>
      <c r="B11">
        <v>10</v>
      </c>
      <c r="C11" t="s">
        <v>124</v>
      </c>
      <c r="D11" t="s">
        <v>30</v>
      </c>
      <c r="F11" t="s">
        <v>125</v>
      </c>
      <c r="G11">
        <v>10</v>
      </c>
      <c r="H11">
        <v>500</v>
      </c>
      <c r="I11" t="s">
        <v>54</v>
      </c>
      <c r="J11" t="s">
        <v>126</v>
      </c>
      <c r="K11" t="s">
        <v>164</v>
      </c>
      <c r="L11">
        <v>1</v>
      </c>
      <c r="P11" t="str">
        <f t="shared" si="5"/>
        <v>[10] = {["ID"] = 1879152647; }; -- Defender of Lothlórien</v>
      </c>
      <c r="Q11" s="1" t="str">
        <f t="shared" si="10"/>
        <v>[10] = {["ID"] = 1879152647; ["SAVE_INDEX"] = 10; ["TYPE"] = 7; ["VXP"] =    0; ["LP"] = 10; ["REP"] = 500; ["FACTION"] = 15; ["TIER"] = 1;                     ["NAME"] = { ["EN"] = "Defender of Lothlórien"; }; ["LORE"] = { ["EN"] = "The Galadhrim are preparing for war against the Orcs of Moria. They have sent a call out to all who will aid them."; }; ["SUMMARY"] = { ["EN"] = "Complete 25 quests in Lothlórien"; }; ["TITLE"] = { ["EN"] = "Guardian of Lothlórien"; }; };</v>
      </c>
      <c r="R11">
        <f t="shared" si="6"/>
        <v>10</v>
      </c>
      <c r="S11" t="str">
        <f t="shared" si="11"/>
        <v>[10] = {</v>
      </c>
      <c r="T11" t="str">
        <f t="shared" si="12"/>
        <v xml:space="preserve">["ID"] = 1879152647; </v>
      </c>
      <c r="U11" t="str">
        <f t="shared" si="7"/>
        <v xml:space="preserve">["ID"] = 1879152647; </v>
      </c>
      <c r="V11" t="str">
        <f t="shared" si="8"/>
        <v/>
      </c>
      <c r="W11" t="str">
        <f t="shared" si="13"/>
        <v xml:space="preserve">["SAVE_INDEX"] = 10; </v>
      </c>
      <c r="X11">
        <f>VLOOKUP(D11,Type!A$2:B$14,2,FALSE)</f>
        <v>7</v>
      </c>
      <c r="Y11" t="str">
        <f t="shared" si="14"/>
        <v xml:space="preserve">["TYPE"] = 7; </v>
      </c>
      <c r="Z11" t="str">
        <f t="shared" si="15"/>
        <v>0</v>
      </c>
      <c r="AA11" t="str">
        <f t="shared" si="16"/>
        <v xml:space="preserve">["VXP"] =    0; </v>
      </c>
      <c r="AB11" t="str">
        <f t="shared" si="17"/>
        <v>10</v>
      </c>
      <c r="AC11" t="str">
        <f t="shared" si="18"/>
        <v xml:space="preserve">["LP"] = 10; </v>
      </c>
      <c r="AD11" t="str">
        <f t="shared" si="19"/>
        <v>500</v>
      </c>
      <c r="AE11" t="str">
        <f t="shared" si="20"/>
        <v xml:space="preserve">["REP"] = 500; </v>
      </c>
      <c r="AF11">
        <f>VLOOKUP(I11,Faction!A$2:B$80,2,FALSE)</f>
        <v>15</v>
      </c>
      <c r="AG11" t="str">
        <f t="shared" si="21"/>
        <v xml:space="preserve">["FACTION"] = 15; </v>
      </c>
      <c r="AH11" t="str">
        <f t="shared" si="22"/>
        <v xml:space="preserve">["TIER"] = 1; </v>
      </c>
      <c r="AI11" t="str">
        <f t="shared" si="23"/>
        <v xml:space="preserve">                    </v>
      </c>
      <c r="AJ11" t="str">
        <f t="shared" si="24"/>
        <v xml:space="preserve">["NAME"] = { ["EN"] = "Defender of Lothlórien"; }; </v>
      </c>
      <c r="AK11" t="str">
        <f t="shared" si="25"/>
        <v xml:space="preserve">["LORE"] = { ["EN"] = "The Galadhrim are preparing for war against the Orcs of Moria. They have sent a call out to all who will aid them."; }; </v>
      </c>
      <c r="AL11" t="str">
        <f t="shared" si="26"/>
        <v xml:space="preserve">["SUMMARY"] = { ["EN"] = "Complete 25 quests in Lothlórien"; }; </v>
      </c>
      <c r="AM11" t="str">
        <f t="shared" si="27"/>
        <v xml:space="preserve">["TITLE"] = { ["EN"] = "Guardian of Lothlórien"; }; </v>
      </c>
      <c r="AN11" t="str">
        <f t="shared" si="9"/>
        <v>};</v>
      </c>
    </row>
    <row r="12" spans="1:40" x14ac:dyDescent="0.25">
      <c r="A12">
        <v>1879152646</v>
      </c>
      <c r="B12">
        <v>11</v>
      </c>
      <c r="C12" t="s">
        <v>121</v>
      </c>
      <c r="D12" t="s">
        <v>30</v>
      </c>
      <c r="F12" t="s">
        <v>122</v>
      </c>
      <c r="G12">
        <v>10</v>
      </c>
      <c r="H12">
        <v>300</v>
      </c>
      <c r="I12" t="s">
        <v>54</v>
      </c>
      <c r="J12" t="s">
        <v>123</v>
      </c>
      <c r="K12" t="s">
        <v>164</v>
      </c>
      <c r="L12">
        <v>2</v>
      </c>
      <c r="P12" t="str">
        <f t="shared" si="5"/>
        <v>[11] = {["ID"] = 1879152646; }; -- Ally of Lothlórien</v>
      </c>
      <c r="Q12" s="1" t="str">
        <f t="shared" si="10"/>
        <v>[11] = {["ID"] = 1879152646; ["SAVE_INDEX"] = 11; ["TYPE"] = 7; ["VXP"] =    0; ["LP"] = 10; ["REP"] = 300; ["FACTION"] = 15; ["TIER"] = 2;                     ["NAME"] = { ["EN"] = "Ally of Lothlórien"; }; ["LORE"] = { ["EN"] = "The Galadhrim are preparing for war against the Orcs of Moria. They have sent a call out to all who will aid them."; }; ["SUMMARY"] = { ["EN"] = "Complete 10 quests in Lothlórien"; }; ["TITLE"] = { ["EN"] = "Guest of Lothlórien"; }; };</v>
      </c>
      <c r="R12">
        <f t="shared" si="6"/>
        <v>11</v>
      </c>
      <c r="S12" t="str">
        <f t="shared" si="11"/>
        <v>[11] = {</v>
      </c>
      <c r="T12" t="str">
        <f t="shared" si="12"/>
        <v xml:space="preserve">["ID"] = 1879152646; </v>
      </c>
      <c r="U12" t="str">
        <f t="shared" si="7"/>
        <v xml:space="preserve">["ID"] = 1879152646; </v>
      </c>
      <c r="V12" t="str">
        <f t="shared" si="8"/>
        <v/>
      </c>
      <c r="W12" t="str">
        <f t="shared" si="13"/>
        <v xml:space="preserve">["SAVE_INDEX"] = 11; </v>
      </c>
      <c r="X12">
        <f>VLOOKUP(D12,Type!A$2:B$14,2,FALSE)</f>
        <v>7</v>
      </c>
      <c r="Y12" t="str">
        <f t="shared" si="14"/>
        <v xml:space="preserve">["TYPE"] = 7; </v>
      </c>
      <c r="Z12" t="str">
        <f t="shared" si="15"/>
        <v>0</v>
      </c>
      <c r="AA12" t="str">
        <f t="shared" si="16"/>
        <v xml:space="preserve">["VXP"] =    0; </v>
      </c>
      <c r="AB12" t="str">
        <f t="shared" si="17"/>
        <v>10</v>
      </c>
      <c r="AC12" t="str">
        <f t="shared" si="18"/>
        <v xml:space="preserve">["LP"] = 10; </v>
      </c>
      <c r="AD12" t="str">
        <f t="shared" si="19"/>
        <v>300</v>
      </c>
      <c r="AE12" t="str">
        <f t="shared" si="20"/>
        <v xml:space="preserve">["REP"] = 300; </v>
      </c>
      <c r="AF12">
        <f>VLOOKUP(I12,Faction!A$2:B$80,2,FALSE)</f>
        <v>15</v>
      </c>
      <c r="AG12" t="str">
        <f t="shared" si="21"/>
        <v xml:space="preserve">["FACTION"] = 15; </v>
      </c>
      <c r="AH12" t="str">
        <f t="shared" si="22"/>
        <v xml:space="preserve">["TIER"] = 2; </v>
      </c>
      <c r="AI12" t="str">
        <f t="shared" si="23"/>
        <v xml:space="preserve">                    </v>
      </c>
      <c r="AJ12" t="str">
        <f t="shared" si="24"/>
        <v xml:space="preserve">["NAME"] = { ["EN"] = "Ally of Lothlórien"; }; </v>
      </c>
      <c r="AK12" t="str">
        <f t="shared" si="25"/>
        <v xml:space="preserve">["LORE"] = { ["EN"] = "The Galadhrim are preparing for war against the Orcs of Moria. They have sent a call out to all who will aid them."; }; </v>
      </c>
      <c r="AL12" t="str">
        <f t="shared" si="26"/>
        <v xml:space="preserve">["SUMMARY"] = { ["EN"] = "Complete 10 quests in Lothlórien"; }; </v>
      </c>
      <c r="AM12" t="str">
        <f t="shared" si="27"/>
        <v xml:space="preserve">["TITLE"] = { ["EN"] = "Guest of Lothlórien"; }; </v>
      </c>
      <c r="AN12" t="str">
        <f t="shared" si="9"/>
        <v>};</v>
      </c>
    </row>
    <row r="13" spans="1:40" x14ac:dyDescent="0.25">
      <c r="A13">
        <v>1879154055</v>
      </c>
      <c r="B13">
        <v>12</v>
      </c>
      <c r="C13" t="s">
        <v>129</v>
      </c>
      <c r="D13" t="s">
        <v>30</v>
      </c>
      <c r="F13" t="s">
        <v>130</v>
      </c>
      <c r="G13">
        <v>5</v>
      </c>
      <c r="H13">
        <v>700</v>
      </c>
      <c r="I13" t="s">
        <v>54</v>
      </c>
      <c r="J13" t="s">
        <v>131</v>
      </c>
      <c r="K13" t="s">
        <v>165</v>
      </c>
      <c r="L13">
        <v>0</v>
      </c>
      <c r="P13" t="str">
        <f t="shared" si="5"/>
        <v>[12] = {["ID"] = 1879154055; }; -- Flet-runner Challenges</v>
      </c>
      <c r="Q13" s="1" t="str">
        <f t="shared" si="10"/>
        <v>[12] = {["ID"] = 1879154055; ["SAVE_INDEX"] = 12; ["TYPE"] = 7; ["VXP"] =    0; ["LP"] =  5; ["REP"] = 700; ["FACTION"] = 15; ["TIER"] = 0;                     ["NAME"] = { ["EN"] = "Flet-runner Challenges"; }; ["LORE"] = { ["EN"] = "A number of flet-runners throughout Caras Galadhon have challenged you to join their ranks by demonstrating your awareness of the city's layout and the quickness of your feet."; }; ["SUMMARY"] = { ["EN"] = "Complete Flet-runner challenge quests"; }; ["TITLE"] = { ["EN"] = "Flet-runner"; }; };</v>
      </c>
      <c r="R13">
        <f t="shared" si="6"/>
        <v>12</v>
      </c>
      <c r="S13" t="str">
        <f t="shared" si="11"/>
        <v>[12] = {</v>
      </c>
      <c r="T13" t="str">
        <f t="shared" si="12"/>
        <v xml:space="preserve">["ID"] = 1879154055; </v>
      </c>
      <c r="U13" t="str">
        <f t="shared" si="7"/>
        <v xml:space="preserve">["ID"] = 1879154055; </v>
      </c>
      <c r="V13" t="str">
        <f t="shared" si="8"/>
        <v/>
      </c>
      <c r="W13" t="str">
        <f t="shared" si="13"/>
        <v xml:space="preserve">["SAVE_INDEX"] = 12; </v>
      </c>
      <c r="X13">
        <f>VLOOKUP(D13,Type!A$2:B$14,2,FALSE)</f>
        <v>7</v>
      </c>
      <c r="Y13" t="str">
        <f t="shared" si="14"/>
        <v xml:space="preserve">["TYPE"] = 7; </v>
      </c>
      <c r="Z13" t="str">
        <f t="shared" si="15"/>
        <v>0</v>
      </c>
      <c r="AA13" t="str">
        <f t="shared" si="16"/>
        <v xml:space="preserve">["VXP"] =    0; </v>
      </c>
      <c r="AB13" t="str">
        <f t="shared" si="17"/>
        <v>5</v>
      </c>
      <c r="AC13" t="str">
        <f t="shared" si="18"/>
        <v xml:space="preserve">["LP"] =  5; </v>
      </c>
      <c r="AD13" t="str">
        <f t="shared" si="19"/>
        <v>700</v>
      </c>
      <c r="AE13" t="str">
        <f t="shared" si="20"/>
        <v xml:space="preserve">["REP"] = 700; </v>
      </c>
      <c r="AF13">
        <f>VLOOKUP(I13,Faction!A$2:B$80,2,FALSE)</f>
        <v>15</v>
      </c>
      <c r="AG13" t="str">
        <f t="shared" si="21"/>
        <v xml:space="preserve">["FACTION"] = 15; </v>
      </c>
      <c r="AH13" t="str">
        <f t="shared" si="22"/>
        <v xml:space="preserve">["TIER"] = 0; </v>
      </c>
      <c r="AI13" t="str">
        <f t="shared" si="23"/>
        <v xml:space="preserve">                    </v>
      </c>
      <c r="AJ13" t="str">
        <f t="shared" si="24"/>
        <v xml:space="preserve">["NAME"] = { ["EN"] = "Flet-runner Challenges"; }; </v>
      </c>
      <c r="AK13" t="str">
        <f t="shared" si="25"/>
        <v xml:space="preserve">["LORE"] = { ["EN"] = "A number of flet-runners throughout Caras Galadhon have challenged you to join their ranks by demonstrating your awareness of the city's layout and the quickness of your feet."; }; </v>
      </c>
      <c r="AL13" t="str">
        <f t="shared" si="26"/>
        <v xml:space="preserve">["SUMMARY"] = { ["EN"] = "Complete Flet-runner challenge quests"; }; </v>
      </c>
      <c r="AM13" t="str">
        <f t="shared" si="27"/>
        <v xml:space="preserve">["TITLE"] = { ["EN"] = "Flet-runner"; }; </v>
      </c>
      <c r="AN13" t="str">
        <f t="shared" si="9"/>
        <v>};</v>
      </c>
    </row>
    <row r="14" spans="1:40" x14ac:dyDescent="0.25">
      <c r="A14">
        <v>1879152534</v>
      </c>
      <c r="B14">
        <v>13</v>
      </c>
      <c r="C14" t="s">
        <v>132</v>
      </c>
      <c r="D14" t="s">
        <v>30</v>
      </c>
      <c r="F14" t="s">
        <v>133</v>
      </c>
      <c r="G14">
        <v>10</v>
      </c>
      <c r="H14">
        <v>500</v>
      </c>
      <c r="I14" t="s">
        <v>54</v>
      </c>
      <c r="J14" t="s">
        <v>134</v>
      </c>
      <c r="K14" t="s">
        <v>166</v>
      </c>
      <c r="L14">
        <v>0</v>
      </c>
      <c r="P14" t="str">
        <f t="shared" si="5"/>
        <v>[13] = {["ID"] = 1879152534; }; -- Friend of Lothlórien</v>
      </c>
      <c r="Q14" s="1" t="str">
        <f t="shared" si="10"/>
        <v>[13] = {["ID"] = 1879152534; ["SAVE_INDEX"] = 13; ["TYPE"] = 7; ["VXP"] =    0; ["LP"] = 10; ["REP"] = 500; ["FACTION"] = 15; ["TIER"] = 0;                     ["NAME"] = { ["EN"] = "Friend of Lothlórien"; }; ["LORE"] = { ["EN"] = "The Galadhrim are wary of strangers. It takes much to earn their trust."; }; ["SUMMARY"] = { ["EN"] = "Complete The Paths of Caras Galadhon quest"; }; ["TITLE"] = { ["EN"] = "Friend of the Golden Wood"; }; };</v>
      </c>
      <c r="R14">
        <f t="shared" si="6"/>
        <v>13</v>
      </c>
      <c r="S14" t="str">
        <f t="shared" si="11"/>
        <v>[13] = {</v>
      </c>
      <c r="T14" t="str">
        <f t="shared" si="12"/>
        <v xml:space="preserve">["ID"] = 1879152534; </v>
      </c>
      <c r="U14" t="str">
        <f t="shared" si="7"/>
        <v xml:space="preserve">["ID"] = 1879152534; </v>
      </c>
      <c r="V14" t="str">
        <f t="shared" si="8"/>
        <v/>
      </c>
      <c r="W14" t="str">
        <f t="shared" si="13"/>
        <v xml:space="preserve">["SAVE_INDEX"] = 13; </v>
      </c>
      <c r="X14">
        <f>VLOOKUP(D14,Type!A$2:B$14,2,FALSE)</f>
        <v>7</v>
      </c>
      <c r="Y14" t="str">
        <f t="shared" si="14"/>
        <v xml:space="preserve">["TYPE"] = 7; </v>
      </c>
      <c r="Z14" t="str">
        <f t="shared" si="15"/>
        <v>0</v>
      </c>
      <c r="AA14" t="str">
        <f t="shared" si="16"/>
        <v xml:space="preserve">["VXP"] =    0; </v>
      </c>
      <c r="AB14" t="str">
        <f t="shared" si="17"/>
        <v>10</v>
      </c>
      <c r="AC14" t="str">
        <f t="shared" si="18"/>
        <v xml:space="preserve">["LP"] = 10; </v>
      </c>
      <c r="AD14" t="str">
        <f t="shared" si="19"/>
        <v>500</v>
      </c>
      <c r="AE14" t="str">
        <f t="shared" si="20"/>
        <v xml:space="preserve">["REP"] = 500; </v>
      </c>
      <c r="AF14">
        <f>VLOOKUP(I14,Faction!A$2:B$80,2,FALSE)</f>
        <v>15</v>
      </c>
      <c r="AG14" t="str">
        <f t="shared" si="21"/>
        <v xml:space="preserve">["FACTION"] = 15; </v>
      </c>
      <c r="AH14" t="str">
        <f t="shared" si="22"/>
        <v xml:space="preserve">["TIER"] = 0; </v>
      </c>
      <c r="AI14" t="str">
        <f t="shared" si="23"/>
        <v xml:space="preserve">                    </v>
      </c>
      <c r="AJ14" t="str">
        <f t="shared" si="24"/>
        <v xml:space="preserve">["NAME"] = { ["EN"] = "Friend of Lothlórien"; }; </v>
      </c>
      <c r="AK14" t="str">
        <f t="shared" si="25"/>
        <v xml:space="preserve">["LORE"] = { ["EN"] = "The Galadhrim are wary of strangers. It takes much to earn their trust."; }; </v>
      </c>
      <c r="AL14" t="str">
        <f t="shared" si="26"/>
        <v xml:space="preserve">["SUMMARY"] = { ["EN"] = "Complete The Paths of Caras Galadhon quest"; }; </v>
      </c>
      <c r="AM14" t="str">
        <f t="shared" si="27"/>
        <v xml:space="preserve">["TITLE"] = { ["EN"] = "Friend of the Golden Wood"; }; </v>
      </c>
      <c r="AN14" t="str">
        <f t="shared" si="9"/>
        <v>};</v>
      </c>
    </row>
    <row r="15" spans="1:40" x14ac:dyDescent="0.25">
      <c r="A15">
        <v>1879150610</v>
      </c>
      <c r="B15">
        <v>14</v>
      </c>
      <c r="C15" t="s">
        <v>157</v>
      </c>
      <c r="D15" t="s">
        <v>30</v>
      </c>
      <c r="F15" t="s">
        <v>158</v>
      </c>
      <c r="G15">
        <v>10</v>
      </c>
      <c r="H15">
        <v>900</v>
      </c>
      <c r="I15" t="s">
        <v>54</v>
      </c>
      <c r="J15" t="s">
        <v>159</v>
      </c>
      <c r="K15" t="s">
        <v>169</v>
      </c>
      <c r="L15">
        <v>0</v>
      </c>
      <c r="M15">
        <v>55</v>
      </c>
      <c r="P15" t="str">
        <f t="shared" si="5"/>
        <v>[14] = {["ID"] = 1879150610; }; -- The Defence of Lórien V</v>
      </c>
      <c r="Q15" s="1" t="str">
        <f t="shared" si="10"/>
        <v>[14] = {["ID"] = 1879150610; ["SAVE_INDEX"] = 14; ["TYPE"] = 7; ["VXP"] =    0; ["LP"] = 10; ["REP"] = 900; ["FACTION"] = 15; ["TIER"] = 0; ["MIN_LVL"] = "55"; ["NAME"] = { ["EN"] = "The Defence of Lórien V"; }; ["LORE"] = { ["EN"] = "The Orcs of Moria have come down from the mountains and begun their assault upon Lothlórien."; }; ["SUMMARY"] = { ["EN"] = "Defend Lothlórien from orcs 10 times"; }; ["TITLE"] = { ["EN"] = "Trueheart Defender of Lórien"; }; };</v>
      </c>
      <c r="R15">
        <f t="shared" si="6"/>
        <v>14</v>
      </c>
      <c r="S15" t="str">
        <f t="shared" si="11"/>
        <v>[14] = {</v>
      </c>
      <c r="T15" t="str">
        <f t="shared" si="12"/>
        <v xml:space="preserve">["ID"] = 1879150610; </v>
      </c>
      <c r="U15" t="str">
        <f t="shared" si="7"/>
        <v xml:space="preserve">["ID"] = 1879150610; </v>
      </c>
      <c r="V15" t="str">
        <f t="shared" si="8"/>
        <v/>
      </c>
      <c r="W15" t="str">
        <f t="shared" si="13"/>
        <v xml:space="preserve">["SAVE_INDEX"] = 14; </v>
      </c>
      <c r="X15">
        <f>VLOOKUP(D15,Type!A$2:B$14,2,FALSE)</f>
        <v>7</v>
      </c>
      <c r="Y15" t="str">
        <f t="shared" si="14"/>
        <v xml:space="preserve">["TYPE"] = 7; </v>
      </c>
      <c r="Z15" t="str">
        <f t="shared" si="15"/>
        <v>0</v>
      </c>
      <c r="AA15" t="str">
        <f t="shared" si="16"/>
        <v xml:space="preserve">["VXP"] =    0; </v>
      </c>
      <c r="AB15" t="str">
        <f t="shared" si="17"/>
        <v>10</v>
      </c>
      <c r="AC15" t="str">
        <f t="shared" si="18"/>
        <v xml:space="preserve">["LP"] = 10; </v>
      </c>
      <c r="AD15" t="str">
        <f t="shared" si="19"/>
        <v>900</v>
      </c>
      <c r="AE15" t="str">
        <f t="shared" si="20"/>
        <v xml:space="preserve">["REP"] = 900; </v>
      </c>
      <c r="AF15">
        <f>VLOOKUP(I15,Faction!A$2:B$80,2,FALSE)</f>
        <v>15</v>
      </c>
      <c r="AG15" t="str">
        <f t="shared" si="21"/>
        <v xml:space="preserve">["FACTION"] = 15; </v>
      </c>
      <c r="AH15" t="str">
        <f t="shared" si="22"/>
        <v xml:space="preserve">["TIER"] = 0; </v>
      </c>
      <c r="AI15" t="str">
        <f t="shared" si="23"/>
        <v xml:space="preserve">["MIN_LVL"] = "55"; </v>
      </c>
      <c r="AJ15" t="str">
        <f t="shared" si="24"/>
        <v xml:space="preserve">["NAME"] = { ["EN"] = "The Defence of Lórien V"; }; </v>
      </c>
      <c r="AK15" t="str">
        <f t="shared" si="25"/>
        <v xml:space="preserve">["LORE"] = { ["EN"] = "The Orcs of Moria have come down from the mountains and begun their assault upon Lothlórien."; }; </v>
      </c>
      <c r="AL15" t="str">
        <f t="shared" si="26"/>
        <v xml:space="preserve">["SUMMARY"] = { ["EN"] = "Defend Lothlórien from orcs 10 times"; }; </v>
      </c>
      <c r="AM15" t="str">
        <f t="shared" si="27"/>
        <v xml:space="preserve">["TITLE"] = { ["EN"] = "Trueheart Defender of Lórien"; }; </v>
      </c>
      <c r="AN15" t="str">
        <f t="shared" si="9"/>
        <v>};</v>
      </c>
    </row>
    <row r="16" spans="1:40" x14ac:dyDescent="0.25">
      <c r="A16">
        <v>1879150609</v>
      </c>
      <c r="B16">
        <v>15</v>
      </c>
      <c r="C16" t="s">
        <v>154</v>
      </c>
      <c r="D16" t="s">
        <v>30</v>
      </c>
      <c r="F16" t="s">
        <v>155</v>
      </c>
      <c r="G16">
        <v>10</v>
      </c>
      <c r="H16">
        <v>900</v>
      </c>
      <c r="I16" t="s">
        <v>54</v>
      </c>
      <c r="J16" t="s">
        <v>156</v>
      </c>
      <c r="K16" t="s">
        <v>169</v>
      </c>
      <c r="L16">
        <v>1</v>
      </c>
      <c r="M16">
        <v>55</v>
      </c>
      <c r="P16" t="str">
        <f t="shared" si="5"/>
        <v>[15] = {["ID"] = 1879150609; }; -- The Defence of Lórien IV</v>
      </c>
      <c r="Q16" s="1" t="str">
        <f t="shared" si="10"/>
        <v>[15] = {["ID"] = 1879150609; ["SAVE_INDEX"] = 15; ["TYPE"] = 7; ["VXP"] =    0; ["LP"] = 10; ["REP"] = 900; ["FACTION"] = 15; ["TIER"] = 1; ["MIN_LVL"] = "55"; ["NAME"] = { ["EN"] = "The Defence of Lórien IV"; }; ["LORE"] = { ["EN"] = "The Orcs of Moria have come down from the mountains and begun their assault upon Lothlórien."; }; ["SUMMARY"] = { ["EN"] = "Defend Lothlórien from orcs 7 times"; }; ["TITLE"] = { ["EN"] = "Persistent Defender of Lórien"; }; };</v>
      </c>
      <c r="R16">
        <f t="shared" si="6"/>
        <v>15</v>
      </c>
      <c r="S16" t="str">
        <f t="shared" si="11"/>
        <v>[15] = {</v>
      </c>
      <c r="T16" t="str">
        <f t="shared" si="12"/>
        <v xml:space="preserve">["ID"] = 1879150609; </v>
      </c>
      <c r="U16" t="str">
        <f t="shared" si="7"/>
        <v xml:space="preserve">["ID"] = 1879150609; </v>
      </c>
      <c r="V16" t="str">
        <f t="shared" si="8"/>
        <v/>
      </c>
      <c r="W16" t="str">
        <f t="shared" si="13"/>
        <v xml:space="preserve">["SAVE_INDEX"] = 15; </v>
      </c>
      <c r="X16">
        <f>VLOOKUP(D16,Type!A$2:B$14,2,FALSE)</f>
        <v>7</v>
      </c>
      <c r="Y16" t="str">
        <f t="shared" si="14"/>
        <v xml:space="preserve">["TYPE"] = 7; </v>
      </c>
      <c r="Z16" t="str">
        <f t="shared" si="15"/>
        <v>0</v>
      </c>
      <c r="AA16" t="str">
        <f t="shared" si="16"/>
        <v xml:space="preserve">["VXP"] =    0; </v>
      </c>
      <c r="AB16" t="str">
        <f t="shared" si="17"/>
        <v>10</v>
      </c>
      <c r="AC16" t="str">
        <f t="shared" si="18"/>
        <v xml:space="preserve">["LP"] = 10; </v>
      </c>
      <c r="AD16" t="str">
        <f t="shared" si="19"/>
        <v>900</v>
      </c>
      <c r="AE16" t="str">
        <f t="shared" si="20"/>
        <v xml:space="preserve">["REP"] = 900; </v>
      </c>
      <c r="AF16">
        <f>VLOOKUP(I16,Faction!A$2:B$80,2,FALSE)</f>
        <v>15</v>
      </c>
      <c r="AG16" t="str">
        <f t="shared" si="21"/>
        <v xml:space="preserve">["FACTION"] = 15; </v>
      </c>
      <c r="AH16" t="str">
        <f t="shared" si="22"/>
        <v xml:space="preserve">["TIER"] = 1; </v>
      </c>
      <c r="AI16" t="str">
        <f t="shared" si="23"/>
        <v xml:space="preserve">["MIN_LVL"] = "55"; </v>
      </c>
      <c r="AJ16" t="str">
        <f t="shared" si="24"/>
        <v xml:space="preserve">["NAME"] = { ["EN"] = "The Defence of Lórien IV"; }; </v>
      </c>
      <c r="AK16" t="str">
        <f t="shared" si="25"/>
        <v xml:space="preserve">["LORE"] = { ["EN"] = "The Orcs of Moria have come down from the mountains and begun their assault upon Lothlórien."; }; </v>
      </c>
      <c r="AL16" t="str">
        <f t="shared" si="26"/>
        <v xml:space="preserve">["SUMMARY"] = { ["EN"] = "Defend Lothlórien from orcs 7 times"; }; </v>
      </c>
      <c r="AM16" t="str">
        <f t="shared" si="27"/>
        <v xml:space="preserve">["TITLE"] = { ["EN"] = "Persistent Defender of Lórien"; }; </v>
      </c>
      <c r="AN16" t="str">
        <f t="shared" si="9"/>
        <v>};</v>
      </c>
    </row>
    <row r="17" spans="1:40" x14ac:dyDescent="0.25">
      <c r="A17">
        <v>1879150608</v>
      </c>
      <c r="B17">
        <v>16</v>
      </c>
      <c r="C17" t="s">
        <v>151</v>
      </c>
      <c r="D17" t="s">
        <v>30</v>
      </c>
      <c r="F17" t="s">
        <v>152</v>
      </c>
      <c r="G17">
        <v>5</v>
      </c>
      <c r="H17">
        <v>900</v>
      </c>
      <c r="I17" t="s">
        <v>54</v>
      </c>
      <c r="J17" t="s">
        <v>153</v>
      </c>
      <c r="K17" t="s">
        <v>169</v>
      </c>
      <c r="L17">
        <v>2</v>
      </c>
      <c r="M17">
        <v>55</v>
      </c>
      <c r="P17" t="str">
        <f t="shared" si="5"/>
        <v>[16] = {["ID"] = 1879150608; }; -- The Defence of Lórien III</v>
      </c>
      <c r="Q17" s="1" t="str">
        <f t="shared" si="10"/>
        <v>[16] = {["ID"] = 1879150608; ["SAVE_INDEX"] = 16; ["TYPE"] = 7; ["VXP"] =    0; ["LP"] =  5; ["REP"] = 900; ["FACTION"] = 15; ["TIER"] = 2; ["MIN_LVL"] = "55"; ["NAME"] = { ["EN"] = "The Defence of Lórien III"; }; ["LORE"] = { ["EN"] = "The Orcs of Moria have come down from the mountains and begun their assault upon Lothlórien."; }; ["SUMMARY"] = { ["EN"] = "Defend Lothlórien from orcs 5 times"; }; ["TITLE"] = { ["EN"] = "Defender of Lórien"; }; };</v>
      </c>
      <c r="R17">
        <f t="shared" si="6"/>
        <v>16</v>
      </c>
      <c r="S17" t="str">
        <f t="shared" si="11"/>
        <v>[16] = {</v>
      </c>
      <c r="T17" t="str">
        <f t="shared" si="12"/>
        <v xml:space="preserve">["ID"] = 1879150608; </v>
      </c>
      <c r="U17" t="str">
        <f t="shared" si="7"/>
        <v xml:space="preserve">["ID"] = 1879150608; </v>
      </c>
      <c r="V17" t="str">
        <f t="shared" si="8"/>
        <v/>
      </c>
      <c r="W17" t="str">
        <f t="shared" si="13"/>
        <v xml:space="preserve">["SAVE_INDEX"] = 16; </v>
      </c>
      <c r="X17">
        <f>VLOOKUP(D17,Type!A$2:B$14,2,FALSE)</f>
        <v>7</v>
      </c>
      <c r="Y17" t="str">
        <f t="shared" si="14"/>
        <v xml:space="preserve">["TYPE"] = 7; </v>
      </c>
      <c r="Z17" t="str">
        <f t="shared" si="15"/>
        <v>0</v>
      </c>
      <c r="AA17" t="str">
        <f t="shared" si="16"/>
        <v xml:space="preserve">["VXP"] =    0; </v>
      </c>
      <c r="AB17" t="str">
        <f t="shared" si="17"/>
        <v>5</v>
      </c>
      <c r="AC17" t="str">
        <f t="shared" si="18"/>
        <v xml:space="preserve">["LP"] =  5; </v>
      </c>
      <c r="AD17" t="str">
        <f t="shared" si="19"/>
        <v>900</v>
      </c>
      <c r="AE17" t="str">
        <f t="shared" si="20"/>
        <v xml:space="preserve">["REP"] = 900; </v>
      </c>
      <c r="AF17">
        <f>VLOOKUP(I17,Faction!A$2:B$80,2,FALSE)</f>
        <v>15</v>
      </c>
      <c r="AG17" t="str">
        <f t="shared" si="21"/>
        <v xml:space="preserve">["FACTION"] = 15; </v>
      </c>
      <c r="AH17" t="str">
        <f t="shared" si="22"/>
        <v xml:space="preserve">["TIER"] = 2; </v>
      </c>
      <c r="AI17" t="str">
        <f t="shared" si="23"/>
        <v xml:space="preserve">["MIN_LVL"] = "55"; </v>
      </c>
      <c r="AJ17" t="str">
        <f t="shared" si="24"/>
        <v xml:space="preserve">["NAME"] = { ["EN"] = "The Defence of Lórien III"; }; </v>
      </c>
      <c r="AK17" t="str">
        <f t="shared" si="25"/>
        <v xml:space="preserve">["LORE"] = { ["EN"] = "The Orcs of Moria have come down from the mountains and begun their assault upon Lothlórien."; }; </v>
      </c>
      <c r="AL17" t="str">
        <f t="shared" si="26"/>
        <v xml:space="preserve">["SUMMARY"] = { ["EN"] = "Defend Lothlórien from orcs 5 times"; }; </v>
      </c>
      <c r="AM17" t="str">
        <f t="shared" si="27"/>
        <v xml:space="preserve">["TITLE"] = { ["EN"] = "Defender of Lórien"; }; </v>
      </c>
      <c r="AN17" t="str">
        <f t="shared" si="9"/>
        <v>};</v>
      </c>
    </row>
    <row r="18" spans="1:40" x14ac:dyDescent="0.25">
      <c r="A18">
        <v>1879150607</v>
      </c>
      <c r="B18">
        <v>17</v>
      </c>
      <c r="C18" t="s">
        <v>148</v>
      </c>
      <c r="D18" t="s">
        <v>30</v>
      </c>
      <c r="F18" t="s">
        <v>149</v>
      </c>
      <c r="G18">
        <v>5</v>
      </c>
      <c r="H18">
        <v>900</v>
      </c>
      <c r="I18" t="s">
        <v>54</v>
      </c>
      <c r="J18" t="s">
        <v>150</v>
      </c>
      <c r="K18" t="s">
        <v>169</v>
      </c>
      <c r="L18">
        <v>3</v>
      </c>
      <c r="M18">
        <v>55</v>
      </c>
      <c r="P18" t="str">
        <f t="shared" si="5"/>
        <v>[17] = {["ID"] = 1879150607; }; -- The Defence of Lórien II</v>
      </c>
      <c r="Q18" s="1" t="str">
        <f t="shared" si="10"/>
        <v>[17] = {["ID"] = 1879150607; ["SAVE_INDEX"] = 17; ["TYPE"] = 7; ["VXP"] =    0; ["LP"] =  5; ["REP"] = 900; ["FACTION"] = 15; ["TIER"] = 3; ["MIN_LVL"] = "55"; ["NAME"] = { ["EN"] = "The Defence of Lórien II"; }; ["LORE"] = { ["EN"] = "The Orcs of Moria have come down from the mountains and begun their assault upon Lothlórien."; }; ["SUMMARY"] = { ["EN"] = "Defend Lothlórien from orcs 3 times"; }; ["TITLE"] = { ["EN"] = "Steadfast Ally of Lórien"; }; };</v>
      </c>
      <c r="R18">
        <f t="shared" si="6"/>
        <v>17</v>
      </c>
      <c r="S18" t="str">
        <f t="shared" si="11"/>
        <v>[17] = {</v>
      </c>
      <c r="T18" t="str">
        <f t="shared" si="12"/>
        <v xml:space="preserve">["ID"] = 1879150607; </v>
      </c>
      <c r="U18" t="str">
        <f t="shared" si="7"/>
        <v xml:space="preserve">["ID"] = 1879150607; </v>
      </c>
      <c r="V18" t="str">
        <f t="shared" si="8"/>
        <v/>
      </c>
      <c r="W18" t="str">
        <f t="shared" si="13"/>
        <v xml:space="preserve">["SAVE_INDEX"] = 17; </v>
      </c>
      <c r="X18">
        <f>VLOOKUP(D18,Type!A$2:B$14,2,FALSE)</f>
        <v>7</v>
      </c>
      <c r="Y18" t="str">
        <f t="shared" si="14"/>
        <v xml:space="preserve">["TYPE"] = 7; </v>
      </c>
      <c r="Z18" t="str">
        <f t="shared" si="15"/>
        <v>0</v>
      </c>
      <c r="AA18" t="str">
        <f t="shared" si="16"/>
        <v xml:space="preserve">["VXP"] =    0; </v>
      </c>
      <c r="AB18" t="str">
        <f t="shared" si="17"/>
        <v>5</v>
      </c>
      <c r="AC18" t="str">
        <f t="shared" si="18"/>
        <v xml:space="preserve">["LP"] =  5; </v>
      </c>
      <c r="AD18" t="str">
        <f t="shared" si="19"/>
        <v>900</v>
      </c>
      <c r="AE18" t="str">
        <f t="shared" si="20"/>
        <v xml:space="preserve">["REP"] = 900; </v>
      </c>
      <c r="AF18">
        <f>VLOOKUP(I18,Faction!A$2:B$80,2,FALSE)</f>
        <v>15</v>
      </c>
      <c r="AG18" t="str">
        <f t="shared" si="21"/>
        <v xml:space="preserve">["FACTION"] = 15; </v>
      </c>
      <c r="AH18" t="str">
        <f t="shared" si="22"/>
        <v xml:space="preserve">["TIER"] = 3; </v>
      </c>
      <c r="AI18" t="str">
        <f t="shared" si="23"/>
        <v xml:space="preserve">["MIN_LVL"] = "55"; </v>
      </c>
      <c r="AJ18" t="str">
        <f t="shared" si="24"/>
        <v xml:space="preserve">["NAME"] = { ["EN"] = "The Defence of Lórien II"; }; </v>
      </c>
      <c r="AK18" t="str">
        <f t="shared" si="25"/>
        <v xml:space="preserve">["LORE"] = { ["EN"] = "The Orcs of Moria have come down from the mountains and begun their assault upon Lothlórien."; }; </v>
      </c>
      <c r="AL18" t="str">
        <f t="shared" si="26"/>
        <v xml:space="preserve">["SUMMARY"] = { ["EN"] = "Defend Lothlórien from orcs 3 times"; }; </v>
      </c>
      <c r="AM18" t="str">
        <f t="shared" si="27"/>
        <v xml:space="preserve">["TITLE"] = { ["EN"] = "Steadfast Ally of Lórien"; }; </v>
      </c>
      <c r="AN18" t="str">
        <f t="shared" si="9"/>
        <v>};</v>
      </c>
    </row>
    <row r="19" spans="1:40" x14ac:dyDescent="0.25">
      <c r="A19">
        <v>1879150606</v>
      </c>
      <c r="B19">
        <v>18</v>
      </c>
      <c r="C19" t="s">
        <v>145</v>
      </c>
      <c r="D19" t="s">
        <v>30</v>
      </c>
      <c r="F19" t="s">
        <v>146</v>
      </c>
      <c r="G19">
        <v>5</v>
      </c>
      <c r="H19">
        <v>900</v>
      </c>
      <c r="I19" t="s">
        <v>54</v>
      </c>
      <c r="J19" t="s">
        <v>147</v>
      </c>
      <c r="K19" t="s">
        <v>169</v>
      </c>
      <c r="L19">
        <v>4</v>
      </c>
      <c r="M19">
        <v>55</v>
      </c>
      <c r="P19" t="str">
        <f t="shared" si="5"/>
        <v>[18] = {["ID"] = 1879150606; }; -- The Defence of Lórien</v>
      </c>
      <c r="Q19" s="1" t="str">
        <f t="shared" si="10"/>
        <v>[18] = {["ID"] = 1879150606; ["SAVE_INDEX"] = 18; ["TYPE"] = 7; ["VXP"] =    0; ["LP"] =  5; ["REP"] = 900; ["FACTION"] = 15; ["TIER"] = 4; ["MIN_LVL"] = "55"; ["NAME"] = { ["EN"] = "The Defence of Lórien"; }; ["LORE"] = { ["EN"] = "The Orcs of Moria have come down from the mountains and begun their assault upon Lothlórien."; }; ["SUMMARY"] = { ["EN"] = "Defend Lothlórien from orcs 1 time"; }; ["TITLE"] = { ["EN"] = "Fleeting Ally of Lórien"; }; };</v>
      </c>
      <c r="R19">
        <f t="shared" si="6"/>
        <v>18</v>
      </c>
      <c r="S19" t="str">
        <f t="shared" si="11"/>
        <v>[18] = {</v>
      </c>
      <c r="T19" t="str">
        <f t="shared" si="12"/>
        <v xml:space="preserve">["ID"] = 1879150606; </v>
      </c>
      <c r="U19" t="str">
        <f t="shared" si="7"/>
        <v xml:space="preserve">["ID"] = 1879150606; </v>
      </c>
      <c r="V19" t="str">
        <f t="shared" si="8"/>
        <v/>
      </c>
      <c r="W19" t="str">
        <f t="shared" si="13"/>
        <v xml:space="preserve">["SAVE_INDEX"] = 18; </v>
      </c>
      <c r="X19">
        <f>VLOOKUP(D19,Type!A$2:B$14,2,FALSE)</f>
        <v>7</v>
      </c>
      <c r="Y19" t="str">
        <f t="shared" si="14"/>
        <v xml:space="preserve">["TYPE"] = 7; </v>
      </c>
      <c r="Z19" t="str">
        <f t="shared" si="15"/>
        <v>0</v>
      </c>
      <c r="AA19" t="str">
        <f t="shared" si="16"/>
        <v xml:space="preserve">["VXP"] =    0; </v>
      </c>
      <c r="AB19" t="str">
        <f t="shared" si="17"/>
        <v>5</v>
      </c>
      <c r="AC19" t="str">
        <f t="shared" si="18"/>
        <v xml:space="preserve">["LP"] =  5; </v>
      </c>
      <c r="AD19" t="str">
        <f t="shared" si="19"/>
        <v>900</v>
      </c>
      <c r="AE19" t="str">
        <f t="shared" si="20"/>
        <v xml:space="preserve">["REP"] = 900; </v>
      </c>
      <c r="AF19">
        <f>VLOOKUP(I19,Faction!A$2:B$80,2,FALSE)</f>
        <v>15</v>
      </c>
      <c r="AG19" t="str">
        <f t="shared" si="21"/>
        <v xml:space="preserve">["FACTION"] = 15; </v>
      </c>
      <c r="AH19" t="str">
        <f t="shared" si="22"/>
        <v xml:space="preserve">["TIER"] = 4; </v>
      </c>
      <c r="AI19" t="str">
        <f t="shared" si="23"/>
        <v xml:space="preserve">["MIN_LVL"] = "55"; </v>
      </c>
      <c r="AJ19" t="str">
        <f t="shared" si="24"/>
        <v xml:space="preserve">["NAME"] = { ["EN"] = "The Defence of Lórien"; }; </v>
      </c>
      <c r="AK19" t="str">
        <f t="shared" si="25"/>
        <v xml:space="preserve">["LORE"] = { ["EN"] = "The Orcs of Moria have come down from the mountains and begun their assault upon Lothlórien."; }; </v>
      </c>
      <c r="AL19" t="str">
        <f t="shared" si="26"/>
        <v xml:space="preserve">["SUMMARY"] = { ["EN"] = "Defend Lothlórien from orcs 1 time"; }; </v>
      </c>
      <c r="AM19" t="str">
        <f t="shared" si="27"/>
        <v xml:space="preserve">["TITLE"] = { ["EN"] = "Fleeting Ally of Lórien"; }; </v>
      </c>
      <c r="AN19" t="str">
        <f t="shared" si="9"/>
        <v>};</v>
      </c>
    </row>
  </sheetData>
  <conditionalFormatting sqref="B1">
    <cfRule type="duplicateValues" dxfId="52" priority="3"/>
  </conditionalFormatting>
  <conditionalFormatting sqref="B1:B1048576">
    <cfRule type="duplicateValues" dxfId="51" priority="2"/>
  </conditionalFormatting>
  <conditionalFormatting sqref="N2:N19">
    <cfRule type="duplicateValues" dxfId="5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7BA0D-7AF7-48B9-8C21-4B0DBCB07F1C}">
  <dimension ref="A1:AQ67"/>
  <sheetViews>
    <sheetView workbookViewId="0">
      <pane xSplit="3" ySplit="1" topLeftCell="H56" activePane="bottomRight" state="frozen"/>
      <selection pane="topRight" activeCell="C1" sqref="C1"/>
      <selection pane="bottomLeft" activeCell="A2" sqref="A2"/>
      <selection pane="bottomRight" activeCell="K66" sqref="K66"/>
    </sheetView>
  </sheetViews>
  <sheetFormatPr defaultRowHeight="15" x14ac:dyDescent="0.25"/>
  <cols>
    <col min="1" max="1" width="11" bestFit="1" customWidth="1"/>
    <col min="3" max="3" width="32" customWidth="1"/>
    <col min="10" max="10" width="19.28515625" bestFit="1" customWidth="1"/>
    <col min="11" max="11" width="27.42578125" customWidth="1"/>
    <col min="16" max="16" width="12.140625" bestFit="1" customWidth="1"/>
    <col min="17" max="17" width="12.140625" customWidth="1"/>
    <col min="18" max="18" width="19.5703125" customWidth="1"/>
  </cols>
  <sheetData>
    <row r="1" spans="1:43" x14ac:dyDescent="0.25">
      <c r="A1" t="s">
        <v>1575</v>
      </c>
      <c r="B1" t="s">
        <v>799</v>
      </c>
      <c r="C1" t="s">
        <v>1011</v>
      </c>
      <c r="D1" t="s">
        <v>1</v>
      </c>
      <c r="E1" t="s">
        <v>1543</v>
      </c>
      <c r="F1" t="s">
        <v>2</v>
      </c>
      <c r="G1" t="s">
        <v>3</v>
      </c>
      <c r="H1" t="s">
        <v>4</v>
      </c>
      <c r="I1" t="s">
        <v>5</v>
      </c>
      <c r="J1" t="s">
        <v>6</v>
      </c>
      <c r="K1" t="s">
        <v>7</v>
      </c>
      <c r="L1" t="s">
        <v>1010</v>
      </c>
      <c r="M1" t="s">
        <v>9</v>
      </c>
      <c r="N1" t="s">
        <v>1012</v>
      </c>
      <c r="O1" t="s">
        <v>2083</v>
      </c>
      <c r="P1" t="s">
        <v>10</v>
      </c>
      <c r="Q1" t="s">
        <v>2085</v>
      </c>
      <c r="R1" t="s">
        <v>11</v>
      </c>
      <c r="S1" t="s">
        <v>12</v>
      </c>
      <c r="T1" t="s">
        <v>13</v>
      </c>
      <c r="U1" t="s">
        <v>1575</v>
      </c>
      <c r="V1" t="s">
        <v>2084</v>
      </c>
      <c r="W1" t="s">
        <v>2083</v>
      </c>
      <c r="X1" t="s">
        <v>799</v>
      </c>
      <c r="Y1" t="s">
        <v>14</v>
      </c>
      <c r="Z1" t="s">
        <v>15</v>
      </c>
      <c r="AA1" t="s">
        <v>1561</v>
      </c>
      <c r="AB1" t="s">
        <v>1562</v>
      </c>
      <c r="AC1" t="s">
        <v>16</v>
      </c>
      <c r="AD1" t="s">
        <v>2</v>
      </c>
      <c r="AE1" t="s">
        <v>17</v>
      </c>
      <c r="AF1" t="s">
        <v>4</v>
      </c>
      <c r="AG1" t="s">
        <v>18</v>
      </c>
      <c r="AH1" t="s">
        <v>5</v>
      </c>
      <c r="AI1" t="s">
        <v>19</v>
      </c>
      <c r="AJ1" t="s">
        <v>6</v>
      </c>
      <c r="AK1" t="s">
        <v>9</v>
      </c>
      <c r="AL1" t="s">
        <v>1012</v>
      </c>
      <c r="AM1" t="s">
        <v>1009</v>
      </c>
      <c r="AN1" t="s">
        <v>1010</v>
      </c>
      <c r="AO1" t="s">
        <v>7</v>
      </c>
      <c r="AP1" t="s">
        <v>0</v>
      </c>
      <c r="AQ1" t="s">
        <v>20</v>
      </c>
    </row>
    <row r="2" spans="1:43" x14ac:dyDescent="0.25">
      <c r="A2">
        <v>1879303585</v>
      </c>
      <c r="B2">
        <v>1</v>
      </c>
      <c r="C2" t="s">
        <v>1439</v>
      </c>
      <c r="D2" t="s">
        <v>30</v>
      </c>
      <c r="I2">
        <v>1200</v>
      </c>
      <c r="J2" t="s">
        <v>61</v>
      </c>
      <c r="K2" t="s">
        <v>170</v>
      </c>
      <c r="L2" t="s">
        <v>1442</v>
      </c>
      <c r="M2">
        <v>0</v>
      </c>
      <c r="N2">
        <v>47</v>
      </c>
      <c r="Q2" t="str">
        <f>CONCATENATE(T2,V2,W2,AQ2," -- ",C2)</f>
        <v xml:space="preserve"> [1] = {["ID"] = 1879303585; }; -- Deeds of Khazad-Dûm</v>
      </c>
      <c r="R2" s="1" t="str">
        <f>CONCATENATE(T2,U2,X2,Z2,AB2,AD2,AF2,AH2,AJ2,AK2,AL2,AM2,AN2,AO2,AP2,AQ2)</f>
        <v xml:space="preserve"> [1] = {["ID"] = 1879303585; ["SAVE_INDEX"] =  1; ["TYPE"] =  7;             ["VXP"] =    0; ["LP"] =  0; ["REP"] = 1200; ["FACTION"] = 17; ["TIER"] = 0; ["MIN_LVL"] = "47"; ["NAME"] = { ["EN"] = "Deeds of Khazad-Dûm"; }; ["LORE"] = { ["EN"] = "There is much to do while travelling through the deeps and delvings within Khazad-dûm."; }; ["SUMMARY"] = { ["EN"] = "Complete 3 meta deeds and 1 quest deed in Moria"; }; };</v>
      </c>
      <c r="S2">
        <f>ROW()-1</f>
        <v>1</v>
      </c>
      <c r="T2" t="str">
        <f t="shared" ref="T2" si="0">CONCATENATE(REPT(" ",2-LEN(S2)),"[",S2,"] = {")</f>
        <v xml:space="preserve"> [1] = {</v>
      </c>
      <c r="U2" t="str">
        <f>IF(LEN(A2)&gt;0,CONCATENATE("[""ID""] = ",A2,"; "),"                     ")</f>
        <v xml:space="preserve">["ID"] = 1879303585; </v>
      </c>
      <c r="V2" t="str">
        <f>IF(LEN(A2)&gt;0,CONCATENATE("[""ID""] = ",A2,"; "),"")</f>
        <v xml:space="preserve">["ID"] = 1879303585; </v>
      </c>
      <c r="W2" t="str">
        <f>IF(LEN(O2)&gt;0,CONCATENATE("[""CAT_ID""] = ",O2,"; "),"")</f>
        <v/>
      </c>
      <c r="X2" t="str">
        <f>IF(LEN(B2)&gt;0,CONCATENATE("[""SAVE_INDEX""] = ",REPT(" ",2-LEN(B2)),B2,"; "),"                     ")</f>
        <v xml:space="preserve">["SAVE_INDEX"] =  1; </v>
      </c>
      <c r="Y2">
        <f>VLOOKUP(D2,Type!A$2:B$14,2,FALSE)</f>
        <v>7</v>
      </c>
      <c r="Z2" t="str">
        <f>CONCATENATE("[""TYPE""] = ",REPT(" ",2-LEN(Y2)),Y2,"; ")</f>
        <v xml:space="preserve">["TYPE"] =  7; </v>
      </c>
      <c r="AA2" t="str">
        <f>IF(NOT(ISBLANK(E2)),VLOOKUP(E2,Type!D$2:E$6,2,FALSE),"")</f>
        <v/>
      </c>
      <c r="AB2" t="str">
        <f>IF(NOT(ISBLANK(E2)),CONCATENATE("[""NA""] = ",AA2,"; "),"            ")</f>
        <v xml:space="preserve">            </v>
      </c>
      <c r="AC2" t="str">
        <f>TEXT(F2,0)</f>
        <v>0</v>
      </c>
      <c r="AD2" t="str">
        <f>CONCATENATE("[""VXP""] = ",REPT(" ",4-LEN(AC2)),TEXT(AC2,"0"),"; ")</f>
        <v xml:space="preserve">["VXP"] =    0; </v>
      </c>
      <c r="AE2" t="str">
        <f>TEXT(H2,0)</f>
        <v>0</v>
      </c>
      <c r="AF2" t="str">
        <f>CONCATENATE("[""LP""] = ",REPT(" ",2-LEN(AE2)),TEXT(AE2,"0"),"; ")</f>
        <v xml:space="preserve">["LP"] =  0; </v>
      </c>
      <c r="AG2" t="str">
        <f>TEXT(I2,0)</f>
        <v>1200</v>
      </c>
      <c r="AH2" t="str">
        <f>CONCATENATE("[""REP""] = ",REPT(" ",4-LEN(AG2)),TEXT(AG2,"0"),"; ")</f>
        <v xml:space="preserve">["REP"] = 1200; </v>
      </c>
      <c r="AI2">
        <f>VLOOKUP(J2,Faction!A$2:B$80,2,FALSE)</f>
        <v>17</v>
      </c>
      <c r="AJ2" t="str">
        <f>CONCATENATE("[""FACTION""] = ",REPT(" ",2-LEN(AI2)),TEXT(AI2,"0"),"; ")</f>
        <v xml:space="preserve">["FACTION"] = 17; </v>
      </c>
      <c r="AK2" t="str">
        <f>CONCATENATE("[""TIER""] = ",TEXT(M2,"0"),"; ")</f>
        <v xml:space="preserve">["TIER"] = 0; </v>
      </c>
      <c r="AL2" t="str">
        <f>IF(LEN(N2)&gt;0,CONCATENATE("[""MIN_LVL""] = ",REPT(" ",2-LEN(N2)),"""",N2,"""; "),"                    ")</f>
        <v xml:space="preserve">["MIN_LVL"] = "47"; </v>
      </c>
      <c r="AM2" t="str">
        <f>CONCATENATE("[""NAME""] = { [""EN""] = """,C2,"""; }; ")</f>
        <v xml:space="preserve">["NAME"] = { ["EN"] = "Deeds of Khazad-Dûm"; }; </v>
      </c>
      <c r="AN2" t="str">
        <f>IF(LEN(L2)&gt;0,CONCATENATE("[""LORE""] = { [""EN""] = """,L2,"""; }; "),"")</f>
        <v xml:space="preserve">["LORE"] = { ["EN"] = "There is much to do while travelling through the deeps and delvings within Khazad-dûm."; }; </v>
      </c>
      <c r="AO2" t="str">
        <f>IF(LEN(K2)&gt;0,CONCATENATE("[""SUMMARY""] = { [""EN""] = """,K2,"""; }; "),"")</f>
        <v xml:space="preserve">["SUMMARY"] = { ["EN"] = "Complete 3 meta deeds and 1 quest deed in Moria"; }; </v>
      </c>
      <c r="AP2" t="str">
        <f>IF(LEN(G2)&gt;0,CONCATENATE("[""TITLE""] = { [""EN""] = """,G2,"""; }; "),"")</f>
        <v/>
      </c>
      <c r="AQ2" t="str">
        <f>CONCATENATE("};")</f>
        <v>};</v>
      </c>
    </row>
    <row r="3" spans="1:43" x14ac:dyDescent="0.25">
      <c r="A3">
        <v>1879146848</v>
      </c>
      <c r="B3">
        <v>2</v>
      </c>
      <c r="C3" t="s">
        <v>1440</v>
      </c>
      <c r="D3" t="s">
        <v>25</v>
      </c>
      <c r="G3" t="s">
        <v>171</v>
      </c>
      <c r="H3">
        <v>15</v>
      </c>
      <c r="I3">
        <v>900</v>
      </c>
      <c r="J3" t="s">
        <v>60</v>
      </c>
      <c r="K3" t="s">
        <v>172</v>
      </c>
      <c r="L3" t="s">
        <v>1443</v>
      </c>
      <c r="M3">
        <v>1</v>
      </c>
      <c r="N3">
        <v>47</v>
      </c>
      <c r="Q3" t="str">
        <f t="shared" ref="Q3:Q66" si="1">CONCATENATE(T3,V3,W3,AQ3," -- ",C3)</f>
        <v xml:space="preserve"> [2] = {["ID"] = 1879146848; }; -- Explorer of Khazad-Dûm</v>
      </c>
      <c r="R3" s="1" t="str">
        <f t="shared" ref="R3:R66" si="2">CONCATENATE(T3,U3,X3,Z3,AB3,AD3,AF3,AH3,AJ3,AK3,AL3,AM3,AN3,AO3,AP3,AQ3)</f>
        <v xml:space="preserve"> [2] = {["ID"] = 1879146848; ["SAVE_INDEX"] =  2; ["TYPE"] =  3;             ["VXP"] =    0; ["LP"] = 15; ["REP"] =  900; ["FACTION"] = 16; ["TIER"] = 1; ["MIN_LVL"] = "47"; ["NAME"] = { ["EN"] = "Explorer of Khazad-Dûm"; }; ["LORE"] = { ["EN"] = "Explore the many deeps and delvings within Khazad-dûm"; }; ["SUMMARY"] = { ["EN"] = "Complete 13 explorer deeds in Moria"; }; ["TITLE"] = { ["EN"] = "Explorer of Khazad-dûm"; }; };</v>
      </c>
      <c r="S3">
        <f t="shared" ref="S3:S66" si="3">ROW()-1</f>
        <v>2</v>
      </c>
      <c r="T3" t="str">
        <f t="shared" ref="T3:T66" si="4">CONCATENATE(REPT(" ",2-LEN(S3)),"[",S3,"] = {")</f>
        <v xml:space="preserve"> [2] = {</v>
      </c>
      <c r="U3" t="str">
        <f t="shared" ref="U3:U66" si="5">IF(LEN(A3)&gt;0,CONCATENATE("[""ID""] = ",A3,"; "),"                     ")</f>
        <v xml:space="preserve">["ID"] = 1879146848; </v>
      </c>
      <c r="V3" t="str">
        <f t="shared" ref="V3:V66" si="6">IF(LEN(A3)&gt;0,CONCATENATE("[""ID""] = ",A3,"; "),"")</f>
        <v xml:space="preserve">["ID"] = 1879146848; </v>
      </c>
      <c r="W3" t="str">
        <f t="shared" ref="W3:W66" si="7">IF(LEN(O3)&gt;0,CONCATENATE("[""CAT_ID""] = ",O3,"; "),"")</f>
        <v/>
      </c>
      <c r="X3" t="str">
        <f t="shared" ref="X3:X66" si="8">IF(LEN(B3)&gt;0,CONCATENATE("[""SAVE_INDEX""] = ",REPT(" ",2-LEN(B3)),B3,"; "),"                     ")</f>
        <v xml:space="preserve">["SAVE_INDEX"] =  2; </v>
      </c>
      <c r="Y3">
        <f>VLOOKUP(D3,Type!A$2:B$14,2,FALSE)</f>
        <v>3</v>
      </c>
      <c r="Z3" t="str">
        <f t="shared" ref="Z3:Z66" si="9">CONCATENATE("[""TYPE""] = ",REPT(" ",2-LEN(Y3)),Y3,"; ")</f>
        <v xml:space="preserve">["TYPE"] =  3; </v>
      </c>
      <c r="AA3" t="str">
        <f>IF(NOT(ISBLANK(E3)),VLOOKUP(E3,Type!D$2:E$6,2,FALSE),"")</f>
        <v/>
      </c>
      <c r="AB3" t="str">
        <f t="shared" ref="AB3:AB67" si="10">IF(NOT(ISBLANK(E3)),CONCATENATE("[""NA""] = ",AA3,"; "),"            ")</f>
        <v xml:space="preserve">            </v>
      </c>
      <c r="AC3" t="str">
        <f t="shared" ref="AC3:AC67" si="11">TEXT(F3,0)</f>
        <v>0</v>
      </c>
      <c r="AD3" t="str">
        <f t="shared" ref="AD3:AD67" si="12">CONCATENATE("[""VXP""] = ",REPT(" ",4-LEN(AC3)),TEXT(AC3,"0"),"; ")</f>
        <v xml:space="preserve">["VXP"] =    0; </v>
      </c>
      <c r="AE3" t="str">
        <f t="shared" ref="AE3:AE67" si="13">TEXT(H3,0)</f>
        <v>15</v>
      </c>
      <c r="AF3" t="str">
        <f t="shared" ref="AF3:AF67" si="14">CONCATENATE("[""LP""] = ",REPT(" ",2-LEN(AE3)),TEXT(AE3,"0"),"; ")</f>
        <v xml:space="preserve">["LP"] = 15; </v>
      </c>
      <c r="AG3" t="str">
        <f t="shared" ref="AG3:AG67" si="15">TEXT(I3,0)</f>
        <v>900</v>
      </c>
      <c r="AH3" t="str">
        <f t="shared" ref="AH3:AH67" si="16">CONCATENATE("[""REP""] = ",REPT(" ",4-LEN(AG3)),TEXT(AG3,"0"),"; ")</f>
        <v xml:space="preserve">["REP"] =  900; </v>
      </c>
      <c r="AI3">
        <f>VLOOKUP(J3,Faction!A$2:B$80,2,FALSE)</f>
        <v>16</v>
      </c>
      <c r="AJ3" t="str">
        <f t="shared" ref="AJ3:AJ66" si="17">CONCATENATE("[""FACTION""] = ",REPT(" ",2-LEN(AI3)),TEXT(AI3,"0"),"; ")</f>
        <v xml:space="preserve">["FACTION"] = 16; </v>
      </c>
      <c r="AK3" t="str">
        <f t="shared" ref="AK3:AK67" si="18">CONCATENATE("[""TIER""] = ",TEXT(M3,"0"),"; ")</f>
        <v xml:space="preserve">["TIER"] = 1; </v>
      </c>
      <c r="AL3" t="str">
        <f t="shared" ref="AL3:AL66" si="19">IF(LEN(N3)&gt;0,CONCATENATE("[""MIN_LVL""] = ",REPT(" ",2-LEN(N3)),"""",N3,"""; "),"                    ")</f>
        <v xml:space="preserve">["MIN_LVL"] = "47"; </v>
      </c>
      <c r="AM3" t="str">
        <f t="shared" ref="AM3:AM67" si="20">CONCATENATE("[""NAME""] = { [""EN""] = """,C3,"""; }; ")</f>
        <v xml:space="preserve">["NAME"] = { ["EN"] = "Explorer of Khazad-Dûm"; }; </v>
      </c>
      <c r="AN3" t="str">
        <f t="shared" ref="AN3:AN66" si="21">IF(LEN(L3)&gt;0,CONCATENATE("[""LORE""] = { [""EN""] = """,L3,"""; }; "),"")</f>
        <v xml:space="preserve">["LORE"] = { ["EN"] = "Explore the many deeps and delvings within Khazad-dûm"; }; </v>
      </c>
      <c r="AO3" t="str">
        <f t="shared" ref="AO3:AO66" si="22">IF(LEN(K3)&gt;0,CONCATENATE("[""SUMMARY""] = { [""EN""] = """,K3,"""; }; "),"")</f>
        <v xml:space="preserve">["SUMMARY"] = { ["EN"] = "Complete 13 explorer deeds in Moria"; }; </v>
      </c>
      <c r="AP3" t="str">
        <f t="shared" ref="AP3:AP67" si="23">IF(LEN(G3)&gt;0,CONCATENATE("[""TITLE""] = { [""EN""] = """,G3,"""; }; "),"")</f>
        <v xml:space="preserve">["TITLE"] = { ["EN"] = "Explorer of Khazad-dûm"; }; </v>
      </c>
      <c r="AQ3" t="str">
        <f t="shared" ref="AQ3:AQ67" si="24">CONCATENATE("};")</f>
        <v>};</v>
      </c>
    </row>
    <row r="4" spans="1:43" x14ac:dyDescent="0.25">
      <c r="A4">
        <v>1879141031</v>
      </c>
      <c r="B4">
        <v>8</v>
      </c>
      <c r="C4" t="s">
        <v>282</v>
      </c>
      <c r="D4" t="s">
        <v>25</v>
      </c>
      <c r="F4">
        <v>2000</v>
      </c>
      <c r="H4">
        <v>10</v>
      </c>
      <c r="I4">
        <v>500</v>
      </c>
      <c r="J4" t="s">
        <v>61</v>
      </c>
      <c r="K4" t="s">
        <v>283</v>
      </c>
      <c r="L4" t="s">
        <v>298</v>
      </c>
      <c r="M4">
        <v>2</v>
      </c>
      <c r="N4">
        <v>47</v>
      </c>
      <c r="Q4" t="str">
        <f t="shared" si="1"/>
        <v xml:space="preserve"> [3] = {["ID"] = 1879141031; }; -- The Flaming Deeps</v>
      </c>
      <c r="R4" s="1" t="str">
        <f t="shared" ref="R4:R14" si="25">CONCATENATE(T4,U4,X4,Z4,AB4,AD4,AF4,AH4,AJ4,AK4,AL4,AM4,AN4,AO4,AP4,AQ4)</f>
        <v xml:space="preserve"> [3] = {["ID"] = 1879141031; ["SAVE_INDEX"] =  8; ["TYPE"] =  3;             ["VXP"] = 2000; ["LP"] = 10; ["REP"] =  500; ["FACTION"] = 17; ["TIER"] = 2; ["MIN_LVL"] = "47"; ["NAME"] = { ["EN"] = "The Flaming Deeps"; }; ["LORE"] = { ["EN"] = "Explore the Flaming Deeps of Moria."; }; ["SUMMARY"] = { ["EN"] = "Find 7 points of interest in The Flaming Deeps"; }; };</v>
      </c>
      <c r="S4">
        <f t="shared" si="3"/>
        <v>3</v>
      </c>
      <c r="T4" t="str">
        <f t="shared" ref="T4:T14" si="26">CONCATENATE(REPT(" ",2-LEN(S4)),"[",S4,"] = {")</f>
        <v xml:space="preserve"> [3] = {</v>
      </c>
      <c r="U4" t="str">
        <f t="shared" ref="U4:U14" si="27">IF(LEN(A4)&gt;0,CONCATENATE("[""ID""] = ",A4,"; "),"                     ")</f>
        <v xml:space="preserve">["ID"] = 1879141031; </v>
      </c>
      <c r="V4" t="str">
        <f t="shared" si="6"/>
        <v xml:space="preserve">["ID"] = 1879141031; </v>
      </c>
      <c r="W4" t="str">
        <f t="shared" si="7"/>
        <v/>
      </c>
      <c r="X4" t="str">
        <f t="shared" ref="X4:X14" si="28">IF(LEN(B4)&gt;0,CONCATENATE("[""SAVE_INDEX""] = ",REPT(" ",2-LEN(B4)),B4,"; "),"                     ")</f>
        <v xml:space="preserve">["SAVE_INDEX"] =  8; </v>
      </c>
      <c r="Y4">
        <f>VLOOKUP(D4,Type!A$2:B$14,2,FALSE)</f>
        <v>3</v>
      </c>
      <c r="Z4" t="str">
        <f t="shared" ref="Z4:Z14" si="29">CONCATENATE("[""TYPE""] = ",REPT(" ",2-LEN(Y4)),Y4,"; ")</f>
        <v xml:space="preserve">["TYPE"] =  3; </v>
      </c>
      <c r="AA4" t="str">
        <f>IF(NOT(ISBLANK(E4)),VLOOKUP(E4,Type!D$2:E$6,2,FALSE),"")</f>
        <v/>
      </c>
      <c r="AB4" t="str">
        <f t="shared" ref="AB4:AB14" si="30">IF(NOT(ISBLANK(E4)),CONCATENATE("[""NA""] = ",AA4,"; "),"            ")</f>
        <v xml:space="preserve">            </v>
      </c>
      <c r="AC4" t="str">
        <f t="shared" ref="AC4:AC14" si="31">TEXT(F4,0)</f>
        <v>2000</v>
      </c>
      <c r="AD4" t="str">
        <f t="shared" ref="AD4:AD14" si="32">CONCATENATE("[""VXP""] = ",REPT(" ",4-LEN(AC4)),TEXT(AC4,"0"),"; ")</f>
        <v xml:space="preserve">["VXP"] = 2000; </v>
      </c>
      <c r="AE4" t="str">
        <f t="shared" ref="AE4:AE14" si="33">TEXT(H4,0)</f>
        <v>10</v>
      </c>
      <c r="AF4" t="str">
        <f t="shared" ref="AF4:AF14" si="34">CONCATENATE("[""LP""] = ",REPT(" ",2-LEN(AE4)),TEXT(AE4,"0"),"; ")</f>
        <v xml:space="preserve">["LP"] = 10; </v>
      </c>
      <c r="AG4" t="str">
        <f t="shared" ref="AG4:AG14" si="35">TEXT(I4,0)</f>
        <v>500</v>
      </c>
      <c r="AH4" t="str">
        <f t="shared" ref="AH4:AH14" si="36">CONCATENATE("[""REP""] = ",REPT(" ",4-LEN(AG4)),TEXT(AG4,"0"),"; ")</f>
        <v xml:space="preserve">["REP"] =  500; </v>
      </c>
      <c r="AI4">
        <f>VLOOKUP(J4,Faction!A$2:B$80,2,FALSE)</f>
        <v>17</v>
      </c>
      <c r="AJ4" t="str">
        <f t="shared" ref="AJ4:AJ14" si="37">CONCATENATE("[""FACTION""] = ",REPT(" ",2-LEN(AI4)),TEXT(AI4,"0"),"; ")</f>
        <v xml:space="preserve">["FACTION"] = 17; </v>
      </c>
      <c r="AK4" t="str">
        <f t="shared" ref="AK4:AK14" si="38">CONCATENATE("[""TIER""] = ",TEXT(M4,"0"),"; ")</f>
        <v xml:space="preserve">["TIER"] = 2; </v>
      </c>
      <c r="AL4" t="str">
        <f t="shared" ref="AL4:AL14" si="39">IF(LEN(N4)&gt;0,CONCATENATE("[""MIN_LVL""] = ",REPT(" ",2-LEN(N4)),"""",N4,"""; "),"                    ")</f>
        <v xml:space="preserve">["MIN_LVL"] = "47"; </v>
      </c>
      <c r="AM4" t="str">
        <f t="shared" ref="AM4:AM14" si="40">CONCATENATE("[""NAME""] = { [""EN""] = """,C4,"""; }; ")</f>
        <v xml:space="preserve">["NAME"] = { ["EN"] = "The Flaming Deeps"; }; </v>
      </c>
      <c r="AN4" t="str">
        <f t="shared" ref="AN4:AN14" si="41">IF(LEN(L4)&gt;0,CONCATENATE("[""LORE""] = { [""EN""] = """,L4,"""; }; "),"")</f>
        <v xml:space="preserve">["LORE"] = { ["EN"] = "Explore the Flaming Deeps of Moria."; }; </v>
      </c>
      <c r="AO4" t="str">
        <f t="shared" ref="AO4:AO14" si="42">IF(LEN(K4)&gt;0,CONCATENATE("[""SUMMARY""] = { [""EN""] = """,K4,"""; }; "),"")</f>
        <v xml:space="preserve">["SUMMARY"] = { ["EN"] = "Find 7 points of interest in The Flaming Deeps"; }; </v>
      </c>
      <c r="AP4" t="str">
        <f t="shared" ref="AP4:AP14" si="43">IF(LEN(G4)&gt;0,CONCATENATE("[""TITLE""] = { [""EN""] = """,G4,"""; }; "),"")</f>
        <v/>
      </c>
      <c r="AQ4" t="str">
        <f t="shared" si="24"/>
        <v>};</v>
      </c>
    </row>
    <row r="5" spans="1:43" x14ac:dyDescent="0.25">
      <c r="A5">
        <v>1879141032</v>
      </c>
      <c r="B5">
        <v>12</v>
      </c>
      <c r="C5" t="s">
        <v>266</v>
      </c>
      <c r="D5" t="s">
        <v>25</v>
      </c>
      <c r="F5">
        <v>2000</v>
      </c>
      <c r="H5">
        <v>10</v>
      </c>
      <c r="I5">
        <v>500</v>
      </c>
      <c r="J5" t="s">
        <v>61</v>
      </c>
      <c r="K5" t="s">
        <v>267</v>
      </c>
      <c r="L5" t="s">
        <v>302</v>
      </c>
      <c r="M5">
        <v>2</v>
      </c>
      <c r="N5">
        <v>47</v>
      </c>
      <c r="Q5" t="str">
        <f t="shared" si="1"/>
        <v xml:space="preserve"> [4] = {["ID"] = 1879141032; }; -- The Redhorn Lodes</v>
      </c>
      <c r="R5" s="1" t="str">
        <f t="shared" si="25"/>
        <v xml:space="preserve"> [4] = {["ID"] = 1879141032; ["SAVE_INDEX"] = 12; ["TYPE"] =  3;             ["VXP"] = 2000; ["LP"] = 10; ["REP"] =  500; ["FACTION"] = 17; ["TIER"] = 2; ["MIN_LVL"] = "47"; ["NAME"] = { ["EN"] = "The Redhorn Lodes"; }; ["LORE"] = { ["EN"] = "Explore the Redhorn Lodes of Moria."; }; ["SUMMARY"] = { ["EN"] = "Find 8 points of interest in The Redhorn Lodes"; }; };</v>
      </c>
      <c r="S5">
        <f t="shared" si="3"/>
        <v>4</v>
      </c>
      <c r="T5" t="str">
        <f t="shared" si="26"/>
        <v xml:space="preserve"> [4] = {</v>
      </c>
      <c r="U5" t="str">
        <f t="shared" si="27"/>
        <v xml:space="preserve">["ID"] = 1879141032; </v>
      </c>
      <c r="V5" t="str">
        <f t="shared" si="6"/>
        <v xml:space="preserve">["ID"] = 1879141032; </v>
      </c>
      <c r="W5" t="str">
        <f t="shared" si="7"/>
        <v/>
      </c>
      <c r="X5" t="str">
        <f t="shared" si="28"/>
        <v xml:space="preserve">["SAVE_INDEX"] = 12; </v>
      </c>
      <c r="Y5">
        <f>VLOOKUP(D5,Type!A$2:B$14,2,FALSE)</f>
        <v>3</v>
      </c>
      <c r="Z5" t="str">
        <f t="shared" si="29"/>
        <v xml:space="preserve">["TYPE"] =  3; </v>
      </c>
      <c r="AA5" t="str">
        <f>IF(NOT(ISBLANK(E5)),VLOOKUP(E5,Type!D$2:E$6,2,FALSE),"")</f>
        <v/>
      </c>
      <c r="AB5" t="str">
        <f t="shared" si="30"/>
        <v xml:space="preserve">            </v>
      </c>
      <c r="AC5" t="str">
        <f t="shared" si="31"/>
        <v>2000</v>
      </c>
      <c r="AD5" t="str">
        <f t="shared" si="32"/>
        <v xml:space="preserve">["VXP"] = 2000; </v>
      </c>
      <c r="AE5" t="str">
        <f t="shared" si="33"/>
        <v>10</v>
      </c>
      <c r="AF5" t="str">
        <f t="shared" si="34"/>
        <v xml:space="preserve">["LP"] = 10; </v>
      </c>
      <c r="AG5" t="str">
        <f t="shared" si="35"/>
        <v>500</v>
      </c>
      <c r="AH5" t="str">
        <f t="shared" si="36"/>
        <v xml:space="preserve">["REP"] =  500; </v>
      </c>
      <c r="AI5">
        <f>VLOOKUP(J5,Faction!A$2:B$80,2,FALSE)</f>
        <v>17</v>
      </c>
      <c r="AJ5" t="str">
        <f t="shared" si="37"/>
        <v xml:space="preserve">["FACTION"] = 17; </v>
      </c>
      <c r="AK5" t="str">
        <f t="shared" si="38"/>
        <v xml:space="preserve">["TIER"] = 2; </v>
      </c>
      <c r="AL5" t="str">
        <f t="shared" si="39"/>
        <v xml:space="preserve">["MIN_LVL"] = "47"; </v>
      </c>
      <c r="AM5" t="str">
        <f t="shared" si="40"/>
        <v xml:space="preserve">["NAME"] = { ["EN"] = "The Redhorn Lodes"; }; </v>
      </c>
      <c r="AN5" t="str">
        <f t="shared" si="41"/>
        <v xml:space="preserve">["LORE"] = { ["EN"] = "Explore the Redhorn Lodes of Moria."; }; </v>
      </c>
      <c r="AO5" t="str">
        <f t="shared" si="42"/>
        <v xml:space="preserve">["SUMMARY"] = { ["EN"] = "Find 8 points of interest in The Redhorn Lodes"; }; </v>
      </c>
      <c r="AP5" t="str">
        <f t="shared" si="43"/>
        <v/>
      </c>
      <c r="AQ5" t="str">
        <f t="shared" si="24"/>
        <v>};</v>
      </c>
    </row>
    <row r="6" spans="1:43" x14ac:dyDescent="0.25">
      <c r="A6">
        <v>1879141033</v>
      </c>
      <c r="B6">
        <v>15</v>
      </c>
      <c r="C6" t="s">
        <v>270</v>
      </c>
      <c r="D6" t="s">
        <v>25</v>
      </c>
      <c r="F6">
        <v>2000</v>
      </c>
      <c r="H6">
        <v>5</v>
      </c>
      <c r="I6">
        <v>500</v>
      </c>
      <c r="J6" t="s">
        <v>61</v>
      </c>
      <c r="K6" t="s">
        <v>271</v>
      </c>
      <c r="L6" t="s">
        <v>305</v>
      </c>
      <c r="M6">
        <v>2</v>
      </c>
      <c r="N6">
        <v>47</v>
      </c>
      <c r="Q6" t="str">
        <f t="shared" si="1"/>
        <v xml:space="preserve"> [5] = {["ID"] = 1879141033; }; -- Zelem-melek</v>
      </c>
      <c r="R6" s="1" t="str">
        <f t="shared" si="25"/>
        <v xml:space="preserve"> [5] = {["ID"] = 1879141033; ["SAVE_INDEX"] = 15; ["TYPE"] =  3;             ["VXP"] = 2000; ["LP"] =  5; ["REP"] =  500; ["FACTION"] = 17; ["TIER"] = 2; ["MIN_LVL"] = "47"; ["NAME"] = { ["EN"] = "Zelem-melek"; }; ["LORE"] = { ["EN"] = "Explore the region of Zelem-melek within Moria."; }; ["SUMMARY"] = { ["EN"] = "Find 8 points of interest in Zelem-melek"; }; };</v>
      </c>
      <c r="S6">
        <f t="shared" si="3"/>
        <v>5</v>
      </c>
      <c r="T6" t="str">
        <f t="shared" si="26"/>
        <v xml:space="preserve"> [5] = {</v>
      </c>
      <c r="U6" t="str">
        <f t="shared" si="27"/>
        <v xml:space="preserve">["ID"] = 1879141033; </v>
      </c>
      <c r="V6" t="str">
        <f t="shared" si="6"/>
        <v xml:space="preserve">["ID"] = 1879141033; </v>
      </c>
      <c r="W6" t="str">
        <f t="shared" si="7"/>
        <v/>
      </c>
      <c r="X6" t="str">
        <f t="shared" si="28"/>
        <v xml:space="preserve">["SAVE_INDEX"] = 15; </v>
      </c>
      <c r="Y6">
        <f>VLOOKUP(D6,Type!A$2:B$14,2,FALSE)</f>
        <v>3</v>
      </c>
      <c r="Z6" t="str">
        <f t="shared" si="29"/>
        <v xml:space="preserve">["TYPE"] =  3; </v>
      </c>
      <c r="AA6" t="str">
        <f>IF(NOT(ISBLANK(E6)),VLOOKUP(E6,Type!D$2:E$6,2,FALSE),"")</f>
        <v/>
      </c>
      <c r="AB6" t="str">
        <f t="shared" si="30"/>
        <v xml:space="preserve">            </v>
      </c>
      <c r="AC6" t="str">
        <f t="shared" si="31"/>
        <v>2000</v>
      </c>
      <c r="AD6" t="str">
        <f t="shared" si="32"/>
        <v xml:space="preserve">["VXP"] = 2000; </v>
      </c>
      <c r="AE6" t="str">
        <f t="shared" si="33"/>
        <v>5</v>
      </c>
      <c r="AF6" t="str">
        <f t="shared" si="34"/>
        <v xml:space="preserve">["LP"] =  5; </v>
      </c>
      <c r="AG6" t="str">
        <f t="shared" si="35"/>
        <v>500</v>
      </c>
      <c r="AH6" t="str">
        <f t="shared" si="36"/>
        <v xml:space="preserve">["REP"] =  500; </v>
      </c>
      <c r="AI6">
        <f>VLOOKUP(J6,Faction!A$2:B$80,2,FALSE)</f>
        <v>17</v>
      </c>
      <c r="AJ6" t="str">
        <f t="shared" si="37"/>
        <v xml:space="preserve">["FACTION"] = 17; </v>
      </c>
      <c r="AK6" t="str">
        <f t="shared" si="38"/>
        <v xml:space="preserve">["TIER"] = 2; </v>
      </c>
      <c r="AL6" t="str">
        <f t="shared" si="39"/>
        <v xml:space="preserve">["MIN_LVL"] = "47"; </v>
      </c>
      <c r="AM6" t="str">
        <f t="shared" si="40"/>
        <v xml:space="preserve">["NAME"] = { ["EN"] = "Zelem-melek"; }; </v>
      </c>
      <c r="AN6" t="str">
        <f t="shared" si="41"/>
        <v xml:space="preserve">["LORE"] = { ["EN"] = "Explore the region of Zelem-melek within Moria."; }; </v>
      </c>
      <c r="AO6" t="str">
        <f t="shared" si="42"/>
        <v xml:space="preserve">["SUMMARY"] = { ["EN"] = "Find 8 points of interest in Zelem-melek"; }; </v>
      </c>
      <c r="AP6" t="str">
        <f t="shared" si="43"/>
        <v/>
      </c>
      <c r="AQ6" t="str">
        <f t="shared" si="24"/>
        <v>};</v>
      </c>
    </row>
    <row r="7" spans="1:43" x14ac:dyDescent="0.25">
      <c r="A7">
        <v>1879141034</v>
      </c>
      <c r="B7">
        <v>4</v>
      </c>
      <c r="C7" t="s">
        <v>249</v>
      </c>
      <c r="D7" t="s">
        <v>25</v>
      </c>
      <c r="F7">
        <v>2000</v>
      </c>
      <c r="H7">
        <v>5</v>
      </c>
      <c r="I7">
        <v>500</v>
      </c>
      <c r="J7" t="s">
        <v>61</v>
      </c>
      <c r="K7" t="s">
        <v>250</v>
      </c>
      <c r="L7" t="s">
        <v>295</v>
      </c>
      <c r="M7">
        <v>2</v>
      </c>
      <c r="N7">
        <v>47</v>
      </c>
      <c r="Q7" t="str">
        <f t="shared" si="1"/>
        <v xml:space="preserve"> [6] = {["ID"] = 1879141034; }; -- Eastern Durin's Way</v>
      </c>
      <c r="R7" s="1" t="str">
        <f t="shared" si="25"/>
        <v xml:space="preserve"> [6] = {["ID"] = 1879141034; ["SAVE_INDEX"] =  4; ["TYPE"] =  3;             ["VXP"] = 2000; ["LP"] =  5; ["REP"] =  500; ["FACTION"] = 17; ["TIER"] = 2; ["MIN_LVL"] = "47"; ["NAME"] = { ["EN"] = "Eastern Durin's Way"; }; ["LORE"] = { ["EN"] = "Explore the eastern extents of Durin's Way in Moria."; }; ["SUMMARY"] = { ["EN"] = "Find 8 points of interest in Eastern Durin's Way"; }; };</v>
      </c>
      <c r="S7">
        <f t="shared" si="3"/>
        <v>6</v>
      </c>
      <c r="T7" t="str">
        <f t="shared" si="26"/>
        <v xml:space="preserve"> [6] = {</v>
      </c>
      <c r="U7" t="str">
        <f t="shared" si="27"/>
        <v xml:space="preserve">["ID"] = 1879141034; </v>
      </c>
      <c r="V7" t="str">
        <f t="shared" si="6"/>
        <v xml:space="preserve">["ID"] = 1879141034; </v>
      </c>
      <c r="W7" t="str">
        <f t="shared" si="7"/>
        <v/>
      </c>
      <c r="X7" t="str">
        <f t="shared" si="28"/>
        <v xml:space="preserve">["SAVE_INDEX"] =  4; </v>
      </c>
      <c r="Y7">
        <f>VLOOKUP(D7,Type!A$2:B$14,2,FALSE)</f>
        <v>3</v>
      </c>
      <c r="Z7" t="str">
        <f t="shared" si="29"/>
        <v xml:space="preserve">["TYPE"] =  3; </v>
      </c>
      <c r="AA7" t="str">
        <f>IF(NOT(ISBLANK(E7)),VLOOKUP(E7,Type!D$2:E$6,2,FALSE),"")</f>
        <v/>
      </c>
      <c r="AB7" t="str">
        <f t="shared" si="30"/>
        <v xml:space="preserve">            </v>
      </c>
      <c r="AC7" t="str">
        <f t="shared" si="31"/>
        <v>2000</v>
      </c>
      <c r="AD7" t="str">
        <f t="shared" si="32"/>
        <v xml:space="preserve">["VXP"] = 2000; </v>
      </c>
      <c r="AE7" t="str">
        <f t="shared" si="33"/>
        <v>5</v>
      </c>
      <c r="AF7" t="str">
        <f t="shared" si="34"/>
        <v xml:space="preserve">["LP"] =  5; </v>
      </c>
      <c r="AG7" t="str">
        <f t="shared" si="35"/>
        <v>500</v>
      </c>
      <c r="AH7" t="str">
        <f t="shared" si="36"/>
        <v xml:space="preserve">["REP"] =  500; </v>
      </c>
      <c r="AI7">
        <f>VLOOKUP(J7,Faction!A$2:B$80,2,FALSE)</f>
        <v>17</v>
      </c>
      <c r="AJ7" t="str">
        <f t="shared" si="37"/>
        <v xml:space="preserve">["FACTION"] = 17; </v>
      </c>
      <c r="AK7" t="str">
        <f t="shared" si="38"/>
        <v xml:space="preserve">["TIER"] = 2; </v>
      </c>
      <c r="AL7" t="str">
        <f t="shared" si="39"/>
        <v xml:space="preserve">["MIN_LVL"] = "47"; </v>
      </c>
      <c r="AM7" t="str">
        <f t="shared" si="40"/>
        <v xml:space="preserve">["NAME"] = { ["EN"] = "Eastern Durin's Way"; }; </v>
      </c>
      <c r="AN7" t="str">
        <f t="shared" si="41"/>
        <v xml:space="preserve">["LORE"] = { ["EN"] = "Explore the eastern extents of Durin's Way in Moria."; }; </v>
      </c>
      <c r="AO7" t="str">
        <f t="shared" si="42"/>
        <v xml:space="preserve">["SUMMARY"] = { ["EN"] = "Find 8 points of interest in Eastern Durin's Way"; }; </v>
      </c>
      <c r="AP7" t="str">
        <f t="shared" si="43"/>
        <v/>
      </c>
      <c r="AQ7" t="str">
        <f t="shared" si="24"/>
        <v>};</v>
      </c>
    </row>
    <row r="8" spans="1:43" x14ac:dyDescent="0.25">
      <c r="A8">
        <v>1879141035</v>
      </c>
      <c r="B8">
        <v>14</v>
      </c>
      <c r="C8" t="s">
        <v>253</v>
      </c>
      <c r="D8" t="s">
        <v>25</v>
      </c>
      <c r="F8">
        <v>2000</v>
      </c>
      <c r="H8">
        <v>5</v>
      </c>
      <c r="I8">
        <v>500</v>
      </c>
      <c r="J8" t="s">
        <v>61</v>
      </c>
      <c r="K8" t="s">
        <v>254</v>
      </c>
      <c r="L8" t="s">
        <v>304</v>
      </c>
      <c r="M8">
        <v>2</v>
      </c>
      <c r="N8">
        <v>47</v>
      </c>
      <c r="Q8" t="str">
        <f t="shared" si="1"/>
        <v xml:space="preserve"> [7] = {["ID"] = 1879141035; }; -- Western Durin's Way</v>
      </c>
      <c r="R8" s="1" t="str">
        <f t="shared" si="25"/>
        <v xml:space="preserve"> [7] = {["ID"] = 1879141035; ["SAVE_INDEX"] = 14; ["TYPE"] =  3;             ["VXP"] = 2000; ["LP"] =  5; ["REP"] =  500; ["FACTION"] = 17; ["TIER"] = 2; ["MIN_LVL"] = "47"; ["NAME"] = { ["EN"] = "Western Durin's Way"; }; ["LORE"] = { ["EN"] = "Explore the western area of Durin's Way in Moria."; }; ["SUMMARY"] = { ["EN"] = "Find 7 points of interest in Western Durin's Way"; }; };</v>
      </c>
      <c r="S8">
        <f t="shared" si="3"/>
        <v>7</v>
      </c>
      <c r="T8" t="str">
        <f t="shared" si="26"/>
        <v xml:space="preserve"> [7] = {</v>
      </c>
      <c r="U8" t="str">
        <f t="shared" si="27"/>
        <v xml:space="preserve">["ID"] = 1879141035; </v>
      </c>
      <c r="V8" t="str">
        <f t="shared" si="6"/>
        <v xml:space="preserve">["ID"] = 1879141035; </v>
      </c>
      <c r="W8" t="str">
        <f t="shared" si="7"/>
        <v/>
      </c>
      <c r="X8" t="str">
        <f t="shared" si="28"/>
        <v xml:space="preserve">["SAVE_INDEX"] = 14; </v>
      </c>
      <c r="Y8">
        <f>VLOOKUP(D8,Type!A$2:B$14,2,FALSE)</f>
        <v>3</v>
      </c>
      <c r="Z8" t="str">
        <f t="shared" si="29"/>
        <v xml:space="preserve">["TYPE"] =  3; </v>
      </c>
      <c r="AA8" t="str">
        <f>IF(NOT(ISBLANK(E8)),VLOOKUP(E8,Type!D$2:E$6,2,FALSE),"")</f>
        <v/>
      </c>
      <c r="AB8" t="str">
        <f t="shared" si="30"/>
        <v xml:space="preserve">            </v>
      </c>
      <c r="AC8" t="str">
        <f t="shared" si="31"/>
        <v>2000</v>
      </c>
      <c r="AD8" t="str">
        <f t="shared" si="32"/>
        <v xml:space="preserve">["VXP"] = 2000; </v>
      </c>
      <c r="AE8" t="str">
        <f t="shared" si="33"/>
        <v>5</v>
      </c>
      <c r="AF8" t="str">
        <f t="shared" si="34"/>
        <v xml:space="preserve">["LP"] =  5; </v>
      </c>
      <c r="AG8" t="str">
        <f t="shared" si="35"/>
        <v>500</v>
      </c>
      <c r="AH8" t="str">
        <f t="shared" si="36"/>
        <v xml:space="preserve">["REP"] =  500; </v>
      </c>
      <c r="AI8">
        <f>VLOOKUP(J8,Faction!A$2:B$80,2,FALSE)</f>
        <v>17</v>
      </c>
      <c r="AJ8" t="str">
        <f t="shared" si="37"/>
        <v xml:space="preserve">["FACTION"] = 17; </v>
      </c>
      <c r="AK8" t="str">
        <f t="shared" si="38"/>
        <v xml:space="preserve">["TIER"] = 2; </v>
      </c>
      <c r="AL8" t="str">
        <f t="shared" si="39"/>
        <v xml:space="preserve">["MIN_LVL"] = "47"; </v>
      </c>
      <c r="AM8" t="str">
        <f t="shared" si="40"/>
        <v xml:space="preserve">["NAME"] = { ["EN"] = "Western Durin's Way"; }; </v>
      </c>
      <c r="AN8" t="str">
        <f t="shared" si="41"/>
        <v xml:space="preserve">["LORE"] = { ["EN"] = "Explore the western area of Durin's Way in Moria."; }; </v>
      </c>
      <c r="AO8" t="str">
        <f t="shared" si="42"/>
        <v xml:space="preserve">["SUMMARY"] = { ["EN"] = "Find 7 points of interest in Western Durin's Way"; }; </v>
      </c>
      <c r="AP8" t="str">
        <f t="shared" si="43"/>
        <v/>
      </c>
      <c r="AQ8" t="str">
        <f t="shared" si="24"/>
        <v>};</v>
      </c>
    </row>
    <row r="9" spans="1:43" x14ac:dyDescent="0.25">
      <c r="A9">
        <v>1879141036</v>
      </c>
      <c r="B9">
        <v>6</v>
      </c>
      <c r="C9" t="s">
        <v>262</v>
      </c>
      <c r="D9" t="s">
        <v>25</v>
      </c>
      <c r="F9">
        <v>4000</v>
      </c>
      <c r="H9">
        <v>5</v>
      </c>
      <c r="I9">
        <v>500</v>
      </c>
      <c r="J9" t="s">
        <v>61</v>
      </c>
      <c r="K9" t="s">
        <v>263</v>
      </c>
      <c r="L9" t="s">
        <v>1445</v>
      </c>
      <c r="M9">
        <v>2</v>
      </c>
      <c r="N9">
        <v>47</v>
      </c>
      <c r="Q9" t="str">
        <f t="shared" si="1"/>
        <v xml:space="preserve"> [8] = {["ID"] = 1879141036; }; -- Nud-melek</v>
      </c>
      <c r="R9" s="1" t="str">
        <f t="shared" si="25"/>
        <v xml:space="preserve"> [8] = {["ID"] = 1879141036; ["SAVE_INDEX"] =  6; ["TYPE"] =  3;             ["VXP"] = 4000; ["LP"] =  5; ["REP"] =  500; ["FACTION"] = 17; ["TIER"] = 2; ["MIN_LVL"] = "47"; ["NAME"] = { ["EN"] = "Nud-melek"; }; ["LORE"] = { ["EN"] = "Explore the area of Nud-melek which encompases the eastern halls of Moria."; }; ["SUMMARY"] = { ["EN"] = "Find 7 points of interest in Nud-melek"; }; };</v>
      </c>
      <c r="S9">
        <f t="shared" si="3"/>
        <v>8</v>
      </c>
      <c r="T9" t="str">
        <f t="shared" si="26"/>
        <v xml:space="preserve"> [8] = {</v>
      </c>
      <c r="U9" t="str">
        <f t="shared" si="27"/>
        <v xml:space="preserve">["ID"] = 1879141036; </v>
      </c>
      <c r="V9" t="str">
        <f t="shared" si="6"/>
        <v xml:space="preserve">["ID"] = 1879141036; </v>
      </c>
      <c r="W9" t="str">
        <f t="shared" si="7"/>
        <v/>
      </c>
      <c r="X9" t="str">
        <f t="shared" si="28"/>
        <v xml:space="preserve">["SAVE_INDEX"] =  6; </v>
      </c>
      <c r="Y9">
        <f>VLOOKUP(D9,Type!A$2:B$14,2,FALSE)</f>
        <v>3</v>
      </c>
      <c r="Z9" t="str">
        <f t="shared" si="29"/>
        <v xml:space="preserve">["TYPE"] =  3; </v>
      </c>
      <c r="AA9" t="str">
        <f>IF(NOT(ISBLANK(E9)),VLOOKUP(E9,Type!D$2:E$6,2,FALSE),"")</f>
        <v/>
      </c>
      <c r="AB9" t="str">
        <f t="shared" si="30"/>
        <v xml:space="preserve">            </v>
      </c>
      <c r="AC9" t="str">
        <f t="shared" si="31"/>
        <v>4000</v>
      </c>
      <c r="AD9" t="str">
        <f t="shared" si="32"/>
        <v xml:space="preserve">["VXP"] = 4000; </v>
      </c>
      <c r="AE9" t="str">
        <f t="shared" si="33"/>
        <v>5</v>
      </c>
      <c r="AF9" t="str">
        <f t="shared" si="34"/>
        <v xml:space="preserve">["LP"] =  5; </v>
      </c>
      <c r="AG9" t="str">
        <f t="shared" si="35"/>
        <v>500</v>
      </c>
      <c r="AH9" t="str">
        <f t="shared" si="36"/>
        <v xml:space="preserve">["REP"] =  500; </v>
      </c>
      <c r="AI9">
        <f>VLOOKUP(J9,Faction!A$2:B$80,2,FALSE)</f>
        <v>17</v>
      </c>
      <c r="AJ9" t="str">
        <f t="shared" si="37"/>
        <v xml:space="preserve">["FACTION"] = 17; </v>
      </c>
      <c r="AK9" t="str">
        <f t="shared" si="38"/>
        <v xml:space="preserve">["TIER"] = 2; </v>
      </c>
      <c r="AL9" t="str">
        <f t="shared" si="39"/>
        <v xml:space="preserve">["MIN_LVL"] = "47"; </v>
      </c>
      <c r="AM9" t="str">
        <f t="shared" si="40"/>
        <v xml:space="preserve">["NAME"] = { ["EN"] = "Nud-melek"; }; </v>
      </c>
      <c r="AN9" t="str">
        <f t="shared" si="41"/>
        <v xml:space="preserve">["LORE"] = { ["EN"] = "Explore the area of Nud-melek which encompases the eastern halls of Moria."; }; </v>
      </c>
      <c r="AO9" t="str">
        <f t="shared" si="42"/>
        <v xml:space="preserve">["SUMMARY"] = { ["EN"] = "Find 7 points of interest in Nud-melek"; }; </v>
      </c>
      <c r="AP9" t="str">
        <f t="shared" si="43"/>
        <v/>
      </c>
      <c r="AQ9" t="str">
        <f t="shared" si="24"/>
        <v>};</v>
      </c>
    </row>
    <row r="10" spans="1:43" x14ac:dyDescent="0.25">
      <c r="A10">
        <v>1879141037</v>
      </c>
      <c r="B10">
        <v>13</v>
      </c>
      <c r="C10" t="s">
        <v>286</v>
      </c>
      <c r="D10" t="s">
        <v>25</v>
      </c>
      <c r="F10">
        <v>4000</v>
      </c>
      <c r="H10">
        <v>10</v>
      </c>
      <c r="I10">
        <v>500</v>
      </c>
      <c r="J10" t="s">
        <v>61</v>
      </c>
      <c r="K10" t="s">
        <v>287</v>
      </c>
      <c r="L10" t="s">
        <v>303</v>
      </c>
      <c r="M10">
        <v>2</v>
      </c>
      <c r="N10">
        <v>47</v>
      </c>
      <c r="Q10" t="str">
        <f t="shared" si="1"/>
        <v xml:space="preserve"> [9] = {["ID"] = 1879141037; }; -- The Water-works</v>
      </c>
      <c r="R10" s="1" t="str">
        <f t="shared" si="25"/>
        <v xml:space="preserve"> [9] = {["ID"] = 1879141037; ["SAVE_INDEX"] = 13; ["TYPE"] =  3;             ["VXP"] = 4000; ["LP"] = 10; ["REP"] =  500; ["FACTION"] = 17; ["TIER"] = 2; ["MIN_LVL"] = "47"; ["NAME"] = { ["EN"] = "The Water-works"; }; ["LORE"] = { ["EN"] = "Explore the Water-works of Moria."; }; ["SUMMARY"] = { ["EN"] = "Find 10 points of interest in The Water-works"; }; };</v>
      </c>
      <c r="S10">
        <f t="shared" si="3"/>
        <v>9</v>
      </c>
      <c r="T10" t="str">
        <f t="shared" si="26"/>
        <v xml:space="preserve"> [9] = {</v>
      </c>
      <c r="U10" t="str">
        <f t="shared" si="27"/>
        <v xml:space="preserve">["ID"] = 1879141037; </v>
      </c>
      <c r="V10" t="str">
        <f t="shared" si="6"/>
        <v xml:space="preserve">["ID"] = 1879141037; </v>
      </c>
      <c r="W10" t="str">
        <f t="shared" si="7"/>
        <v/>
      </c>
      <c r="X10" t="str">
        <f t="shared" si="28"/>
        <v xml:space="preserve">["SAVE_INDEX"] = 13; </v>
      </c>
      <c r="Y10">
        <f>VLOOKUP(D10,Type!A$2:B$14,2,FALSE)</f>
        <v>3</v>
      </c>
      <c r="Z10" t="str">
        <f t="shared" si="29"/>
        <v xml:space="preserve">["TYPE"] =  3; </v>
      </c>
      <c r="AA10" t="str">
        <f>IF(NOT(ISBLANK(E10)),VLOOKUP(E10,Type!D$2:E$6,2,FALSE),"")</f>
        <v/>
      </c>
      <c r="AB10" t="str">
        <f t="shared" si="30"/>
        <v xml:space="preserve">            </v>
      </c>
      <c r="AC10" t="str">
        <f t="shared" si="31"/>
        <v>4000</v>
      </c>
      <c r="AD10" t="str">
        <f t="shared" si="32"/>
        <v xml:space="preserve">["VXP"] = 4000; </v>
      </c>
      <c r="AE10" t="str">
        <f t="shared" si="33"/>
        <v>10</v>
      </c>
      <c r="AF10" t="str">
        <f t="shared" si="34"/>
        <v xml:space="preserve">["LP"] = 10; </v>
      </c>
      <c r="AG10" t="str">
        <f t="shared" si="35"/>
        <v>500</v>
      </c>
      <c r="AH10" t="str">
        <f t="shared" si="36"/>
        <v xml:space="preserve">["REP"] =  500; </v>
      </c>
      <c r="AI10">
        <f>VLOOKUP(J10,Faction!A$2:B$80,2,FALSE)</f>
        <v>17</v>
      </c>
      <c r="AJ10" t="str">
        <f t="shared" si="37"/>
        <v xml:space="preserve">["FACTION"] = 17; </v>
      </c>
      <c r="AK10" t="str">
        <f t="shared" si="38"/>
        <v xml:space="preserve">["TIER"] = 2; </v>
      </c>
      <c r="AL10" t="str">
        <f t="shared" si="39"/>
        <v xml:space="preserve">["MIN_LVL"] = "47"; </v>
      </c>
      <c r="AM10" t="str">
        <f t="shared" si="40"/>
        <v xml:space="preserve">["NAME"] = { ["EN"] = "The Water-works"; }; </v>
      </c>
      <c r="AN10" t="str">
        <f t="shared" si="41"/>
        <v xml:space="preserve">["LORE"] = { ["EN"] = "Explore the Water-works of Moria."; }; </v>
      </c>
      <c r="AO10" t="str">
        <f t="shared" si="42"/>
        <v xml:space="preserve">["SUMMARY"] = { ["EN"] = "Find 10 points of interest in The Water-works"; }; </v>
      </c>
      <c r="AP10" t="str">
        <f t="shared" si="43"/>
        <v/>
      </c>
      <c r="AQ10" t="str">
        <f t="shared" si="24"/>
        <v>};</v>
      </c>
    </row>
    <row r="11" spans="1:43" x14ac:dyDescent="0.25">
      <c r="A11">
        <v>1879141038</v>
      </c>
      <c r="B11">
        <v>9</v>
      </c>
      <c r="C11" t="s">
        <v>284</v>
      </c>
      <c r="D11" t="s">
        <v>25</v>
      </c>
      <c r="F11">
        <v>2000</v>
      </c>
      <c r="H11">
        <v>10</v>
      </c>
      <c r="I11">
        <v>500</v>
      </c>
      <c r="J11" t="s">
        <v>61</v>
      </c>
      <c r="K11" t="s">
        <v>285</v>
      </c>
      <c r="L11" t="s">
        <v>299</v>
      </c>
      <c r="M11">
        <v>2</v>
      </c>
      <c r="N11">
        <v>47</v>
      </c>
      <c r="Q11" t="str">
        <f t="shared" si="1"/>
        <v>[10] = {["ID"] = 1879141038; }; -- The Foundations of Stone</v>
      </c>
      <c r="R11" s="1" t="str">
        <f t="shared" si="25"/>
        <v>[10] = {["ID"] = 1879141038; ["SAVE_INDEX"] =  9; ["TYPE"] =  3;             ["VXP"] = 2000; ["LP"] = 10; ["REP"] =  500; ["FACTION"] = 17; ["TIER"] = 2; ["MIN_LVL"] = "47"; ["NAME"] = { ["EN"] = "The Foundations of Stone"; }; ["LORE"] = { ["EN"] = "Explore the Foundations of Stone in Moria."; }; ["SUMMARY"] = { ["EN"] = "Find 5 points of interest in The Foundations of Stone"; }; };</v>
      </c>
      <c r="S11">
        <f t="shared" si="3"/>
        <v>10</v>
      </c>
      <c r="T11" t="str">
        <f t="shared" si="26"/>
        <v>[10] = {</v>
      </c>
      <c r="U11" t="str">
        <f t="shared" si="27"/>
        <v xml:space="preserve">["ID"] = 1879141038; </v>
      </c>
      <c r="V11" t="str">
        <f t="shared" si="6"/>
        <v xml:space="preserve">["ID"] = 1879141038; </v>
      </c>
      <c r="W11" t="str">
        <f t="shared" si="7"/>
        <v/>
      </c>
      <c r="X11" t="str">
        <f t="shared" si="28"/>
        <v xml:space="preserve">["SAVE_INDEX"] =  9; </v>
      </c>
      <c r="Y11">
        <f>VLOOKUP(D11,Type!A$2:B$14,2,FALSE)</f>
        <v>3</v>
      </c>
      <c r="Z11" t="str">
        <f t="shared" si="29"/>
        <v xml:space="preserve">["TYPE"] =  3; </v>
      </c>
      <c r="AA11" t="str">
        <f>IF(NOT(ISBLANK(E11)),VLOOKUP(E11,Type!D$2:E$6,2,FALSE),"")</f>
        <v/>
      </c>
      <c r="AB11" t="str">
        <f t="shared" si="30"/>
        <v xml:space="preserve">            </v>
      </c>
      <c r="AC11" t="str">
        <f t="shared" si="31"/>
        <v>2000</v>
      </c>
      <c r="AD11" t="str">
        <f t="shared" si="32"/>
        <v xml:space="preserve">["VXP"] = 2000; </v>
      </c>
      <c r="AE11" t="str">
        <f t="shared" si="33"/>
        <v>10</v>
      </c>
      <c r="AF11" t="str">
        <f t="shared" si="34"/>
        <v xml:space="preserve">["LP"] = 10; </v>
      </c>
      <c r="AG11" t="str">
        <f t="shared" si="35"/>
        <v>500</v>
      </c>
      <c r="AH11" t="str">
        <f t="shared" si="36"/>
        <v xml:space="preserve">["REP"] =  500; </v>
      </c>
      <c r="AI11">
        <f>VLOOKUP(J11,Faction!A$2:B$80,2,FALSE)</f>
        <v>17</v>
      </c>
      <c r="AJ11" t="str">
        <f t="shared" si="37"/>
        <v xml:space="preserve">["FACTION"] = 17; </v>
      </c>
      <c r="AK11" t="str">
        <f t="shared" si="38"/>
        <v xml:space="preserve">["TIER"] = 2; </v>
      </c>
      <c r="AL11" t="str">
        <f t="shared" si="39"/>
        <v xml:space="preserve">["MIN_LVL"] = "47"; </v>
      </c>
      <c r="AM11" t="str">
        <f t="shared" si="40"/>
        <v xml:space="preserve">["NAME"] = { ["EN"] = "The Foundations of Stone"; }; </v>
      </c>
      <c r="AN11" t="str">
        <f t="shared" si="41"/>
        <v xml:space="preserve">["LORE"] = { ["EN"] = "Explore the Foundations of Stone in Moria."; }; </v>
      </c>
      <c r="AO11" t="str">
        <f t="shared" si="42"/>
        <v xml:space="preserve">["SUMMARY"] = { ["EN"] = "Find 5 points of interest in The Foundations of Stone"; }; </v>
      </c>
      <c r="AP11" t="str">
        <f t="shared" si="43"/>
        <v/>
      </c>
      <c r="AQ11" t="str">
        <f t="shared" si="24"/>
        <v>};</v>
      </c>
    </row>
    <row r="12" spans="1:43" x14ac:dyDescent="0.25">
      <c r="A12">
        <v>1879141039</v>
      </c>
      <c r="B12">
        <v>11</v>
      </c>
      <c r="C12" t="s">
        <v>268</v>
      </c>
      <c r="D12" t="s">
        <v>25</v>
      </c>
      <c r="F12">
        <v>2000</v>
      </c>
      <c r="H12">
        <v>10</v>
      </c>
      <c r="I12">
        <v>500</v>
      </c>
      <c r="J12" t="s">
        <v>61</v>
      </c>
      <c r="K12" t="s">
        <v>269</v>
      </c>
      <c r="L12" t="s">
        <v>301</v>
      </c>
      <c r="M12">
        <v>2</v>
      </c>
      <c r="N12">
        <v>47</v>
      </c>
      <c r="Q12" t="str">
        <f t="shared" si="1"/>
        <v>[11] = {["ID"] = 1879141039; }; -- The Silvertine Lodes</v>
      </c>
      <c r="R12" s="1" t="str">
        <f t="shared" si="25"/>
        <v>[11] = {["ID"] = 1879141039; ["SAVE_INDEX"] = 11; ["TYPE"] =  3;             ["VXP"] = 2000; ["LP"] = 10; ["REP"] =  500; ["FACTION"] = 17; ["TIER"] = 2; ["MIN_LVL"] = "47"; ["NAME"] = { ["EN"] = "The Silvertine Lodes"; }; ["LORE"] = { ["EN"] = "Explore the Silvertine Lodes of Moria."; }; ["SUMMARY"] = { ["EN"] = "Find 4 points of interest in The Silvertine Lodes"; }; };</v>
      </c>
      <c r="S12">
        <f t="shared" si="3"/>
        <v>11</v>
      </c>
      <c r="T12" t="str">
        <f t="shared" si="26"/>
        <v>[11] = {</v>
      </c>
      <c r="U12" t="str">
        <f t="shared" si="27"/>
        <v xml:space="preserve">["ID"] = 1879141039; </v>
      </c>
      <c r="V12" t="str">
        <f t="shared" si="6"/>
        <v xml:space="preserve">["ID"] = 1879141039; </v>
      </c>
      <c r="W12" t="str">
        <f t="shared" si="7"/>
        <v/>
      </c>
      <c r="X12" t="str">
        <f t="shared" si="28"/>
        <v xml:space="preserve">["SAVE_INDEX"] = 11; </v>
      </c>
      <c r="Y12">
        <f>VLOOKUP(D12,Type!A$2:B$14,2,FALSE)</f>
        <v>3</v>
      </c>
      <c r="Z12" t="str">
        <f t="shared" si="29"/>
        <v xml:space="preserve">["TYPE"] =  3; </v>
      </c>
      <c r="AA12" t="str">
        <f>IF(NOT(ISBLANK(E12)),VLOOKUP(E12,Type!D$2:E$6,2,FALSE),"")</f>
        <v/>
      </c>
      <c r="AB12" t="str">
        <f t="shared" si="30"/>
        <v xml:space="preserve">            </v>
      </c>
      <c r="AC12" t="str">
        <f t="shared" si="31"/>
        <v>2000</v>
      </c>
      <c r="AD12" t="str">
        <f t="shared" si="32"/>
        <v xml:space="preserve">["VXP"] = 2000; </v>
      </c>
      <c r="AE12" t="str">
        <f t="shared" si="33"/>
        <v>10</v>
      </c>
      <c r="AF12" t="str">
        <f t="shared" si="34"/>
        <v xml:space="preserve">["LP"] = 10; </v>
      </c>
      <c r="AG12" t="str">
        <f t="shared" si="35"/>
        <v>500</v>
      </c>
      <c r="AH12" t="str">
        <f t="shared" si="36"/>
        <v xml:space="preserve">["REP"] =  500; </v>
      </c>
      <c r="AI12">
        <f>VLOOKUP(J12,Faction!A$2:B$80,2,FALSE)</f>
        <v>17</v>
      </c>
      <c r="AJ12" t="str">
        <f t="shared" si="37"/>
        <v xml:space="preserve">["FACTION"] = 17; </v>
      </c>
      <c r="AK12" t="str">
        <f t="shared" si="38"/>
        <v xml:space="preserve">["TIER"] = 2; </v>
      </c>
      <c r="AL12" t="str">
        <f t="shared" si="39"/>
        <v xml:space="preserve">["MIN_LVL"] = "47"; </v>
      </c>
      <c r="AM12" t="str">
        <f t="shared" si="40"/>
        <v xml:space="preserve">["NAME"] = { ["EN"] = "The Silvertine Lodes"; }; </v>
      </c>
      <c r="AN12" t="str">
        <f t="shared" si="41"/>
        <v xml:space="preserve">["LORE"] = { ["EN"] = "Explore the Silvertine Lodes of Moria."; }; </v>
      </c>
      <c r="AO12" t="str">
        <f t="shared" si="42"/>
        <v xml:space="preserve">["SUMMARY"] = { ["EN"] = "Find 4 points of interest in The Silvertine Lodes"; }; </v>
      </c>
      <c r="AP12" t="str">
        <f t="shared" si="43"/>
        <v/>
      </c>
      <c r="AQ12" t="str">
        <f t="shared" si="24"/>
        <v>};</v>
      </c>
    </row>
    <row r="13" spans="1:43" x14ac:dyDescent="0.25">
      <c r="A13">
        <v>1879140051</v>
      </c>
      <c r="B13">
        <v>10</v>
      </c>
      <c r="C13" t="s">
        <v>264</v>
      </c>
      <c r="D13" t="s">
        <v>25</v>
      </c>
      <c r="F13">
        <v>2000</v>
      </c>
      <c r="H13">
        <v>5</v>
      </c>
      <c r="I13">
        <v>500</v>
      </c>
      <c r="J13" t="s">
        <v>61</v>
      </c>
      <c r="K13" t="s">
        <v>265</v>
      </c>
      <c r="L13" t="s">
        <v>300</v>
      </c>
      <c r="M13">
        <v>2</v>
      </c>
      <c r="N13">
        <v>47</v>
      </c>
      <c r="Q13" t="str">
        <f t="shared" si="1"/>
        <v>[12] = {["ID"] = 1879140051; }; -- The Great Delving</v>
      </c>
      <c r="R13" s="1" t="str">
        <f t="shared" si="25"/>
        <v>[12] = {["ID"] = 1879140051; ["SAVE_INDEX"] = 10; ["TYPE"] =  3;             ["VXP"] = 2000; ["LP"] =  5; ["REP"] =  500; ["FACTION"] = 17; ["TIER"] = 2; ["MIN_LVL"] = "47"; ["NAME"] = { ["EN"] = "The Great Delving"; }; ["LORE"] = { ["EN"] = "Explore the Great Delving of Moria."; }; ["SUMMARY"] = { ["EN"] = "Find 8 points of interest in The Great Delving"; }; };</v>
      </c>
      <c r="S13">
        <f t="shared" si="3"/>
        <v>12</v>
      </c>
      <c r="T13" t="str">
        <f t="shared" si="26"/>
        <v>[12] = {</v>
      </c>
      <c r="U13" t="str">
        <f t="shared" si="27"/>
        <v xml:space="preserve">["ID"] = 1879140051; </v>
      </c>
      <c r="V13" t="str">
        <f t="shared" si="6"/>
        <v xml:space="preserve">["ID"] = 1879140051; </v>
      </c>
      <c r="W13" t="str">
        <f t="shared" si="7"/>
        <v/>
      </c>
      <c r="X13" t="str">
        <f t="shared" si="28"/>
        <v xml:space="preserve">["SAVE_INDEX"] = 10; </v>
      </c>
      <c r="Y13">
        <f>VLOOKUP(D13,Type!A$2:B$14,2,FALSE)</f>
        <v>3</v>
      </c>
      <c r="Z13" t="str">
        <f t="shared" si="29"/>
        <v xml:space="preserve">["TYPE"] =  3; </v>
      </c>
      <c r="AA13" t="str">
        <f>IF(NOT(ISBLANK(E13)),VLOOKUP(E13,Type!D$2:E$6,2,FALSE),"")</f>
        <v/>
      </c>
      <c r="AB13" t="str">
        <f t="shared" si="30"/>
        <v xml:space="preserve">            </v>
      </c>
      <c r="AC13" t="str">
        <f t="shared" si="31"/>
        <v>2000</v>
      </c>
      <c r="AD13" t="str">
        <f t="shared" si="32"/>
        <v xml:space="preserve">["VXP"] = 2000; </v>
      </c>
      <c r="AE13" t="str">
        <f t="shared" si="33"/>
        <v>5</v>
      </c>
      <c r="AF13" t="str">
        <f t="shared" si="34"/>
        <v xml:space="preserve">["LP"] =  5; </v>
      </c>
      <c r="AG13" t="str">
        <f t="shared" si="35"/>
        <v>500</v>
      </c>
      <c r="AH13" t="str">
        <f t="shared" si="36"/>
        <v xml:space="preserve">["REP"] =  500; </v>
      </c>
      <c r="AI13">
        <f>VLOOKUP(J13,Faction!A$2:B$80,2,FALSE)</f>
        <v>17</v>
      </c>
      <c r="AJ13" t="str">
        <f t="shared" si="37"/>
        <v xml:space="preserve">["FACTION"] = 17; </v>
      </c>
      <c r="AK13" t="str">
        <f t="shared" si="38"/>
        <v xml:space="preserve">["TIER"] = 2; </v>
      </c>
      <c r="AL13" t="str">
        <f t="shared" si="39"/>
        <v xml:space="preserve">["MIN_LVL"] = "47"; </v>
      </c>
      <c r="AM13" t="str">
        <f t="shared" si="40"/>
        <v xml:space="preserve">["NAME"] = { ["EN"] = "The Great Delving"; }; </v>
      </c>
      <c r="AN13" t="str">
        <f t="shared" si="41"/>
        <v xml:space="preserve">["LORE"] = { ["EN"] = "Explore the Great Delving of Moria."; }; </v>
      </c>
      <c r="AO13" t="str">
        <f t="shared" si="42"/>
        <v xml:space="preserve">["SUMMARY"] = { ["EN"] = "Find 8 points of interest in The Great Delving"; }; </v>
      </c>
      <c r="AP13" t="str">
        <f t="shared" si="43"/>
        <v/>
      </c>
      <c r="AQ13" t="str">
        <f t="shared" si="24"/>
        <v>};</v>
      </c>
    </row>
    <row r="14" spans="1:43" x14ac:dyDescent="0.25">
      <c r="A14">
        <v>1879146845</v>
      </c>
      <c r="B14">
        <v>7</v>
      </c>
      <c r="C14" t="s">
        <v>251</v>
      </c>
      <c r="D14" t="s">
        <v>25</v>
      </c>
      <c r="F14">
        <v>4000</v>
      </c>
      <c r="H14">
        <v>5</v>
      </c>
      <c r="I14">
        <v>500</v>
      </c>
      <c r="J14" t="s">
        <v>61</v>
      </c>
      <c r="K14" t="s">
        <v>252</v>
      </c>
      <c r="L14" t="s">
        <v>297</v>
      </c>
      <c r="M14">
        <v>2</v>
      </c>
      <c r="N14">
        <v>47</v>
      </c>
      <c r="Q14" t="str">
        <f t="shared" si="1"/>
        <v>[13] = {["ID"] = 1879146845; }; -- The Cliffs of Zirakzigil</v>
      </c>
      <c r="R14" s="1" t="str">
        <f t="shared" si="25"/>
        <v>[13] = {["ID"] = 1879146845; ["SAVE_INDEX"] =  7; ["TYPE"] =  3;             ["VXP"] = 4000; ["LP"] =  5; ["REP"] =  500; ["FACTION"] = 17; ["TIER"] = 2; ["MIN_LVL"] = "47"; ["NAME"] = { ["EN"] = "The Cliffs of Zirakzigil"; }; ["LORE"] = { ["EN"] = "Explore Zirakzigil."; }; ["SUMMARY"] = { ["EN"] = "Find 3 points of interest in The Cliffs of Zirakzigil"; }; };</v>
      </c>
      <c r="S14">
        <f t="shared" si="3"/>
        <v>13</v>
      </c>
      <c r="T14" t="str">
        <f t="shared" si="26"/>
        <v>[13] = {</v>
      </c>
      <c r="U14" t="str">
        <f t="shared" si="27"/>
        <v xml:space="preserve">["ID"] = 1879146845; </v>
      </c>
      <c r="V14" t="str">
        <f t="shared" si="6"/>
        <v xml:space="preserve">["ID"] = 1879146845; </v>
      </c>
      <c r="W14" t="str">
        <f t="shared" si="7"/>
        <v/>
      </c>
      <c r="X14" t="str">
        <f t="shared" si="28"/>
        <v xml:space="preserve">["SAVE_INDEX"] =  7; </v>
      </c>
      <c r="Y14">
        <f>VLOOKUP(D14,Type!A$2:B$14,2,FALSE)</f>
        <v>3</v>
      </c>
      <c r="Z14" t="str">
        <f t="shared" si="29"/>
        <v xml:space="preserve">["TYPE"] =  3; </v>
      </c>
      <c r="AA14" t="str">
        <f>IF(NOT(ISBLANK(E14)),VLOOKUP(E14,Type!D$2:E$6,2,FALSE),"")</f>
        <v/>
      </c>
      <c r="AB14" t="str">
        <f t="shared" si="30"/>
        <v xml:space="preserve">            </v>
      </c>
      <c r="AC14" t="str">
        <f t="shared" si="31"/>
        <v>4000</v>
      </c>
      <c r="AD14" t="str">
        <f t="shared" si="32"/>
        <v xml:space="preserve">["VXP"] = 4000; </v>
      </c>
      <c r="AE14" t="str">
        <f t="shared" si="33"/>
        <v>5</v>
      </c>
      <c r="AF14" t="str">
        <f t="shared" si="34"/>
        <v xml:space="preserve">["LP"] =  5; </v>
      </c>
      <c r="AG14" t="str">
        <f t="shared" si="35"/>
        <v>500</v>
      </c>
      <c r="AH14" t="str">
        <f t="shared" si="36"/>
        <v xml:space="preserve">["REP"] =  500; </v>
      </c>
      <c r="AI14">
        <f>VLOOKUP(J14,Faction!A$2:B$80,2,FALSE)</f>
        <v>17</v>
      </c>
      <c r="AJ14" t="str">
        <f t="shared" si="37"/>
        <v xml:space="preserve">["FACTION"] = 17; </v>
      </c>
      <c r="AK14" t="str">
        <f t="shared" si="38"/>
        <v xml:space="preserve">["TIER"] = 2; </v>
      </c>
      <c r="AL14" t="str">
        <f t="shared" si="39"/>
        <v xml:space="preserve">["MIN_LVL"] = "47"; </v>
      </c>
      <c r="AM14" t="str">
        <f t="shared" si="40"/>
        <v xml:space="preserve">["NAME"] = { ["EN"] = "The Cliffs of Zirakzigil"; }; </v>
      </c>
      <c r="AN14" t="str">
        <f t="shared" si="41"/>
        <v xml:space="preserve">["LORE"] = { ["EN"] = "Explore Zirakzigil."; }; </v>
      </c>
      <c r="AO14" t="str">
        <f t="shared" si="42"/>
        <v xml:space="preserve">["SUMMARY"] = { ["EN"] = "Find 3 points of interest in The Cliffs of Zirakzigil"; }; </v>
      </c>
      <c r="AP14" t="str">
        <f t="shared" si="43"/>
        <v/>
      </c>
      <c r="AQ14" t="str">
        <f t="shared" si="24"/>
        <v>};</v>
      </c>
    </row>
    <row r="15" spans="1:43" x14ac:dyDescent="0.25">
      <c r="A15">
        <v>1879146846</v>
      </c>
      <c r="B15">
        <v>3</v>
      </c>
      <c r="C15" t="s">
        <v>176</v>
      </c>
      <c r="D15" t="s">
        <v>25</v>
      </c>
      <c r="F15">
        <v>4000</v>
      </c>
      <c r="G15" t="s">
        <v>177</v>
      </c>
      <c r="H15">
        <v>10</v>
      </c>
      <c r="I15">
        <v>700</v>
      </c>
      <c r="J15" t="s">
        <v>61</v>
      </c>
      <c r="K15" t="s">
        <v>178</v>
      </c>
      <c r="L15" t="s">
        <v>1444</v>
      </c>
      <c r="M15">
        <v>2</v>
      </c>
      <c r="N15">
        <v>47</v>
      </c>
      <c r="Q15" t="str">
        <f t="shared" si="1"/>
        <v>[14] = {["ID"] = 1879146846; }; -- Bulwarks of the Enemy</v>
      </c>
      <c r="R15" s="1" t="str">
        <f t="shared" si="2"/>
        <v>[14] = {["ID"] = 1879146846; ["SAVE_INDEX"] =  3; ["TYPE"] =  3;             ["VXP"] = 4000; ["LP"] = 10; ["REP"] =  700; ["FACTION"] = 17; ["TIER"] = 2; ["MIN_LVL"] = "47"; ["NAME"] = { ["EN"] = "Bulwarks of the Enemy"; }; ["LORE"] = { ["EN"] = "Explore strongholds of the enemies of Moria"; }; ["SUMMARY"] = { ["EN"] = "Find 8 points of interest across Moria"; }; ["TITLE"] = { ["EN"] = "Deep-delver"; }; };</v>
      </c>
      <c r="S15">
        <f t="shared" si="3"/>
        <v>14</v>
      </c>
      <c r="T15" t="str">
        <f t="shared" si="4"/>
        <v>[14] = {</v>
      </c>
      <c r="U15" t="str">
        <f t="shared" si="5"/>
        <v xml:space="preserve">["ID"] = 1879146846; </v>
      </c>
      <c r="V15" t="str">
        <f t="shared" si="6"/>
        <v xml:space="preserve">["ID"] = 1879146846; </v>
      </c>
      <c r="W15" t="str">
        <f t="shared" si="7"/>
        <v/>
      </c>
      <c r="X15" t="str">
        <f t="shared" si="8"/>
        <v xml:space="preserve">["SAVE_INDEX"] =  3; </v>
      </c>
      <c r="Y15">
        <f>VLOOKUP(D15,Type!A$2:B$14,2,FALSE)</f>
        <v>3</v>
      </c>
      <c r="Z15" t="str">
        <f t="shared" si="9"/>
        <v xml:space="preserve">["TYPE"] =  3; </v>
      </c>
      <c r="AA15" t="str">
        <f>IF(NOT(ISBLANK(E15)),VLOOKUP(E15,Type!D$2:E$6,2,FALSE),"")</f>
        <v/>
      </c>
      <c r="AB15" t="str">
        <f t="shared" si="10"/>
        <v xml:space="preserve">            </v>
      </c>
      <c r="AC15" t="str">
        <f t="shared" si="11"/>
        <v>4000</v>
      </c>
      <c r="AD15" t="str">
        <f t="shared" si="12"/>
        <v xml:space="preserve">["VXP"] = 4000; </v>
      </c>
      <c r="AE15" t="str">
        <f t="shared" si="13"/>
        <v>10</v>
      </c>
      <c r="AF15" t="str">
        <f t="shared" si="14"/>
        <v xml:space="preserve">["LP"] = 10; </v>
      </c>
      <c r="AG15" t="str">
        <f t="shared" si="15"/>
        <v>700</v>
      </c>
      <c r="AH15" t="str">
        <f t="shared" si="16"/>
        <v xml:space="preserve">["REP"] =  700; </v>
      </c>
      <c r="AI15">
        <f>VLOOKUP(J15,Faction!A$2:B$80,2,FALSE)</f>
        <v>17</v>
      </c>
      <c r="AJ15" t="str">
        <f t="shared" si="17"/>
        <v xml:space="preserve">["FACTION"] = 17; </v>
      </c>
      <c r="AK15" t="str">
        <f t="shared" si="18"/>
        <v xml:space="preserve">["TIER"] = 2; </v>
      </c>
      <c r="AL15" t="str">
        <f t="shared" si="19"/>
        <v xml:space="preserve">["MIN_LVL"] = "47"; </v>
      </c>
      <c r="AM15" t="str">
        <f t="shared" si="20"/>
        <v xml:space="preserve">["NAME"] = { ["EN"] = "Bulwarks of the Enemy"; }; </v>
      </c>
      <c r="AN15" t="str">
        <f t="shared" si="21"/>
        <v xml:space="preserve">["LORE"] = { ["EN"] = "Explore strongholds of the enemies of Moria"; }; </v>
      </c>
      <c r="AO15" t="str">
        <f t="shared" si="22"/>
        <v xml:space="preserve">["SUMMARY"] = { ["EN"] = "Find 8 points of interest across Moria"; }; </v>
      </c>
      <c r="AP15" t="str">
        <f t="shared" si="23"/>
        <v xml:space="preserve">["TITLE"] = { ["EN"] = "Deep-delver"; }; </v>
      </c>
      <c r="AQ15" t="str">
        <f t="shared" si="24"/>
        <v>};</v>
      </c>
    </row>
    <row r="16" spans="1:43" x14ac:dyDescent="0.25">
      <c r="A16">
        <v>1879146847</v>
      </c>
      <c r="B16">
        <v>5</v>
      </c>
      <c r="C16" t="s">
        <v>179</v>
      </c>
      <c r="D16" t="s">
        <v>25</v>
      </c>
      <c r="F16">
        <v>4000</v>
      </c>
      <c r="G16" t="s">
        <v>180</v>
      </c>
      <c r="H16">
        <v>5</v>
      </c>
      <c r="I16">
        <v>900</v>
      </c>
      <c r="J16" t="s">
        <v>61</v>
      </c>
      <c r="K16" t="s">
        <v>181</v>
      </c>
      <c r="L16" t="s">
        <v>296</v>
      </c>
      <c r="M16">
        <v>2</v>
      </c>
      <c r="N16">
        <v>47</v>
      </c>
      <c r="Q16" t="str">
        <f t="shared" si="1"/>
        <v>[15] = {["ID"] = 1879146847; }; -- In the Footsteps of the Fellowship</v>
      </c>
      <c r="R16" s="1" t="str">
        <f t="shared" si="2"/>
        <v>[15] = {["ID"] = 1879146847; ["SAVE_INDEX"] =  5; ["TYPE"] =  3;             ["VXP"] = 4000; ["LP"] =  5; ["REP"] =  900; ["FACTION"] = 17; ["TIER"] = 2; ["MIN_LVL"] = "47"; ["NAME"] = { ["EN"] = "In the Footsteps of the Fellowship"; }; ["LORE"] = { ["EN"] = "Follow the path of the Fellowship through Moria."; }; ["SUMMARY"] = { ["EN"] = "Find 7 locations the Nine visited"; }; ["TITLE"] = { ["EN"] = "Friend of the Nine"; }; };</v>
      </c>
      <c r="S16">
        <f t="shared" si="3"/>
        <v>15</v>
      </c>
      <c r="T16" t="str">
        <f t="shared" si="4"/>
        <v>[15] = {</v>
      </c>
      <c r="U16" t="str">
        <f t="shared" si="5"/>
        <v xml:space="preserve">["ID"] = 1879146847; </v>
      </c>
      <c r="V16" t="str">
        <f t="shared" si="6"/>
        <v xml:space="preserve">["ID"] = 1879146847; </v>
      </c>
      <c r="W16" t="str">
        <f t="shared" si="7"/>
        <v/>
      </c>
      <c r="X16" t="str">
        <f t="shared" si="8"/>
        <v xml:space="preserve">["SAVE_INDEX"] =  5; </v>
      </c>
      <c r="Y16">
        <f>VLOOKUP(D16,Type!A$2:B$14,2,FALSE)</f>
        <v>3</v>
      </c>
      <c r="Z16" t="str">
        <f t="shared" si="9"/>
        <v xml:space="preserve">["TYPE"] =  3; </v>
      </c>
      <c r="AA16" t="str">
        <f>IF(NOT(ISBLANK(E16)),VLOOKUP(E16,Type!D$2:E$6,2,FALSE),"")</f>
        <v/>
      </c>
      <c r="AB16" t="str">
        <f t="shared" si="10"/>
        <v xml:space="preserve">            </v>
      </c>
      <c r="AC16" t="str">
        <f t="shared" si="11"/>
        <v>4000</v>
      </c>
      <c r="AD16" t="str">
        <f t="shared" si="12"/>
        <v xml:space="preserve">["VXP"] = 4000; </v>
      </c>
      <c r="AE16" t="str">
        <f t="shared" si="13"/>
        <v>5</v>
      </c>
      <c r="AF16" t="str">
        <f t="shared" si="14"/>
        <v xml:space="preserve">["LP"] =  5; </v>
      </c>
      <c r="AG16" t="str">
        <f t="shared" si="15"/>
        <v>900</v>
      </c>
      <c r="AH16" t="str">
        <f t="shared" si="16"/>
        <v xml:space="preserve">["REP"] =  900; </v>
      </c>
      <c r="AI16">
        <f>VLOOKUP(J16,Faction!A$2:B$80,2,FALSE)</f>
        <v>17</v>
      </c>
      <c r="AJ16" t="str">
        <f t="shared" si="17"/>
        <v xml:space="preserve">["FACTION"] = 17; </v>
      </c>
      <c r="AK16" t="str">
        <f t="shared" si="18"/>
        <v xml:space="preserve">["TIER"] = 2; </v>
      </c>
      <c r="AL16" t="str">
        <f t="shared" si="19"/>
        <v xml:space="preserve">["MIN_LVL"] = "47"; </v>
      </c>
      <c r="AM16" t="str">
        <f t="shared" si="20"/>
        <v xml:space="preserve">["NAME"] = { ["EN"] = "In the Footsteps of the Fellowship"; }; </v>
      </c>
      <c r="AN16" t="str">
        <f t="shared" si="21"/>
        <v xml:space="preserve">["LORE"] = { ["EN"] = "Follow the path of the Fellowship through Moria."; }; </v>
      </c>
      <c r="AO16" t="str">
        <f t="shared" si="22"/>
        <v xml:space="preserve">["SUMMARY"] = { ["EN"] = "Find 7 locations the Nine visited"; }; </v>
      </c>
      <c r="AP16" t="str">
        <f t="shared" si="23"/>
        <v xml:space="preserve">["TITLE"] = { ["EN"] = "Friend of the Nine"; }; </v>
      </c>
      <c r="AQ16" t="str">
        <f t="shared" si="24"/>
        <v>};</v>
      </c>
    </row>
    <row r="17" spans="1:43" x14ac:dyDescent="0.25">
      <c r="A17">
        <v>1879303580</v>
      </c>
      <c r="B17">
        <v>16</v>
      </c>
      <c r="C17" t="s">
        <v>1441</v>
      </c>
      <c r="D17" t="s">
        <v>26</v>
      </c>
      <c r="H17">
        <v>10</v>
      </c>
      <c r="I17">
        <v>900</v>
      </c>
      <c r="J17" t="s">
        <v>60</v>
      </c>
      <c r="K17" t="s">
        <v>173</v>
      </c>
      <c r="L17" t="s">
        <v>294</v>
      </c>
      <c r="M17">
        <v>1</v>
      </c>
      <c r="N17">
        <v>47</v>
      </c>
      <c r="Q17" t="str">
        <f t="shared" si="1"/>
        <v>[16] = {["ID"] = 1879303580; }; -- Quests of Khazad-Dûm</v>
      </c>
      <c r="R17" s="1" t="str">
        <f t="shared" si="2"/>
        <v>[16] = {["ID"] = 1879303580; ["SAVE_INDEX"] = 16; ["TYPE"] =  6;             ["VXP"] =    0; ["LP"] = 10; ["REP"] =  900; ["FACTION"] = 16; ["TIER"] = 1; ["MIN_LVL"] = "47"; ["NAME"] = { ["EN"] = "Quests of Khazad-Dûm"; }; ["LORE"] = { ["EN"] = "There is much to be done to help the dwarves within Khazad-dûm."; }; ["SUMMARY"] = { ["EN"] = "Complete 11 quest deeds in Moria"; }; };</v>
      </c>
      <c r="S17">
        <f t="shared" si="3"/>
        <v>16</v>
      </c>
      <c r="T17" t="str">
        <f t="shared" si="4"/>
        <v>[16] = {</v>
      </c>
      <c r="U17" t="str">
        <f t="shared" si="5"/>
        <v xml:space="preserve">["ID"] = 1879303580; </v>
      </c>
      <c r="V17" t="str">
        <f t="shared" si="6"/>
        <v xml:space="preserve">["ID"] = 1879303580; </v>
      </c>
      <c r="W17" t="str">
        <f t="shared" si="7"/>
        <v/>
      </c>
      <c r="X17" t="str">
        <f t="shared" si="8"/>
        <v xml:space="preserve">["SAVE_INDEX"] = 16; </v>
      </c>
      <c r="Y17">
        <f>VLOOKUP(D17,Type!A$2:B$14,2,FALSE)</f>
        <v>6</v>
      </c>
      <c r="Z17" t="str">
        <f t="shared" si="9"/>
        <v xml:space="preserve">["TYPE"] =  6; </v>
      </c>
      <c r="AA17" t="str">
        <f>IF(NOT(ISBLANK(E17)),VLOOKUP(E17,Type!D$2:E$6,2,FALSE),"")</f>
        <v/>
      </c>
      <c r="AB17" t="str">
        <f t="shared" si="10"/>
        <v xml:space="preserve">            </v>
      </c>
      <c r="AC17" t="str">
        <f t="shared" si="11"/>
        <v>0</v>
      </c>
      <c r="AD17" t="str">
        <f t="shared" si="12"/>
        <v xml:space="preserve">["VXP"] =    0; </v>
      </c>
      <c r="AE17" t="str">
        <f t="shared" si="13"/>
        <v>10</v>
      </c>
      <c r="AF17" t="str">
        <f t="shared" si="14"/>
        <v xml:space="preserve">["LP"] = 10; </v>
      </c>
      <c r="AG17" t="str">
        <f t="shared" si="15"/>
        <v>900</v>
      </c>
      <c r="AH17" t="str">
        <f t="shared" si="16"/>
        <v xml:space="preserve">["REP"] =  900; </v>
      </c>
      <c r="AI17">
        <f>VLOOKUP(J17,Faction!A$2:B$80,2,FALSE)</f>
        <v>16</v>
      </c>
      <c r="AJ17" t="str">
        <f t="shared" si="17"/>
        <v xml:space="preserve">["FACTION"] = 16; </v>
      </c>
      <c r="AK17" t="str">
        <f t="shared" si="18"/>
        <v xml:space="preserve">["TIER"] = 1; </v>
      </c>
      <c r="AL17" t="str">
        <f t="shared" si="19"/>
        <v xml:space="preserve">["MIN_LVL"] = "47"; </v>
      </c>
      <c r="AM17" t="str">
        <f t="shared" si="20"/>
        <v xml:space="preserve">["NAME"] = { ["EN"] = "Quests of Khazad-Dûm"; }; </v>
      </c>
      <c r="AN17" t="str">
        <f t="shared" si="21"/>
        <v xml:space="preserve">["LORE"] = { ["EN"] = "There is much to be done to help the dwarves within Khazad-dûm."; }; </v>
      </c>
      <c r="AO17" t="str">
        <f t="shared" si="22"/>
        <v xml:space="preserve">["SUMMARY"] = { ["EN"] = "Complete 11 quest deeds in Moria"; }; </v>
      </c>
      <c r="AP17" t="str">
        <f t="shared" si="23"/>
        <v/>
      </c>
      <c r="AQ17" t="str">
        <f t="shared" si="24"/>
        <v>};</v>
      </c>
    </row>
    <row r="18" spans="1:43" x14ac:dyDescent="0.25">
      <c r="A18">
        <v>1879212368</v>
      </c>
      <c r="B18">
        <v>18</v>
      </c>
      <c r="C18" t="s">
        <v>257</v>
      </c>
      <c r="D18" t="s">
        <v>26</v>
      </c>
      <c r="F18">
        <v>2000</v>
      </c>
      <c r="H18">
        <v>5</v>
      </c>
      <c r="I18">
        <v>500</v>
      </c>
      <c r="J18" t="s">
        <v>60</v>
      </c>
      <c r="K18" t="s">
        <v>258</v>
      </c>
      <c r="L18" t="s">
        <v>307</v>
      </c>
      <c r="M18">
        <v>2</v>
      </c>
      <c r="N18">
        <v>47</v>
      </c>
      <c r="Q18" t="str">
        <f t="shared" si="1"/>
        <v>[17] = {["ID"] = 1879212368; }; -- Quests of the Dimrill Dale</v>
      </c>
      <c r="R18" s="1" t="str">
        <f t="shared" si="2"/>
        <v>[17] = {["ID"] = 1879212368; ["SAVE_INDEX"] = 18; ["TYPE"] =  6;             ["VXP"] = 2000; ["LP"] =  5; ["REP"] =  500; ["FACTION"] = 16; ["TIER"] = 2; ["MIN_LVL"] = "47"; ["NAME"] = { ["EN"] = "Quests of the Dimrill Dale"; }; ["LORE"] = { ["EN"] = "Complete quests in the Dimrill Dale."; }; ["SUMMARY"] = { ["EN"] = "Complete 10 quests in Dimrill Dale"; }; };</v>
      </c>
      <c r="S18">
        <f t="shared" si="3"/>
        <v>17</v>
      </c>
      <c r="T18" t="str">
        <f t="shared" si="4"/>
        <v>[17] = {</v>
      </c>
      <c r="U18" t="str">
        <f t="shared" si="5"/>
        <v xml:space="preserve">["ID"] = 1879212368; </v>
      </c>
      <c r="V18" t="str">
        <f t="shared" si="6"/>
        <v xml:space="preserve">["ID"] = 1879212368; </v>
      </c>
      <c r="W18" t="str">
        <f t="shared" si="7"/>
        <v/>
      </c>
      <c r="X18" t="str">
        <f t="shared" si="8"/>
        <v xml:space="preserve">["SAVE_INDEX"] = 18; </v>
      </c>
      <c r="Y18">
        <f>VLOOKUP(D18,Type!A$2:B$14,2,FALSE)</f>
        <v>6</v>
      </c>
      <c r="Z18" t="str">
        <f t="shared" si="9"/>
        <v xml:space="preserve">["TYPE"] =  6; </v>
      </c>
      <c r="AA18" t="str">
        <f>IF(NOT(ISBLANK(E18)),VLOOKUP(E18,Type!D$2:E$6,2,FALSE),"")</f>
        <v/>
      </c>
      <c r="AB18" t="str">
        <f t="shared" si="10"/>
        <v xml:space="preserve">            </v>
      </c>
      <c r="AC18" t="str">
        <f t="shared" si="11"/>
        <v>2000</v>
      </c>
      <c r="AD18" t="str">
        <f t="shared" si="12"/>
        <v xml:space="preserve">["VXP"] = 2000; </v>
      </c>
      <c r="AE18" t="str">
        <f t="shared" si="13"/>
        <v>5</v>
      </c>
      <c r="AF18" t="str">
        <f t="shared" si="14"/>
        <v xml:space="preserve">["LP"] =  5; </v>
      </c>
      <c r="AG18" t="str">
        <f t="shared" si="15"/>
        <v>500</v>
      </c>
      <c r="AH18" t="str">
        <f t="shared" si="16"/>
        <v xml:space="preserve">["REP"] =  500; </v>
      </c>
      <c r="AI18">
        <f>VLOOKUP(J18,Faction!A$2:B$80,2,FALSE)</f>
        <v>16</v>
      </c>
      <c r="AJ18" t="str">
        <f t="shared" si="17"/>
        <v xml:space="preserve">["FACTION"] = 16; </v>
      </c>
      <c r="AK18" t="str">
        <f t="shared" si="18"/>
        <v xml:space="preserve">["TIER"] = 2; </v>
      </c>
      <c r="AL18" t="str">
        <f t="shared" si="19"/>
        <v xml:space="preserve">["MIN_LVL"] = "47"; </v>
      </c>
      <c r="AM18" t="str">
        <f t="shared" si="20"/>
        <v xml:space="preserve">["NAME"] = { ["EN"] = "Quests of the Dimrill Dale"; }; </v>
      </c>
      <c r="AN18" t="str">
        <f t="shared" si="21"/>
        <v xml:space="preserve">["LORE"] = { ["EN"] = "Complete quests in the Dimrill Dale."; }; </v>
      </c>
      <c r="AO18" t="str">
        <f t="shared" si="22"/>
        <v xml:space="preserve">["SUMMARY"] = { ["EN"] = "Complete 10 quests in Dimrill Dale"; }; </v>
      </c>
      <c r="AP18" t="str">
        <f t="shared" si="23"/>
        <v/>
      </c>
      <c r="AQ18" t="str">
        <f t="shared" si="24"/>
        <v>};</v>
      </c>
    </row>
    <row r="19" spans="1:43" x14ac:dyDescent="0.25">
      <c r="A19">
        <v>1879212363</v>
      </c>
      <c r="B19">
        <v>19</v>
      </c>
      <c r="C19" t="s">
        <v>255</v>
      </c>
      <c r="D19" t="s">
        <v>26</v>
      </c>
      <c r="F19">
        <v>2000</v>
      </c>
      <c r="H19">
        <v>5</v>
      </c>
      <c r="I19">
        <v>500</v>
      </c>
      <c r="J19" t="s">
        <v>60</v>
      </c>
      <c r="K19" t="s">
        <v>256</v>
      </c>
      <c r="L19" t="s">
        <v>1446</v>
      </c>
      <c r="M19">
        <v>2</v>
      </c>
      <c r="N19">
        <v>47</v>
      </c>
      <c r="Q19" t="str">
        <f t="shared" si="1"/>
        <v>[18] = {["ID"] = 1879212363; }; -- Quests of Durin's Way</v>
      </c>
      <c r="R19" s="1" t="str">
        <f t="shared" si="2"/>
        <v>[18] = {["ID"] = 1879212363; ["SAVE_INDEX"] = 19; ["TYPE"] =  6;             ["VXP"] = 2000; ["LP"] =  5; ["REP"] =  500; ["FACTION"] = 16; ["TIER"] = 2; ["MIN_LVL"] = "47"; ["NAME"] = { ["EN"] = "Quests of Durin's Way"; }; ["LORE"] = { ["EN"] = "Complete quests in the Durin's Way."; }; ["SUMMARY"] = { ["EN"] = "Complete 15 quests in Durin's Way"; }; };</v>
      </c>
      <c r="S19">
        <f t="shared" si="3"/>
        <v>18</v>
      </c>
      <c r="T19" t="str">
        <f t="shared" si="4"/>
        <v>[18] = {</v>
      </c>
      <c r="U19" t="str">
        <f t="shared" si="5"/>
        <v xml:space="preserve">["ID"] = 1879212363; </v>
      </c>
      <c r="V19" t="str">
        <f t="shared" si="6"/>
        <v xml:space="preserve">["ID"] = 1879212363; </v>
      </c>
      <c r="W19" t="str">
        <f t="shared" si="7"/>
        <v/>
      </c>
      <c r="X19" t="str">
        <f t="shared" si="8"/>
        <v xml:space="preserve">["SAVE_INDEX"] = 19; </v>
      </c>
      <c r="Y19">
        <f>VLOOKUP(D19,Type!A$2:B$14,2,FALSE)</f>
        <v>6</v>
      </c>
      <c r="Z19" t="str">
        <f t="shared" si="9"/>
        <v xml:space="preserve">["TYPE"] =  6; </v>
      </c>
      <c r="AA19" t="str">
        <f>IF(NOT(ISBLANK(E19)),VLOOKUP(E19,Type!D$2:E$6,2,FALSE),"")</f>
        <v/>
      </c>
      <c r="AB19" t="str">
        <f t="shared" si="10"/>
        <v xml:space="preserve">            </v>
      </c>
      <c r="AC19" t="str">
        <f t="shared" si="11"/>
        <v>2000</v>
      </c>
      <c r="AD19" t="str">
        <f t="shared" si="12"/>
        <v xml:space="preserve">["VXP"] = 2000; </v>
      </c>
      <c r="AE19" t="str">
        <f t="shared" si="13"/>
        <v>5</v>
      </c>
      <c r="AF19" t="str">
        <f t="shared" si="14"/>
        <v xml:space="preserve">["LP"] =  5; </v>
      </c>
      <c r="AG19" t="str">
        <f t="shared" si="15"/>
        <v>500</v>
      </c>
      <c r="AH19" t="str">
        <f t="shared" si="16"/>
        <v xml:space="preserve">["REP"] =  500; </v>
      </c>
      <c r="AI19">
        <f>VLOOKUP(J19,Faction!A$2:B$80,2,FALSE)</f>
        <v>16</v>
      </c>
      <c r="AJ19" t="str">
        <f t="shared" si="17"/>
        <v xml:space="preserve">["FACTION"] = 16; </v>
      </c>
      <c r="AK19" t="str">
        <f t="shared" si="18"/>
        <v xml:space="preserve">["TIER"] = 2; </v>
      </c>
      <c r="AL19" t="str">
        <f t="shared" si="19"/>
        <v xml:space="preserve">["MIN_LVL"] = "47"; </v>
      </c>
      <c r="AM19" t="str">
        <f t="shared" si="20"/>
        <v xml:space="preserve">["NAME"] = { ["EN"] = "Quests of Durin's Way"; }; </v>
      </c>
      <c r="AN19" t="str">
        <f t="shared" si="21"/>
        <v xml:space="preserve">["LORE"] = { ["EN"] = "Complete quests in the Durin's Way."; }; </v>
      </c>
      <c r="AO19" t="str">
        <f t="shared" si="22"/>
        <v xml:space="preserve">["SUMMARY"] = { ["EN"] = "Complete 15 quests in Durin's Way"; }; </v>
      </c>
      <c r="AP19" t="str">
        <f t="shared" si="23"/>
        <v/>
      </c>
      <c r="AQ19" t="str">
        <f t="shared" si="24"/>
        <v>};</v>
      </c>
    </row>
    <row r="20" spans="1:43" x14ac:dyDescent="0.25">
      <c r="A20">
        <v>1879212365</v>
      </c>
      <c r="B20">
        <v>20</v>
      </c>
      <c r="C20" t="s">
        <v>288</v>
      </c>
      <c r="D20" t="s">
        <v>26</v>
      </c>
      <c r="F20">
        <v>2000</v>
      </c>
      <c r="H20">
        <v>5</v>
      </c>
      <c r="I20">
        <v>500</v>
      </c>
      <c r="J20" t="s">
        <v>60</v>
      </c>
      <c r="K20" t="s">
        <v>289</v>
      </c>
      <c r="L20" t="s">
        <v>310</v>
      </c>
      <c r="M20">
        <v>2</v>
      </c>
      <c r="N20">
        <v>47</v>
      </c>
      <c r="Q20" t="str">
        <f t="shared" si="1"/>
        <v>[19] = {["ID"] = 1879212365; }; -- Quests of the Flaming Deeps</v>
      </c>
      <c r="R20" s="1" t="str">
        <f t="shared" si="2"/>
        <v>[19] = {["ID"] = 1879212365; ["SAVE_INDEX"] = 20; ["TYPE"] =  6;             ["VXP"] = 2000; ["LP"] =  5; ["REP"] =  500; ["FACTION"] = 16; ["TIER"] = 2; ["MIN_LVL"] = "47"; ["NAME"] = { ["EN"] = "Quests of the Flaming Deeps"; }; ["LORE"] = { ["EN"] = "Complete quests in the Flaming Deeps."; }; ["SUMMARY"] = { ["EN"] = "Complete 15 quests in Flaming Deeps"; }; };</v>
      </c>
      <c r="S20">
        <f t="shared" si="3"/>
        <v>19</v>
      </c>
      <c r="T20" t="str">
        <f t="shared" si="4"/>
        <v>[19] = {</v>
      </c>
      <c r="U20" t="str">
        <f t="shared" si="5"/>
        <v xml:space="preserve">["ID"] = 1879212365; </v>
      </c>
      <c r="V20" t="str">
        <f t="shared" si="6"/>
        <v xml:space="preserve">["ID"] = 1879212365; </v>
      </c>
      <c r="W20" t="str">
        <f t="shared" si="7"/>
        <v/>
      </c>
      <c r="X20" t="str">
        <f t="shared" si="8"/>
        <v xml:space="preserve">["SAVE_INDEX"] = 20; </v>
      </c>
      <c r="Y20">
        <f>VLOOKUP(D20,Type!A$2:B$14,2,FALSE)</f>
        <v>6</v>
      </c>
      <c r="Z20" t="str">
        <f t="shared" si="9"/>
        <v xml:space="preserve">["TYPE"] =  6; </v>
      </c>
      <c r="AA20" t="str">
        <f>IF(NOT(ISBLANK(E20)),VLOOKUP(E20,Type!D$2:E$6,2,FALSE),"")</f>
        <v/>
      </c>
      <c r="AB20" t="str">
        <f t="shared" si="10"/>
        <v xml:space="preserve">            </v>
      </c>
      <c r="AC20" t="str">
        <f t="shared" si="11"/>
        <v>2000</v>
      </c>
      <c r="AD20" t="str">
        <f t="shared" si="12"/>
        <v xml:space="preserve">["VXP"] = 2000; </v>
      </c>
      <c r="AE20" t="str">
        <f t="shared" si="13"/>
        <v>5</v>
      </c>
      <c r="AF20" t="str">
        <f t="shared" si="14"/>
        <v xml:space="preserve">["LP"] =  5; </v>
      </c>
      <c r="AG20" t="str">
        <f t="shared" si="15"/>
        <v>500</v>
      </c>
      <c r="AH20" t="str">
        <f t="shared" si="16"/>
        <v xml:space="preserve">["REP"] =  500; </v>
      </c>
      <c r="AI20">
        <f>VLOOKUP(J20,Faction!A$2:B$80,2,FALSE)</f>
        <v>16</v>
      </c>
      <c r="AJ20" t="str">
        <f t="shared" si="17"/>
        <v xml:space="preserve">["FACTION"] = 16; </v>
      </c>
      <c r="AK20" t="str">
        <f t="shared" si="18"/>
        <v xml:space="preserve">["TIER"] = 2; </v>
      </c>
      <c r="AL20" t="str">
        <f t="shared" si="19"/>
        <v xml:space="preserve">["MIN_LVL"] = "47"; </v>
      </c>
      <c r="AM20" t="str">
        <f t="shared" si="20"/>
        <v xml:space="preserve">["NAME"] = { ["EN"] = "Quests of the Flaming Deeps"; }; </v>
      </c>
      <c r="AN20" t="str">
        <f t="shared" si="21"/>
        <v xml:space="preserve">["LORE"] = { ["EN"] = "Complete quests in the Flaming Deeps."; }; </v>
      </c>
      <c r="AO20" t="str">
        <f t="shared" si="22"/>
        <v xml:space="preserve">["SUMMARY"] = { ["EN"] = "Complete 15 quests in Flaming Deeps"; }; </v>
      </c>
      <c r="AP20" t="str">
        <f t="shared" si="23"/>
        <v/>
      </c>
      <c r="AQ20" t="str">
        <f t="shared" si="24"/>
        <v>};</v>
      </c>
    </row>
    <row r="21" spans="1:43" x14ac:dyDescent="0.25">
      <c r="A21">
        <v>1879212367</v>
      </c>
      <c r="B21">
        <v>21</v>
      </c>
      <c r="C21" t="s">
        <v>290</v>
      </c>
      <c r="D21" t="s">
        <v>26</v>
      </c>
      <c r="F21">
        <v>2000</v>
      </c>
      <c r="H21">
        <v>5</v>
      </c>
      <c r="I21">
        <v>500</v>
      </c>
      <c r="J21" t="s">
        <v>60</v>
      </c>
      <c r="K21" t="s">
        <v>291</v>
      </c>
      <c r="L21" t="s">
        <v>313</v>
      </c>
      <c r="M21">
        <v>2</v>
      </c>
      <c r="N21">
        <v>47</v>
      </c>
      <c r="Q21" t="str">
        <f t="shared" si="1"/>
        <v>[20] = {["ID"] = 1879212367; }; -- Quests of the Foundations of Stone</v>
      </c>
      <c r="R21" s="1" t="str">
        <f t="shared" si="2"/>
        <v>[20] = {["ID"] = 1879212367; ["SAVE_INDEX"] = 21; ["TYPE"] =  6;             ["VXP"] = 2000; ["LP"] =  5; ["REP"] =  500; ["FACTION"] = 16; ["TIER"] = 2; ["MIN_LVL"] = "47"; ["NAME"] = { ["EN"] = "Quests of the Foundations of Stone"; }; ["LORE"] = { ["EN"] = "Complete quests in the Foundations of Stone."; }; ["SUMMARY"] = { ["EN"] = "Complete 10 quests in Foundations of Stone"; }; };</v>
      </c>
      <c r="S21">
        <f t="shared" si="3"/>
        <v>20</v>
      </c>
      <c r="T21" t="str">
        <f t="shared" si="4"/>
        <v>[20] = {</v>
      </c>
      <c r="U21" t="str">
        <f t="shared" si="5"/>
        <v xml:space="preserve">["ID"] = 1879212367; </v>
      </c>
      <c r="V21" t="str">
        <f t="shared" si="6"/>
        <v xml:space="preserve">["ID"] = 1879212367; </v>
      </c>
      <c r="W21" t="str">
        <f t="shared" si="7"/>
        <v/>
      </c>
      <c r="X21" t="str">
        <f t="shared" si="8"/>
        <v xml:space="preserve">["SAVE_INDEX"] = 21; </v>
      </c>
      <c r="Y21">
        <f>VLOOKUP(D21,Type!A$2:B$14,2,FALSE)</f>
        <v>6</v>
      </c>
      <c r="Z21" t="str">
        <f t="shared" si="9"/>
        <v xml:space="preserve">["TYPE"] =  6; </v>
      </c>
      <c r="AA21" t="str">
        <f>IF(NOT(ISBLANK(E21)),VLOOKUP(E21,Type!D$2:E$6,2,FALSE),"")</f>
        <v/>
      </c>
      <c r="AB21" t="str">
        <f t="shared" si="10"/>
        <v xml:space="preserve">            </v>
      </c>
      <c r="AC21" t="str">
        <f t="shared" si="11"/>
        <v>2000</v>
      </c>
      <c r="AD21" t="str">
        <f t="shared" si="12"/>
        <v xml:space="preserve">["VXP"] = 2000; </v>
      </c>
      <c r="AE21" t="str">
        <f t="shared" si="13"/>
        <v>5</v>
      </c>
      <c r="AF21" t="str">
        <f t="shared" si="14"/>
        <v xml:space="preserve">["LP"] =  5; </v>
      </c>
      <c r="AG21" t="str">
        <f t="shared" si="15"/>
        <v>500</v>
      </c>
      <c r="AH21" t="str">
        <f t="shared" si="16"/>
        <v xml:space="preserve">["REP"] =  500; </v>
      </c>
      <c r="AI21">
        <f>VLOOKUP(J21,Faction!A$2:B$80,2,FALSE)</f>
        <v>16</v>
      </c>
      <c r="AJ21" t="str">
        <f t="shared" si="17"/>
        <v xml:space="preserve">["FACTION"] = 16; </v>
      </c>
      <c r="AK21" t="str">
        <f t="shared" si="18"/>
        <v xml:space="preserve">["TIER"] = 2; </v>
      </c>
      <c r="AL21" t="str">
        <f t="shared" si="19"/>
        <v xml:space="preserve">["MIN_LVL"] = "47"; </v>
      </c>
      <c r="AM21" t="str">
        <f t="shared" si="20"/>
        <v xml:space="preserve">["NAME"] = { ["EN"] = "Quests of the Foundations of Stone"; }; </v>
      </c>
      <c r="AN21" t="str">
        <f t="shared" si="21"/>
        <v xml:space="preserve">["LORE"] = { ["EN"] = "Complete quests in the Foundations of Stone."; }; </v>
      </c>
      <c r="AO21" t="str">
        <f t="shared" si="22"/>
        <v xml:space="preserve">["SUMMARY"] = { ["EN"] = "Complete 10 quests in Foundations of Stone"; }; </v>
      </c>
      <c r="AP21" t="str">
        <f t="shared" si="23"/>
        <v/>
      </c>
      <c r="AQ21" t="str">
        <f t="shared" si="24"/>
        <v>};</v>
      </c>
    </row>
    <row r="22" spans="1:43" x14ac:dyDescent="0.25">
      <c r="A22">
        <v>1879212360</v>
      </c>
      <c r="B22">
        <v>22</v>
      </c>
      <c r="C22" t="s">
        <v>274</v>
      </c>
      <c r="D22" t="s">
        <v>26</v>
      </c>
      <c r="F22">
        <v>4000</v>
      </c>
      <c r="H22">
        <v>5</v>
      </c>
      <c r="I22">
        <v>500</v>
      </c>
      <c r="J22" t="s">
        <v>60</v>
      </c>
      <c r="K22" t="s">
        <v>275</v>
      </c>
      <c r="L22" t="s">
        <v>314</v>
      </c>
      <c r="M22">
        <v>2</v>
      </c>
      <c r="N22">
        <v>47</v>
      </c>
      <c r="Q22" t="str">
        <f t="shared" si="1"/>
        <v>[21] = {["ID"] = 1879212360; }; -- Quests of the Great Delving</v>
      </c>
      <c r="R22" s="1" t="str">
        <f t="shared" si="2"/>
        <v>[21] = {["ID"] = 1879212360; ["SAVE_INDEX"] = 22; ["TYPE"] =  6;             ["VXP"] = 4000; ["LP"] =  5; ["REP"] =  500; ["FACTION"] = 16; ["TIER"] = 2; ["MIN_LVL"] = "47"; ["NAME"] = { ["EN"] = "Quests of the Great Delving"; }; ["LORE"] = { ["EN"] = "Complete quests in the Great Delving."; }; ["SUMMARY"] = { ["EN"] = "Complete 15 quests in The Great Delving"; }; };</v>
      </c>
      <c r="S22">
        <f t="shared" si="3"/>
        <v>21</v>
      </c>
      <c r="T22" t="str">
        <f t="shared" si="4"/>
        <v>[21] = {</v>
      </c>
      <c r="U22" t="str">
        <f t="shared" si="5"/>
        <v xml:space="preserve">["ID"] = 1879212360; </v>
      </c>
      <c r="V22" t="str">
        <f t="shared" si="6"/>
        <v xml:space="preserve">["ID"] = 1879212360; </v>
      </c>
      <c r="W22" t="str">
        <f t="shared" si="7"/>
        <v/>
      </c>
      <c r="X22" t="str">
        <f t="shared" si="8"/>
        <v xml:space="preserve">["SAVE_INDEX"] = 22; </v>
      </c>
      <c r="Y22">
        <f>VLOOKUP(D22,Type!A$2:B$14,2,FALSE)</f>
        <v>6</v>
      </c>
      <c r="Z22" t="str">
        <f t="shared" si="9"/>
        <v xml:space="preserve">["TYPE"] =  6; </v>
      </c>
      <c r="AA22" t="str">
        <f>IF(NOT(ISBLANK(E22)),VLOOKUP(E22,Type!D$2:E$6,2,FALSE),"")</f>
        <v/>
      </c>
      <c r="AB22" t="str">
        <f t="shared" si="10"/>
        <v xml:space="preserve">            </v>
      </c>
      <c r="AC22" t="str">
        <f t="shared" si="11"/>
        <v>4000</v>
      </c>
      <c r="AD22" t="str">
        <f t="shared" si="12"/>
        <v xml:space="preserve">["VXP"] = 4000; </v>
      </c>
      <c r="AE22" t="str">
        <f t="shared" si="13"/>
        <v>5</v>
      </c>
      <c r="AF22" t="str">
        <f t="shared" si="14"/>
        <v xml:space="preserve">["LP"] =  5; </v>
      </c>
      <c r="AG22" t="str">
        <f t="shared" si="15"/>
        <v>500</v>
      </c>
      <c r="AH22" t="str">
        <f t="shared" si="16"/>
        <v xml:space="preserve">["REP"] =  500; </v>
      </c>
      <c r="AI22">
        <f>VLOOKUP(J22,Faction!A$2:B$80,2,FALSE)</f>
        <v>16</v>
      </c>
      <c r="AJ22" t="str">
        <f t="shared" si="17"/>
        <v xml:space="preserve">["FACTION"] = 16; </v>
      </c>
      <c r="AK22" t="str">
        <f t="shared" si="18"/>
        <v xml:space="preserve">["TIER"] = 2; </v>
      </c>
      <c r="AL22" t="str">
        <f t="shared" si="19"/>
        <v xml:space="preserve">["MIN_LVL"] = "47"; </v>
      </c>
      <c r="AM22" t="str">
        <f t="shared" si="20"/>
        <v xml:space="preserve">["NAME"] = { ["EN"] = "Quests of the Great Delving"; }; </v>
      </c>
      <c r="AN22" t="str">
        <f t="shared" si="21"/>
        <v xml:space="preserve">["LORE"] = { ["EN"] = "Complete quests in the Great Delving."; }; </v>
      </c>
      <c r="AO22" t="str">
        <f t="shared" si="22"/>
        <v xml:space="preserve">["SUMMARY"] = { ["EN"] = "Complete 15 quests in The Great Delving"; }; </v>
      </c>
      <c r="AP22" t="str">
        <f t="shared" si="23"/>
        <v/>
      </c>
      <c r="AQ22" t="str">
        <f t="shared" si="24"/>
        <v>};</v>
      </c>
    </row>
    <row r="23" spans="1:43" x14ac:dyDescent="0.25">
      <c r="A23">
        <v>1879258223</v>
      </c>
      <c r="B23">
        <v>23</v>
      </c>
      <c r="C23" t="s">
        <v>272</v>
      </c>
      <c r="D23" t="s">
        <v>26</v>
      </c>
      <c r="F23">
        <v>2000</v>
      </c>
      <c r="H23">
        <v>5</v>
      </c>
      <c r="I23">
        <v>500</v>
      </c>
      <c r="J23" t="s">
        <v>60</v>
      </c>
      <c r="K23" t="s">
        <v>273</v>
      </c>
      <c r="L23" t="s">
        <v>312</v>
      </c>
      <c r="M23">
        <v>2</v>
      </c>
      <c r="N23">
        <v>47</v>
      </c>
      <c r="Q23" t="str">
        <f t="shared" si="1"/>
        <v>[22] = {["ID"] = 1879258223; }; -- Quests of Nud-melek</v>
      </c>
      <c r="R23" s="1" t="str">
        <f t="shared" si="2"/>
        <v>[22] = {["ID"] = 1879258223; ["SAVE_INDEX"] = 23; ["TYPE"] =  6;             ["VXP"] = 2000; ["LP"] =  5; ["REP"] =  500; ["FACTION"] = 16; ["TIER"] = 2; ["MIN_LVL"] = "47"; ["NAME"] = { ["EN"] = "Quests of Nud-melek"; }; ["LORE"] = { ["EN"] = "Complete quests in Nud-melek."; }; ["SUMMARY"] = { ["EN"] = "Complete 18 quests in Nud-melek"; }; };</v>
      </c>
      <c r="S23">
        <f t="shared" si="3"/>
        <v>22</v>
      </c>
      <c r="T23" t="str">
        <f t="shared" si="4"/>
        <v>[22] = {</v>
      </c>
      <c r="U23" t="str">
        <f t="shared" si="5"/>
        <v xml:space="preserve">["ID"] = 1879258223; </v>
      </c>
      <c r="V23" t="str">
        <f t="shared" si="6"/>
        <v xml:space="preserve">["ID"] = 1879258223; </v>
      </c>
      <c r="W23" t="str">
        <f t="shared" si="7"/>
        <v/>
      </c>
      <c r="X23" t="str">
        <f t="shared" si="8"/>
        <v xml:space="preserve">["SAVE_INDEX"] = 23; </v>
      </c>
      <c r="Y23">
        <f>VLOOKUP(D23,Type!A$2:B$14,2,FALSE)</f>
        <v>6</v>
      </c>
      <c r="Z23" t="str">
        <f t="shared" si="9"/>
        <v xml:space="preserve">["TYPE"] =  6; </v>
      </c>
      <c r="AA23" t="str">
        <f>IF(NOT(ISBLANK(E23)),VLOOKUP(E23,Type!D$2:E$6,2,FALSE),"")</f>
        <v/>
      </c>
      <c r="AB23" t="str">
        <f t="shared" si="10"/>
        <v xml:space="preserve">            </v>
      </c>
      <c r="AC23" t="str">
        <f t="shared" si="11"/>
        <v>2000</v>
      </c>
      <c r="AD23" t="str">
        <f t="shared" si="12"/>
        <v xml:space="preserve">["VXP"] = 2000; </v>
      </c>
      <c r="AE23" t="str">
        <f t="shared" si="13"/>
        <v>5</v>
      </c>
      <c r="AF23" t="str">
        <f t="shared" si="14"/>
        <v xml:space="preserve">["LP"] =  5; </v>
      </c>
      <c r="AG23" t="str">
        <f t="shared" si="15"/>
        <v>500</v>
      </c>
      <c r="AH23" t="str">
        <f t="shared" si="16"/>
        <v xml:space="preserve">["REP"] =  500; </v>
      </c>
      <c r="AI23">
        <f>VLOOKUP(J23,Faction!A$2:B$80,2,FALSE)</f>
        <v>16</v>
      </c>
      <c r="AJ23" t="str">
        <f t="shared" si="17"/>
        <v xml:space="preserve">["FACTION"] = 16; </v>
      </c>
      <c r="AK23" t="str">
        <f t="shared" si="18"/>
        <v xml:space="preserve">["TIER"] = 2; </v>
      </c>
      <c r="AL23" t="str">
        <f t="shared" si="19"/>
        <v xml:space="preserve">["MIN_LVL"] = "47"; </v>
      </c>
      <c r="AM23" t="str">
        <f t="shared" si="20"/>
        <v xml:space="preserve">["NAME"] = { ["EN"] = "Quests of Nud-melek"; }; </v>
      </c>
      <c r="AN23" t="str">
        <f t="shared" si="21"/>
        <v xml:space="preserve">["LORE"] = { ["EN"] = "Complete quests in Nud-melek."; }; </v>
      </c>
      <c r="AO23" t="str">
        <f t="shared" si="22"/>
        <v xml:space="preserve">["SUMMARY"] = { ["EN"] = "Complete 18 quests in Nud-melek"; }; </v>
      </c>
      <c r="AP23" t="str">
        <f t="shared" si="23"/>
        <v/>
      </c>
      <c r="AQ23" t="str">
        <f t="shared" si="24"/>
        <v>};</v>
      </c>
    </row>
    <row r="24" spans="1:43" x14ac:dyDescent="0.25">
      <c r="A24">
        <v>1879212366</v>
      </c>
      <c r="B24">
        <v>24</v>
      </c>
      <c r="C24" t="s">
        <v>276</v>
      </c>
      <c r="D24" t="s">
        <v>26</v>
      </c>
      <c r="F24">
        <v>2000</v>
      </c>
      <c r="H24">
        <v>5</v>
      </c>
      <c r="I24">
        <v>500</v>
      </c>
      <c r="J24" t="s">
        <v>60</v>
      </c>
      <c r="K24" t="s">
        <v>277</v>
      </c>
      <c r="L24" t="s">
        <v>308</v>
      </c>
      <c r="M24">
        <v>2</v>
      </c>
      <c r="N24">
        <v>47</v>
      </c>
      <c r="Q24" t="str">
        <f t="shared" si="1"/>
        <v>[23] = {["ID"] = 1879212366; }; -- Quests of the Redhorn Lodes</v>
      </c>
      <c r="R24" s="1" t="str">
        <f t="shared" si="2"/>
        <v>[23] = {["ID"] = 1879212366; ["SAVE_INDEX"] = 24; ["TYPE"] =  6;             ["VXP"] = 2000; ["LP"] =  5; ["REP"] =  500; ["FACTION"] = 16; ["TIER"] = 2; ["MIN_LVL"] = "47"; ["NAME"] = { ["EN"] = "Quests of the Redhorn Lodes"; }; ["LORE"] = { ["EN"] = "Complete quests in the Redhorn Lodes."; }; ["SUMMARY"] = { ["EN"] = "Complete 15 quests in Redhorn Lodes"; }; };</v>
      </c>
      <c r="S24">
        <f t="shared" si="3"/>
        <v>23</v>
      </c>
      <c r="T24" t="str">
        <f t="shared" si="4"/>
        <v>[23] = {</v>
      </c>
      <c r="U24" t="str">
        <f t="shared" si="5"/>
        <v xml:space="preserve">["ID"] = 1879212366; </v>
      </c>
      <c r="V24" t="str">
        <f t="shared" si="6"/>
        <v xml:space="preserve">["ID"] = 1879212366; </v>
      </c>
      <c r="W24" t="str">
        <f t="shared" si="7"/>
        <v/>
      </c>
      <c r="X24" t="str">
        <f t="shared" si="8"/>
        <v xml:space="preserve">["SAVE_INDEX"] = 24; </v>
      </c>
      <c r="Y24">
        <f>VLOOKUP(D24,Type!A$2:B$14,2,FALSE)</f>
        <v>6</v>
      </c>
      <c r="Z24" t="str">
        <f t="shared" si="9"/>
        <v xml:space="preserve">["TYPE"] =  6; </v>
      </c>
      <c r="AA24" t="str">
        <f>IF(NOT(ISBLANK(E24)),VLOOKUP(E24,Type!D$2:E$6,2,FALSE),"")</f>
        <v/>
      </c>
      <c r="AB24" t="str">
        <f t="shared" si="10"/>
        <v xml:space="preserve">            </v>
      </c>
      <c r="AC24" t="str">
        <f t="shared" si="11"/>
        <v>2000</v>
      </c>
      <c r="AD24" t="str">
        <f t="shared" si="12"/>
        <v xml:space="preserve">["VXP"] = 2000; </v>
      </c>
      <c r="AE24" t="str">
        <f t="shared" si="13"/>
        <v>5</v>
      </c>
      <c r="AF24" t="str">
        <f t="shared" si="14"/>
        <v xml:space="preserve">["LP"] =  5; </v>
      </c>
      <c r="AG24" t="str">
        <f t="shared" si="15"/>
        <v>500</v>
      </c>
      <c r="AH24" t="str">
        <f t="shared" si="16"/>
        <v xml:space="preserve">["REP"] =  500; </v>
      </c>
      <c r="AI24">
        <f>VLOOKUP(J24,Faction!A$2:B$80,2,FALSE)</f>
        <v>16</v>
      </c>
      <c r="AJ24" t="str">
        <f t="shared" si="17"/>
        <v xml:space="preserve">["FACTION"] = 16; </v>
      </c>
      <c r="AK24" t="str">
        <f t="shared" si="18"/>
        <v xml:space="preserve">["TIER"] = 2; </v>
      </c>
      <c r="AL24" t="str">
        <f t="shared" si="19"/>
        <v xml:space="preserve">["MIN_LVL"] = "47"; </v>
      </c>
      <c r="AM24" t="str">
        <f t="shared" si="20"/>
        <v xml:space="preserve">["NAME"] = { ["EN"] = "Quests of the Redhorn Lodes"; }; </v>
      </c>
      <c r="AN24" t="str">
        <f t="shared" si="21"/>
        <v xml:space="preserve">["LORE"] = { ["EN"] = "Complete quests in the Redhorn Lodes."; }; </v>
      </c>
      <c r="AO24" t="str">
        <f t="shared" si="22"/>
        <v xml:space="preserve">["SUMMARY"] = { ["EN"] = "Complete 15 quests in Redhorn Lodes"; }; </v>
      </c>
      <c r="AP24" t="str">
        <f t="shared" si="23"/>
        <v/>
      </c>
      <c r="AQ24" t="str">
        <f t="shared" si="24"/>
        <v>};</v>
      </c>
    </row>
    <row r="25" spans="1:43" x14ac:dyDescent="0.25">
      <c r="A25">
        <v>1879212361</v>
      </c>
      <c r="B25">
        <v>25</v>
      </c>
      <c r="C25" t="s">
        <v>278</v>
      </c>
      <c r="D25" t="s">
        <v>26</v>
      </c>
      <c r="F25">
        <v>2000</v>
      </c>
      <c r="H25">
        <v>5</v>
      </c>
      <c r="I25">
        <v>500</v>
      </c>
      <c r="J25" t="s">
        <v>60</v>
      </c>
      <c r="K25" t="s">
        <v>279</v>
      </c>
      <c r="L25" t="s">
        <v>309</v>
      </c>
      <c r="M25">
        <v>2</v>
      </c>
      <c r="N25">
        <v>47</v>
      </c>
      <c r="Q25" t="str">
        <f t="shared" si="1"/>
        <v>[24] = {["ID"] = 1879212361; }; -- Quests of the Silvertine Lodes</v>
      </c>
      <c r="R25" s="1" t="str">
        <f t="shared" si="2"/>
        <v>[24] = {["ID"] = 1879212361; ["SAVE_INDEX"] = 25; ["TYPE"] =  6;             ["VXP"] = 2000; ["LP"] =  5; ["REP"] =  500; ["FACTION"] = 16; ["TIER"] = 2; ["MIN_LVL"] = "47"; ["NAME"] = { ["EN"] = "Quests of the Silvertine Lodes"; }; ["LORE"] = { ["EN"] = "Complete quests in the Silvertine Lodes."; }; ["SUMMARY"] = { ["EN"] = "Complete 15 quests in Silvertine Lodes"; }; };</v>
      </c>
      <c r="S25">
        <f t="shared" si="3"/>
        <v>24</v>
      </c>
      <c r="T25" t="str">
        <f t="shared" si="4"/>
        <v>[24] = {</v>
      </c>
      <c r="U25" t="str">
        <f t="shared" si="5"/>
        <v xml:space="preserve">["ID"] = 1879212361; </v>
      </c>
      <c r="V25" t="str">
        <f t="shared" si="6"/>
        <v xml:space="preserve">["ID"] = 1879212361; </v>
      </c>
      <c r="W25" t="str">
        <f t="shared" si="7"/>
        <v/>
      </c>
      <c r="X25" t="str">
        <f t="shared" si="8"/>
        <v xml:space="preserve">["SAVE_INDEX"] = 25; </v>
      </c>
      <c r="Y25">
        <f>VLOOKUP(D25,Type!A$2:B$14,2,FALSE)</f>
        <v>6</v>
      </c>
      <c r="Z25" t="str">
        <f t="shared" si="9"/>
        <v xml:space="preserve">["TYPE"] =  6; </v>
      </c>
      <c r="AA25" t="str">
        <f>IF(NOT(ISBLANK(E25)),VLOOKUP(E25,Type!D$2:E$6,2,FALSE),"")</f>
        <v/>
      </c>
      <c r="AB25" t="str">
        <f t="shared" si="10"/>
        <v xml:space="preserve">            </v>
      </c>
      <c r="AC25" t="str">
        <f t="shared" si="11"/>
        <v>2000</v>
      </c>
      <c r="AD25" t="str">
        <f t="shared" si="12"/>
        <v xml:space="preserve">["VXP"] = 2000; </v>
      </c>
      <c r="AE25" t="str">
        <f t="shared" si="13"/>
        <v>5</v>
      </c>
      <c r="AF25" t="str">
        <f t="shared" si="14"/>
        <v xml:space="preserve">["LP"] =  5; </v>
      </c>
      <c r="AG25" t="str">
        <f t="shared" si="15"/>
        <v>500</v>
      </c>
      <c r="AH25" t="str">
        <f t="shared" si="16"/>
        <v xml:space="preserve">["REP"] =  500; </v>
      </c>
      <c r="AI25">
        <f>VLOOKUP(J25,Faction!A$2:B$80,2,FALSE)</f>
        <v>16</v>
      </c>
      <c r="AJ25" t="str">
        <f t="shared" si="17"/>
        <v xml:space="preserve">["FACTION"] = 16; </v>
      </c>
      <c r="AK25" t="str">
        <f t="shared" si="18"/>
        <v xml:space="preserve">["TIER"] = 2; </v>
      </c>
      <c r="AL25" t="str">
        <f t="shared" si="19"/>
        <v xml:space="preserve">["MIN_LVL"] = "47"; </v>
      </c>
      <c r="AM25" t="str">
        <f t="shared" si="20"/>
        <v xml:space="preserve">["NAME"] = { ["EN"] = "Quests of the Silvertine Lodes"; }; </v>
      </c>
      <c r="AN25" t="str">
        <f t="shared" si="21"/>
        <v xml:space="preserve">["LORE"] = { ["EN"] = "Complete quests in the Silvertine Lodes."; }; </v>
      </c>
      <c r="AO25" t="str">
        <f t="shared" si="22"/>
        <v xml:space="preserve">["SUMMARY"] = { ["EN"] = "Complete 15 quests in Silvertine Lodes"; }; </v>
      </c>
      <c r="AP25" t="str">
        <f t="shared" si="23"/>
        <v/>
      </c>
      <c r="AQ25" t="str">
        <f t="shared" si="24"/>
        <v>};</v>
      </c>
    </row>
    <row r="26" spans="1:43" x14ac:dyDescent="0.25">
      <c r="A26">
        <v>1879212362</v>
      </c>
      <c r="B26">
        <v>26</v>
      </c>
      <c r="C26" t="s">
        <v>292</v>
      </c>
      <c r="D26" t="s">
        <v>26</v>
      </c>
      <c r="F26">
        <v>2000</v>
      </c>
      <c r="H26">
        <v>5</v>
      </c>
      <c r="I26">
        <v>500</v>
      </c>
      <c r="J26" t="s">
        <v>60</v>
      </c>
      <c r="K26" t="s">
        <v>293</v>
      </c>
      <c r="L26" t="s">
        <v>311</v>
      </c>
      <c r="M26">
        <v>2</v>
      </c>
      <c r="N26">
        <v>47</v>
      </c>
      <c r="Q26" t="str">
        <f t="shared" si="1"/>
        <v>[25] = {["ID"] = 1879212362; }; -- Quests of the Water-works</v>
      </c>
      <c r="R26" s="1" t="str">
        <f t="shared" si="2"/>
        <v>[25] = {["ID"] = 1879212362; ["SAVE_INDEX"] = 26; ["TYPE"] =  6;             ["VXP"] = 2000; ["LP"] =  5; ["REP"] =  500; ["FACTION"] = 16; ["TIER"] = 2; ["MIN_LVL"] = "47"; ["NAME"] = { ["EN"] = "Quests of the Water-works"; }; ["LORE"] = { ["EN"] = "Complete quests in the Water-works."; }; ["SUMMARY"] = { ["EN"] = "Complete 15 quests in Water-works"; }; };</v>
      </c>
      <c r="S26">
        <f t="shared" si="3"/>
        <v>25</v>
      </c>
      <c r="T26" t="str">
        <f t="shared" si="4"/>
        <v>[25] = {</v>
      </c>
      <c r="U26" t="str">
        <f t="shared" si="5"/>
        <v xml:space="preserve">["ID"] = 1879212362; </v>
      </c>
      <c r="V26" t="str">
        <f t="shared" si="6"/>
        <v xml:space="preserve">["ID"] = 1879212362; </v>
      </c>
      <c r="W26" t="str">
        <f t="shared" si="7"/>
        <v/>
      </c>
      <c r="X26" t="str">
        <f t="shared" si="8"/>
        <v xml:space="preserve">["SAVE_INDEX"] = 26; </v>
      </c>
      <c r="Y26">
        <f>VLOOKUP(D26,Type!A$2:B$14,2,FALSE)</f>
        <v>6</v>
      </c>
      <c r="Z26" t="str">
        <f t="shared" si="9"/>
        <v xml:space="preserve">["TYPE"] =  6; </v>
      </c>
      <c r="AA26" t="str">
        <f>IF(NOT(ISBLANK(E26)),VLOOKUP(E26,Type!D$2:E$6,2,FALSE),"")</f>
        <v/>
      </c>
      <c r="AB26" t="str">
        <f t="shared" si="10"/>
        <v xml:space="preserve">            </v>
      </c>
      <c r="AC26" t="str">
        <f t="shared" si="11"/>
        <v>2000</v>
      </c>
      <c r="AD26" t="str">
        <f t="shared" si="12"/>
        <v xml:space="preserve">["VXP"] = 2000; </v>
      </c>
      <c r="AE26" t="str">
        <f t="shared" si="13"/>
        <v>5</v>
      </c>
      <c r="AF26" t="str">
        <f t="shared" si="14"/>
        <v xml:space="preserve">["LP"] =  5; </v>
      </c>
      <c r="AG26" t="str">
        <f t="shared" si="15"/>
        <v>500</v>
      </c>
      <c r="AH26" t="str">
        <f t="shared" si="16"/>
        <v xml:space="preserve">["REP"] =  500; </v>
      </c>
      <c r="AI26">
        <f>VLOOKUP(J26,Faction!A$2:B$80,2,FALSE)</f>
        <v>16</v>
      </c>
      <c r="AJ26" t="str">
        <f t="shared" si="17"/>
        <v xml:space="preserve">["FACTION"] = 16; </v>
      </c>
      <c r="AK26" t="str">
        <f t="shared" si="18"/>
        <v xml:space="preserve">["TIER"] = 2; </v>
      </c>
      <c r="AL26" t="str">
        <f t="shared" si="19"/>
        <v xml:space="preserve">["MIN_LVL"] = "47"; </v>
      </c>
      <c r="AM26" t="str">
        <f t="shared" si="20"/>
        <v xml:space="preserve">["NAME"] = { ["EN"] = "Quests of the Water-works"; }; </v>
      </c>
      <c r="AN26" t="str">
        <f t="shared" si="21"/>
        <v xml:space="preserve">["LORE"] = { ["EN"] = "Complete quests in the Water-works."; }; </v>
      </c>
      <c r="AO26" t="str">
        <f t="shared" si="22"/>
        <v xml:space="preserve">["SUMMARY"] = { ["EN"] = "Complete 15 quests in Water-works"; }; </v>
      </c>
      <c r="AP26" t="str">
        <f t="shared" si="23"/>
        <v/>
      </c>
      <c r="AQ26" t="str">
        <f t="shared" si="24"/>
        <v>};</v>
      </c>
    </row>
    <row r="27" spans="1:43" x14ac:dyDescent="0.25">
      <c r="A27">
        <v>1879212364</v>
      </c>
      <c r="B27">
        <v>27</v>
      </c>
      <c r="C27" t="s">
        <v>280</v>
      </c>
      <c r="D27" t="s">
        <v>26</v>
      </c>
      <c r="F27">
        <v>2000</v>
      </c>
      <c r="H27">
        <v>5</v>
      </c>
      <c r="I27">
        <v>500</v>
      </c>
      <c r="J27" t="s">
        <v>60</v>
      </c>
      <c r="K27" t="s">
        <v>281</v>
      </c>
      <c r="L27" t="s">
        <v>315</v>
      </c>
      <c r="M27">
        <v>2</v>
      </c>
      <c r="N27">
        <v>47</v>
      </c>
      <c r="Q27" t="str">
        <f t="shared" si="1"/>
        <v>[26] = {["ID"] = 1879212364; }; -- Quests of Zelem-melek</v>
      </c>
      <c r="R27" s="1" t="str">
        <f t="shared" si="2"/>
        <v>[26] = {["ID"] = 1879212364; ["SAVE_INDEX"] = 27; ["TYPE"] =  6;             ["VXP"] = 2000; ["LP"] =  5; ["REP"] =  500; ["FACTION"] = 16; ["TIER"] = 2; ["MIN_LVL"] = "47"; ["NAME"] = { ["EN"] = "Quests of Zelem-melek"; }; ["LORE"] = { ["EN"] = "Complete quests in Zelem-melek."; }; ["SUMMARY"] = { ["EN"] = "Complete 20 quests In Zelem-melek"; }; };</v>
      </c>
      <c r="S27">
        <f t="shared" si="3"/>
        <v>26</v>
      </c>
      <c r="T27" t="str">
        <f t="shared" si="4"/>
        <v>[26] = {</v>
      </c>
      <c r="U27" t="str">
        <f t="shared" si="5"/>
        <v xml:space="preserve">["ID"] = 1879212364; </v>
      </c>
      <c r="V27" t="str">
        <f t="shared" si="6"/>
        <v xml:space="preserve">["ID"] = 1879212364; </v>
      </c>
      <c r="W27" t="str">
        <f t="shared" si="7"/>
        <v/>
      </c>
      <c r="X27" t="str">
        <f t="shared" si="8"/>
        <v xml:space="preserve">["SAVE_INDEX"] = 27; </v>
      </c>
      <c r="Y27">
        <f>VLOOKUP(D27,Type!A$2:B$14,2,FALSE)</f>
        <v>6</v>
      </c>
      <c r="Z27" t="str">
        <f t="shared" si="9"/>
        <v xml:space="preserve">["TYPE"] =  6; </v>
      </c>
      <c r="AA27" t="str">
        <f>IF(NOT(ISBLANK(E27)),VLOOKUP(E27,Type!D$2:E$6,2,FALSE),"")</f>
        <v/>
      </c>
      <c r="AB27" t="str">
        <f t="shared" si="10"/>
        <v xml:space="preserve">            </v>
      </c>
      <c r="AC27" t="str">
        <f t="shared" si="11"/>
        <v>2000</v>
      </c>
      <c r="AD27" t="str">
        <f t="shared" si="12"/>
        <v xml:space="preserve">["VXP"] = 2000; </v>
      </c>
      <c r="AE27" t="str">
        <f t="shared" si="13"/>
        <v>5</v>
      </c>
      <c r="AF27" t="str">
        <f t="shared" si="14"/>
        <v xml:space="preserve">["LP"] =  5; </v>
      </c>
      <c r="AG27" t="str">
        <f t="shared" si="15"/>
        <v>500</v>
      </c>
      <c r="AH27" t="str">
        <f t="shared" si="16"/>
        <v xml:space="preserve">["REP"] =  500; </v>
      </c>
      <c r="AI27">
        <f>VLOOKUP(J27,Faction!A$2:B$80,2,FALSE)</f>
        <v>16</v>
      </c>
      <c r="AJ27" t="str">
        <f t="shared" si="17"/>
        <v xml:space="preserve">["FACTION"] = 16; </v>
      </c>
      <c r="AK27" t="str">
        <f t="shared" si="18"/>
        <v xml:space="preserve">["TIER"] = 2; </v>
      </c>
      <c r="AL27" t="str">
        <f t="shared" si="19"/>
        <v xml:space="preserve">["MIN_LVL"] = "47"; </v>
      </c>
      <c r="AM27" t="str">
        <f t="shared" si="20"/>
        <v xml:space="preserve">["NAME"] = { ["EN"] = "Quests of Zelem-melek"; }; </v>
      </c>
      <c r="AN27" t="str">
        <f t="shared" si="21"/>
        <v xml:space="preserve">["LORE"] = { ["EN"] = "Complete quests in Zelem-melek."; }; </v>
      </c>
      <c r="AO27" t="str">
        <f t="shared" si="22"/>
        <v xml:space="preserve">["SUMMARY"] = { ["EN"] = "Complete 20 quests In Zelem-melek"; }; </v>
      </c>
      <c r="AP27" t="str">
        <f t="shared" si="23"/>
        <v/>
      </c>
      <c r="AQ27" t="str">
        <f t="shared" si="24"/>
        <v>};</v>
      </c>
    </row>
    <row r="28" spans="1:43" x14ac:dyDescent="0.25">
      <c r="A28">
        <v>1879257566</v>
      </c>
      <c r="B28">
        <v>17</v>
      </c>
      <c r="C28" t="s">
        <v>259</v>
      </c>
      <c r="D28" t="s">
        <v>25</v>
      </c>
      <c r="F28">
        <v>2000</v>
      </c>
      <c r="G28" t="s">
        <v>260</v>
      </c>
      <c r="I28">
        <v>500</v>
      </c>
      <c r="J28" t="s">
        <v>60</v>
      </c>
      <c r="K28" t="s">
        <v>261</v>
      </c>
      <c r="L28" t="s">
        <v>306</v>
      </c>
      <c r="M28">
        <v>2</v>
      </c>
      <c r="N28">
        <v>50</v>
      </c>
      <c r="Q28" t="str">
        <f t="shared" si="1"/>
        <v>[27] = {["ID"] = 1879257566; }; -- Discovering Adventures in Zelem-melek</v>
      </c>
      <c r="R28" s="1" t="str">
        <f>CONCATENATE(T28,U28,X28,Z28,AB28,AD28,AF28,AH28,AJ28,AK28,AL28,AM28,AN28,AO28,AP28,AQ28)</f>
        <v>[27] = {["ID"] = 1879257566; ["SAVE_INDEX"] = 17; ["TYPE"] =  3;             ["VXP"] = 2000; ["LP"] =  0; ["REP"] =  500; ["FACTION"] = 16; ["TIER"] = 2; ["MIN_LVL"] = "50"; ["NAME"] = { ["EN"] = "Discovering Adventures in Zelem-melek"; }; ["LORE"] = { ["EN"] = "Complete adventuring exploration of Zelem-melek."; }; ["SUMMARY"] = { ["EN"] = "Find the orc camps and complete quests"; }; ["TITLE"] = { ["EN"] = "Explorer and Adventurer"; }; };</v>
      </c>
      <c r="S28">
        <f t="shared" si="3"/>
        <v>27</v>
      </c>
      <c r="T28" t="str">
        <f>CONCATENATE(REPT(" ",2-LEN(S28)),"[",S28,"] = {")</f>
        <v>[27] = {</v>
      </c>
      <c r="U28" t="str">
        <f>IF(LEN(A28)&gt;0,CONCATENATE("[""ID""] = ",A28,"; "),"                     ")</f>
        <v xml:space="preserve">["ID"] = 1879257566; </v>
      </c>
      <c r="V28" t="str">
        <f t="shared" si="6"/>
        <v xml:space="preserve">["ID"] = 1879257566; </v>
      </c>
      <c r="W28" t="str">
        <f t="shared" si="7"/>
        <v/>
      </c>
      <c r="X28" t="str">
        <f>IF(LEN(B28)&gt;0,CONCATENATE("[""SAVE_INDEX""] = ",REPT(" ",2-LEN(B28)),B28,"; "),"                     ")</f>
        <v xml:space="preserve">["SAVE_INDEX"] = 17; </v>
      </c>
      <c r="Y28">
        <f>VLOOKUP(D28,Type!A$2:B$14,2,FALSE)</f>
        <v>3</v>
      </c>
      <c r="Z28" t="str">
        <f>CONCATENATE("[""TYPE""] = ",REPT(" ",2-LEN(Y28)),Y28,"; ")</f>
        <v xml:space="preserve">["TYPE"] =  3; </v>
      </c>
      <c r="AA28" t="str">
        <f>IF(NOT(ISBLANK(E28)),VLOOKUP(E28,Type!D$2:E$6,2,FALSE),"")</f>
        <v/>
      </c>
      <c r="AB28" t="str">
        <f>IF(NOT(ISBLANK(E28)),CONCATENATE("[""NA""] = ",AA28,"; "),"            ")</f>
        <v xml:space="preserve">            </v>
      </c>
      <c r="AC28" t="str">
        <f>TEXT(F28,0)</f>
        <v>2000</v>
      </c>
      <c r="AD28" t="str">
        <f>CONCATENATE("[""VXP""] = ",REPT(" ",4-LEN(AC28)),TEXT(AC28,"0"),"; ")</f>
        <v xml:space="preserve">["VXP"] = 2000; </v>
      </c>
      <c r="AE28" t="str">
        <f>TEXT(H28,0)</f>
        <v>0</v>
      </c>
      <c r="AF28" t="str">
        <f>CONCATENATE("[""LP""] = ",REPT(" ",2-LEN(AE28)),TEXT(AE28,"0"),"; ")</f>
        <v xml:space="preserve">["LP"] =  0; </v>
      </c>
      <c r="AG28" t="str">
        <f>TEXT(I28,0)</f>
        <v>500</v>
      </c>
      <c r="AH28" t="str">
        <f>CONCATENATE("[""REP""] = ",REPT(" ",4-LEN(AG28)),TEXT(AG28,"0"),"; ")</f>
        <v xml:space="preserve">["REP"] =  500; </v>
      </c>
      <c r="AI28">
        <f>VLOOKUP(J28,Faction!A$2:B$80,2,FALSE)</f>
        <v>16</v>
      </c>
      <c r="AJ28" t="str">
        <f>CONCATENATE("[""FACTION""] = ",REPT(" ",2-LEN(AI28)),TEXT(AI28,"0"),"; ")</f>
        <v xml:space="preserve">["FACTION"] = 16; </v>
      </c>
      <c r="AK28" t="str">
        <f>CONCATENATE("[""TIER""] = ",TEXT(M28,"0"),"; ")</f>
        <v xml:space="preserve">["TIER"] = 2; </v>
      </c>
      <c r="AL28" t="str">
        <f>IF(LEN(N28)&gt;0,CONCATENATE("[""MIN_LVL""] = ",REPT(" ",2-LEN(N28)),"""",N28,"""; "),"                    ")</f>
        <v xml:space="preserve">["MIN_LVL"] = "50"; </v>
      </c>
      <c r="AM28" t="str">
        <f>CONCATENATE("[""NAME""] = { [""EN""] = """,C28,"""; }; ")</f>
        <v xml:space="preserve">["NAME"] = { ["EN"] = "Discovering Adventures in Zelem-melek"; }; </v>
      </c>
      <c r="AN28" t="str">
        <f>IF(LEN(L28)&gt;0,CONCATENATE("[""LORE""] = { [""EN""] = """,L28,"""; }; "),"")</f>
        <v xml:space="preserve">["LORE"] = { ["EN"] = "Complete adventuring exploration of Zelem-melek."; }; </v>
      </c>
      <c r="AO28" t="str">
        <f>IF(LEN(K28)&gt;0,CONCATENATE("[""SUMMARY""] = { [""EN""] = """,K28,"""; }; "),"")</f>
        <v xml:space="preserve">["SUMMARY"] = { ["EN"] = "Find the orc camps and complete quests"; }; </v>
      </c>
      <c r="AP28" t="str">
        <f>IF(LEN(G28)&gt;0,CONCATENATE("[""TITLE""] = { [""EN""] = """,G28,"""; }; "),"")</f>
        <v xml:space="preserve">["TITLE"] = { ["EN"] = "Explorer and Adventurer"; }; </v>
      </c>
      <c r="AQ28" t="str">
        <f t="shared" si="24"/>
        <v>};</v>
      </c>
    </row>
    <row r="29" spans="1:43" x14ac:dyDescent="0.25">
      <c r="A29">
        <v>1879146868</v>
      </c>
      <c r="B29">
        <v>28</v>
      </c>
      <c r="C29" t="s">
        <v>174</v>
      </c>
      <c r="D29" t="s">
        <v>31</v>
      </c>
      <c r="G29" t="s">
        <v>174</v>
      </c>
      <c r="H29">
        <v>15</v>
      </c>
      <c r="I29">
        <v>900</v>
      </c>
      <c r="J29" t="s">
        <v>61</v>
      </c>
      <c r="K29" t="s">
        <v>175</v>
      </c>
      <c r="L29" t="s">
        <v>1447</v>
      </c>
      <c r="M29">
        <v>1</v>
      </c>
      <c r="N29">
        <v>47</v>
      </c>
      <c r="Q29" t="str">
        <f t="shared" si="1"/>
        <v>[28] = {["ID"] = 1879146868; }; -- Triumph within the Deeps</v>
      </c>
      <c r="R29" s="1" t="str">
        <f t="shared" si="2"/>
        <v>[28] = {["ID"] = 1879146868; ["SAVE_INDEX"] = 28; ["TYPE"] =  4;             ["VXP"] =    0; ["LP"] = 15; ["REP"] =  900; ["FACTION"] = 17; ["TIER"] = 1; ["MIN_LVL"] = "47"; ["NAME"] = { ["EN"] = "Triumph within the Deeps"; }; ["LORE"] = { ["EN"] = "Defeat the numerous and varied foes within Moria"; }; ["SUMMARY"] = { ["EN"] = "Complete 11 slayer deeds in Moria"; }; ["TITLE"] = { ["EN"] = "Triumph within the Deeps"; }; };</v>
      </c>
      <c r="S29">
        <f t="shared" si="3"/>
        <v>28</v>
      </c>
      <c r="T29" t="str">
        <f t="shared" si="4"/>
        <v>[28] = {</v>
      </c>
      <c r="U29" t="str">
        <f t="shared" si="5"/>
        <v xml:space="preserve">["ID"] = 1879146868; </v>
      </c>
      <c r="V29" t="str">
        <f t="shared" si="6"/>
        <v xml:space="preserve">["ID"] = 1879146868; </v>
      </c>
      <c r="W29" t="str">
        <f t="shared" si="7"/>
        <v/>
      </c>
      <c r="X29" t="str">
        <f t="shared" si="8"/>
        <v xml:space="preserve">["SAVE_INDEX"] = 28; </v>
      </c>
      <c r="Y29">
        <f>VLOOKUP(D29,Type!A$2:B$14,2,FALSE)</f>
        <v>4</v>
      </c>
      <c r="Z29" t="str">
        <f t="shared" si="9"/>
        <v xml:space="preserve">["TYPE"] =  4; </v>
      </c>
      <c r="AA29" t="str">
        <f>IF(NOT(ISBLANK(E29)),VLOOKUP(E29,Type!D$2:E$6,2,FALSE),"")</f>
        <v/>
      </c>
      <c r="AB29" t="str">
        <f t="shared" si="10"/>
        <v xml:space="preserve">            </v>
      </c>
      <c r="AC29" t="str">
        <f t="shared" si="11"/>
        <v>0</v>
      </c>
      <c r="AD29" t="str">
        <f t="shared" si="12"/>
        <v xml:space="preserve">["VXP"] =    0; </v>
      </c>
      <c r="AE29" t="str">
        <f t="shared" si="13"/>
        <v>15</v>
      </c>
      <c r="AF29" t="str">
        <f t="shared" si="14"/>
        <v xml:space="preserve">["LP"] = 15; </v>
      </c>
      <c r="AG29" t="str">
        <f t="shared" si="15"/>
        <v>900</v>
      </c>
      <c r="AH29" t="str">
        <f t="shared" si="16"/>
        <v xml:space="preserve">["REP"] =  900; </v>
      </c>
      <c r="AI29">
        <f>VLOOKUP(J29,Faction!A$2:B$80,2,FALSE)</f>
        <v>17</v>
      </c>
      <c r="AJ29" t="str">
        <f t="shared" si="17"/>
        <v xml:space="preserve">["FACTION"] = 17; </v>
      </c>
      <c r="AK29" t="str">
        <f t="shared" si="18"/>
        <v xml:space="preserve">["TIER"] = 1; </v>
      </c>
      <c r="AL29" t="str">
        <f t="shared" si="19"/>
        <v xml:space="preserve">["MIN_LVL"] = "47"; </v>
      </c>
      <c r="AM29" t="str">
        <f t="shared" si="20"/>
        <v xml:space="preserve">["NAME"] = { ["EN"] = "Triumph within the Deeps"; }; </v>
      </c>
      <c r="AN29" t="str">
        <f t="shared" si="21"/>
        <v xml:space="preserve">["LORE"] = { ["EN"] = "Defeat the numerous and varied foes within Moria"; }; </v>
      </c>
      <c r="AO29" t="str">
        <f t="shared" si="22"/>
        <v xml:space="preserve">["SUMMARY"] = { ["EN"] = "Complete 11 slayer deeds in Moria"; }; </v>
      </c>
      <c r="AP29" t="str">
        <f t="shared" si="23"/>
        <v xml:space="preserve">["TITLE"] = { ["EN"] = "Triumph within the Deeps"; }; </v>
      </c>
      <c r="AQ29" t="str">
        <f t="shared" si="24"/>
        <v>};</v>
      </c>
    </row>
    <row r="30" spans="1:43" x14ac:dyDescent="0.25">
      <c r="A30">
        <v>1879141041</v>
      </c>
      <c r="B30">
        <v>29</v>
      </c>
      <c r="C30" t="s">
        <v>193</v>
      </c>
      <c r="D30" t="s">
        <v>31</v>
      </c>
      <c r="F30">
        <v>2000</v>
      </c>
      <c r="H30">
        <v>10</v>
      </c>
      <c r="I30">
        <v>700</v>
      </c>
      <c r="J30" t="s">
        <v>61</v>
      </c>
      <c r="K30" t="s">
        <v>194</v>
      </c>
      <c r="L30" t="s">
        <v>316</v>
      </c>
      <c r="M30">
        <v>2</v>
      </c>
      <c r="N30">
        <v>47</v>
      </c>
      <c r="Q30" t="str">
        <f t="shared" si="1"/>
        <v>[29] = {["ID"] = 1879141041; }; -- Deep-claw Slayer (Advanced)</v>
      </c>
      <c r="R30" s="1" t="str">
        <f t="shared" si="2"/>
        <v>[29] = {["ID"] = 1879141041; ["SAVE_INDEX"] = 29; ["TYPE"] =  4;             ["VXP"] = 2000; ["LP"] = 10; ["REP"] =  700; ["FACTION"] = 17; ["TIER"] = 2; ["MIN_LVL"] = "47"; ["NAME"] = { ["EN"] = "Deep-claw Slayer (Advanced)"; }; ["LORE"] = { ["EN"] = "To further hinder the spread of the vile deep-claws will indeed be a boon to the efforts of the dwarves in Khazad-dûm. The creatures waylay any explorers brave enough to venture into the halls, and they ever befoul the passages with their filth."; }; ["SUMMARY"] = { ["EN"] = "Defeat 200 Deep-claws in Moria"; }; };</v>
      </c>
      <c r="S30">
        <f t="shared" si="3"/>
        <v>29</v>
      </c>
      <c r="T30" t="str">
        <f t="shared" si="4"/>
        <v>[29] = {</v>
      </c>
      <c r="U30" t="str">
        <f t="shared" si="5"/>
        <v xml:space="preserve">["ID"] = 1879141041; </v>
      </c>
      <c r="V30" t="str">
        <f t="shared" si="6"/>
        <v xml:space="preserve">["ID"] = 1879141041; </v>
      </c>
      <c r="W30" t="str">
        <f t="shared" si="7"/>
        <v/>
      </c>
      <c r="X30" t="str">
        <f t="shared" si="8"/>
        <v xml:space="preserve">["SAVE_INDEX"] = 29; </v>
      </c>
      <c r="Y30">
        <f>VLOOKUP(D30,Type!A$2:B$14,2,FALSE)</f>
        <v>4</v>
      </c>
      <c r="Z30" t="str">
        <f t="shared" si="9"/>
        <v xml:space="preserve">["TYPE"] =  4; </v>
      </c>
      <c r="AA30" t="str">
        <f>IF(NOT(ISBLANK(E30)),VLOOKUP(E30,Type!D$2:E$6,2,FALSE),"")</f>
        <v/>
      </c>
      <c r="AB30" t="str">
        <f t="shared" si="10"/>
        <v xml:space="preserve">            </v>
      </c>
      <c r="AC30" t="str">
        <f t="shared" si="11"/>
        <v>2000</v>
      </c>
      <c r="AD30" t="str">
        <f t="shared" si="12"/>
        <v xml:space="preserve">["VXP"] = 2000; </v>
      </c>
      <c r="AE30" t="str">
        <f t="shared" si="13"/>
        <v>10</v>
      </c>
      <c r="AF30" t="str">
        <f t="shared" si="14"/>
        <v xml:space="preserve">["LP"] = 10; </v>
      </c>
      <c r="AG30" t="str">
        <f t="shared" si="15"/>
        <v>700</v>
      </c>
      <c r="AH30" t="str">
        <f t="shared" si="16"/>
        <v xml:space="preserve">["REP"] =  700; </v>
      </c>
      <c r="AI30">
        <f>VLOOKUP(J30,Faction!A$2:B$80,2,FALSE)</f>
        <v>17</v>
      </c>
      <c r="AJ30" t="str">
        <f t="shared" si="17"/>
        <v xml:space="preserve">["FACTION"] = 17; </v>
      </c>
      <c r="AK30" t="str">
        <f t="shared" si="18"/>
        <v xml:space="preserve">["TIER"] = 2; </v>
      </c>
      <c r="AL30" t="str">
        <f t="shared" si="19"/>
        <v xml:space="preserve">["MIN_LVL"] = "47"; </v>
      </c>
      <c r="AM30" t="str">
        <f t="shared" si="20"/>
        <v xml:space="preserve">["NAME"] = { ["EN"] = "Deep-claw Slayer (Advanced)"; }; </v>
      </c>
      <c r="AN30" t="str">
        <f t="shared" si="21"/>
        <v xml:space="preserve">["LORE"] = { ["EN"] = "To further hinder the spread of the vile deep-claws will indeed be a boon to the efforts of the dwarves in Khazad-dûm. The creatures waylay any explorers brave enough to venture into the halls, and they ever befoul the passages with their filth."; }; </v>
      </c>
      <c r="AO30" t="str">
        <f t="shared" si="22"/>
        <v xml:space="preserve">["SUMMARY"] = { ["EN"] = "Defeat 200 Deep-claws in Moria"; }; </v>
      </c>
      <c r="AP30" t="str">
        <f t="shared" si="23"/>
        <v/>
      </c>
      <c r="AQ30" t="str">
        <f t="shared" si="24"/>
        <v>};</v>
      </c>
    </row>
    <row r="31" spans="1:43" x14ac:dyDescent="0.25">
      <c r="A31">
        <v>1879141040</v>
      </c>
      <c r="B31">
        <v>30</v>
      </c>
      <c r="C31" t="s">
        <v>190</v>
      </c>
      <c r="D31" t="s">
        <v>31</v>
      </c>
      <c r="G31" t="s">
        <v>191</v>
      </c>
      <c r="H31">
        <v>5</v>
      </c>
      <c r="I31">
        <v>500</v>
      </c>
      <c r="J31" t="s">
        <v>60</v>
      </c>
      <c r="K31" t="s">
        <v>192</v>
      </c>
      <c r="L31" t="s">
        <v>317</v>
      </c>
      <c r="M31">
        <v>3</v>
      </c>
      <c r="N31">
        <v>47</v>
      </c>
      <c r="Q31" t="str">
        <f t="shared" si="1"/>
        <v>[30] = {["ID"] = 1879141040; }; -- Deep-claw Slayer</v>
      </c>
      <c r="R31" s="1" t="str">
        <f t="shared" si="2"/>
        <v>[30] = {["ID"] = 1879141040; ["SAVE_INDEX"] = 30; ["TYPE"] =  4;             ["VXP"] =    0; ["LP"] =  5; ["REP"] =  500; ["FACTION"] = 16; ["TIER"] = 3; ["MIN_LVL"] = "47"; ["NAME"] = { ["EN"] = "Deep-claw Slayer"; }; ["LORE"] = { ["EN"] = "Deep-claws and cave-claws infest the Mines of Moria in overwhelming numbers, harrying efforts to reinstate the great dwarf-realm that once was. A great service will be done for the dwarves should the presence of the vermin be lessened in the mines."; }; ["SUMMARY"] = { ["EN"] = "Defeat 100 Deep-claws in Moria"; }; ["TITLE"] = { ["EN"] = "Beak-breaker"; }; };</v>
      </c>
      <c r="S31">
        <f t="shared" si="3"/>
        <v>30</v>
      </c>
      <c r="T31" t="str">
        <f t="shared" si="4"/>
        <v>[30] = {</v>
      </c>
      <c r="U31" t="str">
        <f t="shared" si="5"/>
        <v xml:space="preserve">["ID"] = 1879141040; </v>
      </c>
      <c r="V31" t="str">
        <f t="shared" si="6"/>
        <v xml:space="preserve">["ID"] = 1879141040; </v>
      </c>
      <c r="W31" t="str">
        <f t="shared" si="7"/>
        <v/>
      </c>
      <c r="X31" t="str">
        <f t="shared" si="8"/>
        <v xml:space="preserve">["SAVE_INDEX"] = 30; </v>
      </c>
      <c r="Y31">
        <f>VLOOKUP(D31,Type!A$2:B$14,2,FALSE)</f>
        <v>4</v>
      </c>
      <c r="Z31" t="str">
        <f t="shared" si="9"/>
        <v xml:space="preserve">["TYPE"] =  4; </v>
      </c>
      <c r="AA31" t="str">
        <f>IF(NOT(ISBLANK(E31)),VLOOKUP(E31,Type!D$2:E$6,2,FALSE),"")</f>
        <v/>
      </c>
      <c r="AB31" t="str">
        <f t="shared" si="10"/>
        <v xml:space="preserve">            </v>
      </c>
      <c r="AC31" t="str">
        <f t="shared" si="11"/>
        <v>0</v>
      </c>
      <c r="AD31" t="str">
        <f t="shared" si="12"/>
        <v xml:space="preserve">["VXP"] =    0; </v>
      </c>
      <c r="AE31" t="str">
        <f t="shared" si="13"/>
        <v>5</v>
      </c>
      <c r="AF31" t="str">
        <f t="shared" si="14"/>
        <v xml:space="preserve">["LP"] =  5; </v>
      </c>
      <c r="AG31" t="str">
        <f t="shared" si="15"/>
        <v>500</v>
      </c>
      <c r="AH31" t="str">
        <f t="shared" si="16"/>
        <v xml:space="preserve">["REP"] =  500; </v>
      </c>
      <c r="AI31">
        <f>VLOOKUP(J31,Faction!A$2:B$80,2,FALSE)</f>
        <v>16</v>
      </c>
      <c r="AJ31" t="str">
        <f t="shared" si="17"/>
        <v xml:space="preserve">["FACTION"] = 16; </v>
      </c>
      <c r="AK31" t="str">
        <f t="shared" si="18"/>
        <v xml:space="preserve">["TIER"] = 3; </v>
      </c>
      <c r="AL31" t="str">
        <f t="shared" si="19"/>
        <v xml:space="preserve">["MIN_LVL"] = "47"; </v>
      </c>
      <c r="AM31" t="str">
        <f t="shared" si="20"/>
        <v xml:space="preserve">["NAME"] = { ["EN"] = "Deep-claw Slayer"; }; </v>
      </c>
      <c r="AN31" t="str">
        <f t="shared" si="21"/>
        <v xml:space="preserve">["LORE"] = { ["EN"] = "Deep-claws and cave-claws infest the Mines of Moria in overwhelming numbers, harrying efforts to reinstate the great dwarf-realm that once was. A great service will be done for the dwarves should the presence of the vermin be lessened in the mines."; }; </v>
      </c>
      <c r="AO31" t="str">
        <f t="shared" si="22"/>
        <v xml:space="preserve">["SUMMARY"] = { ["EN"] = "Defeat 100 Deep-claws in Moria"; }; </v>
      </c>
      <c r="AP31" t="str">
        <f t="shared" si="23"/>
        <v xml:space="preserve">["TITLE"] = { ["EN"] = "Beak-breaker"; }; </v>
      </c>
      <c r="AQ31" t="str">
        <f t="shared" si="24"/>
        <v>};</v>
      </c>
    </row>
    <row r="32" spans="1:43" x14ac:dyDescent="0.25">
      <c r="A32">
        <v>1879141043</v>
      </c>
      <c r="B32">
        <v>31</v>
      </c>
      <c r="C32" t="s">
        <v>198</v>
      </c>
      <c r="D32" t="s">
        <v>31</v>
      </c>
      <c r="F32">
        <v>2000</v>
      </c>
      <c r="H32">
        <v>10</v>
      </c>
      <c r="I32">
        <v>700</v>
      </c>
      <c r="J32" t="s">
        <v>61</v>
      </c>
      <c r="K32" t="s">
        <v>199</v>
      </c>
      <c r="L32" t="s">
        <v>318</v>
      </c>
      <c r="M32">
        <v>2</v>
      </c>
      <c r="N32">
        <v>47</v>
      </c>
      <c r="Q32" t="str">
        <f t="shared" si="1"/>
        <v>[31] = {["ID"] = 1879141043; }; -- Dragonet-slayer (Advanced)</v>
      </c>
      <c r="R32" s="1" t="str">
        <f t="shared" si="2"/>
        <v>[31] = {["ID"] = 1879141043; ["SAVE_INDEX"] = 31; ["TYPE"] =  4;             ["VXP"] = 2000; ["LP"] = 10; ["REP"] =  700; ["FACTION"] = 17; ["TIER"] = 2; ["MIN_LVL"] = "47"; ["NAME"] = { ["EN"] = "Dragonet-slayer (Advanced)"; }; ["LORE"] = { ["EN"] = "Your efforts have done much already to purge Moria of the vile dragonets, but to eliminate yet more would be a relief beyond compare. No Dragon, no matter its size or shape, should be permitted to defile the great halls of the dwarves."; }; ["SUMMARY"] = { ["EN"] = "Defeat 200 Dragonets in Moria"; }; };</v>
      </c>
      <c r="S32">
        <f t="shared" si="3"/>
        <v>31</v>
      </c>
      <c r="T32" t="str">
        <f t="shared" si="4"/>
        <v>[31] = {</v>
      </c>
      <c r="U32" t="str">
        <f t="shared" si="5"/>
        <v xml:space="preserve">["ID"] = 1879141043; </v>
      </c>
      <c r="V32" t="str">
        <f t="shared" si="6"/>
        <v xml:space="preserve">["ID"] = 1879141043; </v>
      </c>
      <c r="W32" t="str">
        <f t="shared" si="7"/>
        <v/>
      </c>
      <c r="X32" t="str">
        <f t="shared" si="8"/>
        <v xml:space="preserve">["SAVE_INDEX"] = 31; </v>
      </c>
      <c r="Y32">
        <f>VLOOKUP(D32,Type!A$2:B$14,2,FALSE)</f>
        <v>4</v>
      </c>
      <c r="Z32" t="str">
        <f t="shared" si="9"/>
        <v xml:space="preserve">["TYPE"] =  4; </v>
      </c>
      <c r="AA32" t="str">
        <f>IF(NOT(ISBLANK(E32)),VLOOKUP(E32,Type!D$2:E$6,2,FALSE),"")</f>
        <v/>
      </c>
      <c r="AB32" t="str">
        <f t="shared" si="10"/>
        <v xml:space="preserve">            </v>
      </c>
      <c r="AC32" t="str">
        <f t="shared" si="11"/>
        <v>2000</v>
      </c>
      <c r="AD32" t="str">
        <f t="shared" si="12"/>
        <v xml:space="preserve">["VXP"] = 2000; </v>
      </c>
      <c r="AE32" t="str">
        <f t="shared" si="13"/>
        <v>10</v>
      </c>
      <c r="AF32" t="str">
        <f t="shared" si="14"/>
        <v xml:space="preserve">["LP"] = 10; </v>
      </c>
      <c r="AG32" t="str">
        <f t="shared" si="15"/>
        <v>700</v>
      </c>
      <c r="AH32" t="str">
        <f t="shared" si="16"/>
        <v xml:space="preserve">["REP"] =  700; </v>
      </c>
      <c r="AI32">
        <f>VLOOKUP(J32,Faction!A$2:B$80,2,FALSE)</f>
        <v>17</v>
      </c>
      <c r="AJ32" t="str">
        <f t="shared" si="17"/>
        <v xml:space="preserve">["FACTION"] = 17; </v>
      </c>
      <c r="AK32" t="str">
        <f t="shared" si="18"/>
        <v xml:space="preserve">["TIER"] = 2; </v>
      </c>
      <c r="AL32" t="str">
        <f t="shared" si="19"/>
        <v xml:space="preserve">["MIN_LVL"] = "47"; </v>
      </c>
      <c r="AM32" t="str">
        <f t="shared" si="20"/>
        <v xml:space="preserve">["NAME"] = { ["EN"] = "Dragonet-slayer (Advanced)"; }; </v>
      </c>
      <c r="AN32" t="str">
        <f t="shared" si="21"/>
        <v xml:space="preserve">["LORE"] = { ["EN"] = "Your efforts have done much already to purge Moria of the vile dragonets, but to eliminate yet more would be a relief beyond compare. No Dragon, no matter its size or shape, should be permitted to defile the great halls of the dwarves."; }; </v>
      </c>
      <c r="AO32" t="str">
        <f t="shared" si="22"/>
        <v xml:space="preserve">["SUMMARY"] = { ["EN"] = "Defeat 200 Dragonets in Moria"; }; </v>
      </c>
      <c r="AP32" t="str">
        <f t="shared" si="23"/>
        <v/>
      </c>
      <c r="AQ32" t="str">
        <f t="shared" si="24"/>
        <v>};</v>
      </c>
    </row>
    <row r="33" spans="1:43" x14ac:dyDescent="0.25">
      <c r="A33">
        <v>1879141042</v>
      </c>
      <c r="B33">
        <v>32</v>
      </c>
      <c r="C33" t="s">
        <v>195</v>
      </c>
      <c r="D33" t="s">
        <v>31</v>
      </c>
      <c r="G33" t="s">
        <v>196</v>
      </c>
      <c r="H33">
        <v>5</v>
      </c>
      <c r="I33">
        <v>500</v>
      </c>
      <c r="J33" t="s">
        <v>60</v>
      </c>
      <c r="K33" t="s">
        <v>197</v>
      </c>
      <c r="L33" t="s">
        <v>1448</v>
      </c>
      <c r="M33">
        <v>3</v>
      </c>
      <c r="N33">
        <v>47</v>
      </c>
      <c r="Q33" t="str">
        <f t="shared" si="1"/>
        <v>[32] = {["ID"] = 1879141042; }; -- Dragonet-slayer</v>
      </c>
      <c r="R33" s="1" t="str">
        <f t="shared" si="2"/>
        <v>[32] = {["ID"] = 1879141042; ["SAVE_INDEX"] = 32; ["TYPE"] =  4;             ["VXP"] =    0; ["LP"] =  5; ["REP"] =  500; ["FACTION"] = 16; ["TIER"] = 3; ["MIN_LVL"] = "47"; ["NAME"] = { ["EN"] = "Dragonet-slayer"; }; ["LORE"] = { ["EN"] = "Dwelling in the dark places of Moria are the miniscule dragonets, a severely stunted form of Dragon-kind, hardly larger than a common bat. These evil creatures have proven to be a terrible annoyance to the dwarves struggling to reclaim their home of old."; }; ["SUMMARY"] = { ["EN"] = "Defeat 100 Dragonets in Moria"; }; ["TITLE"] = { ["EN"] = "Drake-smasher"; }; };</v>
      </c>
      <c r="S33">
        <f t="shared" si="3"/>
        <v>32</v>
      </c>
      <c r="T33" t="str">
        <f t="shared" si="4"/>
        <v>[32] = {</v>
      </c>
      <c r="U33" t="str">
        <f t="shared" si="5"/>
        <v xml:space="preserve">["ID"] = 1879141042; </v>
      </c>
      <c r="V33" t="str">
        <f t="shared" si="6"/>
        <v xml:space="preserve">["ID"] = 1879141042; </v>
      </c>
      <c r="W33" t="str">
        <f t="shared" si="7"/>
        <v/>
      </c>
      <c r="X33" t="str">
        <f t="shared" si="8"/>
        <v xml:space="preserve">["SAVE_INDEX"] = 32; </v>
      </c>
      <c r="Y33">
        <f>VLOOKUP(D33,Type!A$2:B$14,2,FALSE)</f>
        <v>4</v>
      </c>
      <c r="Z33" t="str">
        <f t="shared" si="9"/>
        <v xml:space="preserve">["TYPE"] =  4; </v>
      </c>
      <c r="AA33" t="str">
        <f>IF(NOT(ISBLANK(E33)),VLOOKUP(E33,Type!D$2:E$6,2,FALSE),"")</f>
        <v/>
      </c>
      <c r="AB33" t="str">
        <f t="shared" si="10"/>
        <v xml:space="preserve">            </v>
      </c>
      <c r="AC33" t="str">
        <f t="shared" si="11"/>
        <v>0</v>
      </c>
      <c r="AD33" t="str">
        <f t="shared" si="12"/>
        <v xml:space="preserve">["VXP"] =    0; </v>
      </c>
      <c r="AE33" t="str">
        <f t="shared" si="13"/>
        <v>5</v>
      </c>
      <c r="AF33" t="str">
        <f t="shared" si="14"/>
        <v xml:space="preserve">["LP"] =  5; </v>
      </c>
      <c r="AG33" t="str">
        <f t="shared" si="15"/>
        <v>500</v>
      </c>
      <c r="AH33" t="str">
        <f t="shared" si="16"/>
        <v xml:space="preserve">["REP"] =  500; </v>
      </c>
      <c r="AI33">
        <f>VLOOKUP(J33,Faction!A$2:B$80,2,FALSE)</f>
        <v>16</v>
      </c>
      <c r="AJ33" t="str">
        <f t="shared" si="17"/>
        <v xml:space="preserve">["FACTION"] = 16; </v>
      </c>
      <c r="AK33" t="str">
        <f t="shared" si="18"/>
        <v xml:space="preserve">["TIER"] = 3; </v>
      </c>
      <c r="AL33" t="str">
        <f t="shared" si="19"/>
        <v xml:space="preserve">["MIN_LVL"] = "47"; </v>
      </c>
      <c r="AM33" t="str">
        <f t="shared" si="20"/>
        <v xml:space="preserve">["NAME"] = { ["EN"] = "Dragonet-slayer"; }; </v>
      </c>
      <c r="AN33" t="str">
        <f t="shared" si="21"/>
        <v xml:space="preserve">["LORE"] = { ["EN"] = "Dwelling in the dark places of Moria are the miniscule dragonets, a severely stunted form of Dragon-kind, hardly larger than a common bat. These evil creatures have proven to be a terrible annoyance to the dwarves struggling to reclaim their home of old."; }; </v>
      </c>
      <c r="AO33" t="str">
        <f t="shared" si="22"/>
        <v xml:space="preserve">["SUMMARY"] = { ["EN"] = "Defeat 100 Dragonets in Moria"; }; </v>
      </c>
      <c r="AP33" t="str">
        <f t="shared" si="23"/>
        <v xml:space="preserve">["TITLE"] = { ["EN"] = "Drake-smasher"; }; </v>
      </c>
      <c r="AQ33" t="str">
        <f t="shared" si="24"/>
        <v>};</v>
      </c>
    </row>
    <row r="34" spans="1:43" x14ac:dyDescent="0.25">
      <c r="A34">
        <v>1879141045</v>
      </c>
      <c r="B34">
        <v>33</v>
      </c>
      <c r="C34" t="s">
        <v>203</v>
      </c>
      <c r="D34" t="s">
        <v>31</v>
      </c>
      <c r="F34">
        <v>2000</v>
      </c>
      <c r="H34">
        <v>10</v>
      </c>
      <c r="I34">
        <v>700</v>
      </c>
      <c r="J34" t="s">
        <v>61</v>
      </c>
      <c r="K34" t="s">
        <v>204</v>
      </c>
      <c r="L34" t="s">
        <v>319</v>
      </c>
      <c r="M34">
        <v>2</v>
      </c>
      <c r="N34">
        <v>47</v>
      </c>
      <c r="Q34" t="str">
        <f t="shared" si="1"/>
        <v>[33] = {["ID"] = 1879141045; }; -- Globsnaga-slayer (Advanced)</v>
      </c>
      <c r="R34" s="1" t="str">
        <f t="shared" si="2"/>
        <v>[33] = {["ID"] = 1879141045; ["SAVE_INDEX"] = 33; ["TYPE"] =  4;             ["VXP"] = 2000; ["LP"] = 10; ["REP"] =  700; ["FACTION"] = 17; ["TIER"] = 2; ["MIN_LVL"] = "47"; ["NAME"] = { ["EN"] = "Globsnaga-slayer (Advanced)"; }; ["LORE"] = { ["EN"] = "You have defeated a great number of the Globsnaga, the fungus-infested Orcs of Moria, and still you remain standing, having resisted the disease that wreaths these foes. They must be destroyed to the last, for the plague they bear is a perilous invention of the Enemy."; }; ["SUMMARY"] = { ["EN"] = "Defeat 200 Globsnaga in Moria"; }; };</v>
      </c>
      <c r="S34">
        <f t="shared" si="3"/>
        <v>33</v>
      </c>
      <c r="T34" t="str">
        <f t="shared" si="4"/>
        <v>[33] = {</v>
      </c>
      <c r="U34" t="str">
        <f t="shared" si="5"/>
        <v xml:space="preserve">["ID"] = 1879141045; </v>
      </c>
      <c r="V34" t="str">
        <f t="shared" si="6"/>
        <v xml:space="preserve">["ID"] = 1879141045; </v>
      </c>
      <c r="W34" t="str">
        <f t="shared" si="7"/>
        <v/>
      </c>
      <c r="X34" t="str">
        <f t="shared" si="8"/>
        <v xml:space="preserve">["SAVE_INDEX"] = 33; </v>
      </c>
      <c r="Y34">
        <f>VLOOKUP(D34,Type!A$2:B$14,2,FALSE)</f>
        <v>4</v>
      </c>
      <c r="Z34" t="str">
        <f t="shared" si="9"/>
        <v xml:space="preserve">["TYPE"] =  4; </v>
      </c>
      <c r="AA34" t="str">
        <f>IF(NOT(ISBLANK(E34)),VLOOKUP(E34,Type!D$2:E$6,2,FALSE),"")</f>
        <v/>
      </c>
      <c r="AB34" t="str">
        <f t="shared" si="10"/>
        <v xml:space="preserve">            </v>
      </c>
      <c r="AC34" t="str">
        <f t="shared" si="11"/>
        <v>2000</v>
      </c>
      <c r="AD34" t="str">
        <f t="shared" si="12"/>
        <v xml:space="preserve">["VXP"] = 2000; </v>
      </c>
      <c r="AE34" t="str">
        <f t="shared" si="13"/>
        <v>10</v>
      </c>
      <c r="AF34" t="str">
        <f t="shared" si="14"/>
        <v xml:space="preserve">["LP"] = 10; </v>
      </c>
      <c r="AG34" t="str">
        <f t="shared" si="15"/>
        <v>700</v>
      </c>
      <c r="AH34" t="str">
        <f t="shared" si="16"/>
        <v xml:space="preserve">["REP"] =  700; </v>
      </c>
      <c r="AI34">
        <f>VLOOKUP(J34,Faction!A$2:B$80,2,FALSE)</f>
        <v>17</v>
      </c>
      <c r="AJ34" t="str">
        <f t="shared" si="17"/>
        <v xml:space="preserve">["FACTION"] = 17; </v>
      </c>
      <c r="AK34" t="str">
        <f t="shared" si="18"/>
        <v xml:space="preserve">["TIER"] = 2; </v>
      </c>
      <c r="AL34" t="str">
        <f t="shared" si="19"/>
        <v xml:space="preserve">["MIN_LVL"] = "47"; </v>
      </c>
      <c r="AM34" t="str">
        <f t="shared" si="20"/>
        <v xml:space="preserve">["NAME"] = { ["EN"] = "Globsnaga-slayer (Advanced)"; }; </v>
      </c>
      <c r="AN34" t="str">
        <f t="shared" si="21"/>
        <v xml:space="preserve">["LORE"] = { ["EN"] = "You have defeated a great number of the Globsnaga, the fungus-infested Orcs of Moria, and still you remain standing, having resisted the disease that wreaths these foes. They must be destroyed to the last, for the plague they bear is a perilous invention of the Enemy."; }; </v>
      </c>
      <c r="AO34" t="str">
        <f t="shared" si="22"/>
        <v xml:space="preserve">["SUMMARY"] = { ["EN"] = "Defeat 200 Globsnaga in Moria"; }; </v>
      </c>
      <c r="AP34" t="str">
        <f t="shared" si="23"/>
        <v/>
      </c>
      <c r="AQ34" t="str">
        <f t="shared" si="24"/>
        <v>};</v>
      </c>
    </row>
    <row r="35" spans="1:43" x14ac:dyDescent="0.25">
      <c r="A35">
        <v>1879141044</v>
      </c>
      <c r="B35">
        <v>34</v>
      </c>
      <c r="C35" t="s">
        <v>200</v>
      </c>
      <c r="D35" t="s">
        <v>31</v>
      </c>
      <c r="G35" t="s">
        <v>201</v>
      </c>
      <c r="H35">
        <v>5</v>
      </c>
      <c r="I35">
        <v>500</v>
      </c>
      <c r="J35" t="s">
        <v>60</v>
      </c>
      <c r="K35" t="s">
        <v>202</v>
      </c>
      <c r="L35" t="s">
        <v>320</v>
      </c>
      <c r="M35">
        <v>3</v>
      </c>
      <c r="N35">
        <v>47</v>
      </c>
      <c r="Q35" t="str">
        <f t="shared" si="1"/>
        <v>[34] = {["ID"] = 1879141044; }; -- Globsnaga-slayer</v>
      </c>
      <c r="R35" s="1" t="str">
        <f t="shared" si="2"/>
        <v>[34] = {["ID"] = 1879141044; ["SAVE_INDEX"] = 34; ["TYPE"] =  4;             ["VXP"] =    0; ["LP"] =  5; ["REP"] =  500; ["FACTION"] = 16; ["TIER"] = 3; ["MIN_LVL"] = "47"; ["NAME"] = { ["EN"] = "Globsnaga-slayer"; }; ["LORE"] = { ["EN"] = "Orcs infest the long, winding passages of Khazad-dûm, but a greater threat has arisen: the Globsnaga, Orcs infested by a vile fungus."; }; ["SUMMARY"] = { ["EN"] = "Defeat 100 Globsnaga in Moria"; }; ["TITLE"] = { ["EN"] = "Bane of the Infected"; }; };</v>
      </c>
      <c r="S35">
        <f t="shared" si="3"/>
        <v>34</v>
      </c>
      <c r="T35" t="str">
        <f t="shared" si="4"/>
        <v>[34] = {</v>
      </c>
      <c r="U35" t="str">
        <f t="shared" si="5"/>
        <v xml:space="preserve">["ID"] = 1879141044; </v>
      </c>
      <c r="V35" t="str">
        <f t="shared" si="6"/>
        <v xml:space="preserve">["ID"] = 1879141044; </v>
      </c>
      <c r="W35" t="str">
        <f t="shared" si="7"/>
        <v/>
      </c>
      <c r="X35" t="str">
        <f t="shared" si="8"/>
        <v xml:space="preserve">["SAVE_INDEX"] = 34; </v>
      </c>
      <c r="Y35">
        <f>VLOOKUP(D35,Type!A$2:B$14,2,FALSE)</f>
        <v>4</v>
      </c>
      <c r="Z35" t="str">
        <f t="shared" si="9"/>
        <v xml:space="preserve">["TYPE"] =  4; </v>
      </c>
      <c r="AA35" t="str">
        <f>IF(NOT(ISBLANK(E35)),VLOOKUP(E35,Type!D$2:E$6,2,FALSE),"")</f>
        <v/>
      </c>
      <c r="AB35" t="str">
        <f t="shared" si="10"/>
        <v xml:space="preserve">            </v>
      </c>
      <c r="AC35" t="str">
        <f t="shared" si="11"/>
        <v>0</v>
      </c>
      <c r="AD35" t="str">
        <f t="shared" si="12"/>
        <v xml:space="preserve">["VXP"] =    0; </v>
      </c>
      <c r="AE35" t="str">
        <f t="shared" si="13"/>
        <v>5</v>
      </c>
      <c r="AF35" t="str">
        <f t="shared" si="14"/>
        <v xml:space="preserve">["LP"] =  5; </v>
      </c>
      <c r="AG35" t="str">
        <f t="shared" si="15"/>
        <v>500</v>
      </c>
      <c r="AH35" t="str">
        <f t="shared" si="16"/>
        <v xml:space="preserve">["REP"] =  500; </v>
      </c>
      <c r="AI35">
        <f>VLOOKUP(J35,Faction!A$2:B$80,2,FALSE)</f>
        <v>16</v>
      </c>
      <c r="AJ35" t="str">
        <f t="shared" si="17"/>
        <v xml:space="preserve">["FACTION"] = 16; </v>
      </c>
      <c r="AK35" t="str">
        <f t="shared" si="18"/>
        <v xml:space="preserve">["TIER"] = 3; </v>
      </c>
      <c r="AL35" t="str">
        <f t="shared" si="19"/>
        <v xml:space="preserve">["MIN_LVL"] = "47"; </v>
      </c>
      <c r="AM35" t="str">
        <f t="shared" si="20"/>
        <v xml:space="preserve">["NAME"] = { ["EN"] = "Globsnaga-slayer"; }; </v>
      </c>
      <c r="AN35" t="str">
        <f t="shared" si="21"/>
        <v xml:space="preserve">["LORE"] = { ["EN"] = "Orcs infest the long, winding passages of Khazad-dûm, but a greater threat has arisen: the Globsnaga, Orcs infested by a vile fungus."; }; </v>
      </c>
      <c r="AO35" t="str">
        <f t="shared" si="22"/>
        <v xml:space="preserve">["SUMMARY"] = { ["EN"] = "Defeat 100 Globsnaga in Moria"; }; </v>
      </c>
      <c r="AP35" t="str">
        <f t="shared" si="23"/>
        <v xml:space="preserve">["TITLE"] = { ["EN"] = "Bane of the Infected"; }; </v>
      </c>
      <c r="AQ35" t="str">
        <f t="shared" si="24"/>
        <v>};</v>
      </c>
    </row>
    <row r="36" spans="1:43" x14ac:dyDescent="0.25">
      <c r="A36">
        <v>1879141047</v>
      </c>
      <c r="B36">
        <v>35</v>
      </c>
      <c r="C36" t="s">
        <v>208</v>
      </c>
      <c r="D36" t="s">
        <v>31</v>
      </c>
      <c r="F36">
        <v>2000</v>
      </c>
      <c r="H36">
        <v>10</v>
      </c>
      <c r="I36">
        <v>700</v>
      </c>
      <c r="J36" t="s">
        <v>61</v>
      </c>
      <c r="K36" t="s">
        <v>209</v>
      </c>
      <c r="L36" t="s">
        <v>1449</v>
      </c>
      <c r="M36">
        <v>2</v>
      </c>
      <c r="N36">
        <v>47</v>
      </c>
      <c r="Q36" t="str">
        <f t="shared" si="1"/>
        <v>[35] = {["ID"] = 1879141047; }; -- Goblin-slayer (Advanced)</v>
      </c>
      <c r="R36" s="1" t="str">
        <f t="shared" si="2"/>
        <v>[35] = {["ID"] = 1879141047; ["SAVE_INDEX"] = 35; ["TYPE"] =  4;             ["VXP"] = 2000; ["LP"] = 10; ["REP"] =  700; ["FACTION"] = 17; ["TIER"] = 2; ["MIN_LVL"] = "47"; ["NAME"] = { ["EN"] = "Goblin-slayer (Advanced)"; }; ["LORE"] = { ["EN"] = "Your tireless work against the goblins has been a great help to the dwarves of Moria, but it is oft said that where one falls, two will come forth to take its place. Goblins should be destroyed whenever they are encountered, for they are evil to the very core and spread evil wherever they go."; }; ["SUMMARY"] = { ["EN"] = "Defeat 200 Goblins in Moria"; }; };</v>
      </c>
      <c r="S36">
        <f t="shared" si="3"/>
        <v>35</v>
      </c>
      <c r="T36" t="str">
        <f t="shared" si="4"/>
        <v>[35] = {</v>
      </c>
      <c r="U36" t="str">
        <f t="shared" si="5"/>
        <v xml:space="preserve">["ID"] = 1879141047; </v>
      </c>
      <c r="V36" t="str">
        <f t="shared" si="6"/>
        <v xml:space="preserve">["ID"] = 1879141047; </v>
      </c>
      <c r="W36" t="str">
        <f t="shared" si="7"/>
        <v/>
      </c>
      <c r="X36" t="str">
        <f t="shared" si="8"/>
        <v xml:space="preserve">["SAVE_INDEX"] = 35; </v>
      </c>
      <c r="Y36">
        <f>VLOOKUP(D36,Type!A$2:B$14,2,FALSE)</f>
        <v>4</v>
      </c>
      <c r="Z36" t="str">
        <f t="shared" si="9"/>
        <v xml:space="preserve">["TYPE"] =  4; </v>
      </c>
      <c r="AA36" t="str">
        <f>IF(NOT(ISBLANK(E36)),VLOOKUP(E36,Type!D$2:E$6,2,FALSE),"")</f>
        <v/>
      </c>
      <c r="AB36" t="str">
        <f t="shared" si="10"/>
        <v xml:space="preserve">            </v>
      </c>
      <c r="AC36" t="str">
        <f t="shared" si="11"/>
        <v>2000</v>
      </c>
      <c r="AD36" t="str">
        <f t="shared" si="12"/>
        <v xml:space="preserve">["VXP"] = 2000; </v>
      </c>
      <c r="AE36" t="str">
        <f t="shared" si="13"/>
        <v>10</v>
      </c>
      <c r="AF36" t="str">
        <f t="shared" si="14"/>
        <v xml:space="preserve">["LP"] = 10; </v>
      </c>
      <c r="AG36" t="str">
        <f t="shared" si="15"/>
        <v>700</v>
      </c>
      <c r="AH36" t="str">
        <f t="shared" si="16"/>
        <v xml:space="preserve">["REP"] =  700; </v>
      </c>
      <c r="AI36">
        <f>VLOOKUP(J36,Faction!A$2:B$80,2,FALSE)</f>
        <v>17</v>
      </c>
      <c r="AJ36" t="str">
        <f t="shared" si="17"/>
        <v xml:space="preserve">["FACTION"] = 17; </v>
      </c>
      <c r="AK36" t="str">
        <f t="shared" si="18"/>
        <v xml:space="preserve">["TIER"] = 2; </v>
      </c>
      <c r="AL36" t="str">
        <f t="shared" si="19"/>
        <v xml:space="preserve">["MIN_LVL"] = "47"; </v>
      </c>
      <c r="AM36" t="str">
        <f t="shared" si="20"/>
        <v xml:space="preserve">["NAME"] = { ["EN"] = "Goblin-slayer (Advanced)"; }; </v>
      </c>
      <c r="AN36" t="str">
        <f t="shared" si="21"/>
        <v xml:space="preserve">["LORE"] = { ["EN"] = "Your tireless work against the goblins has been a great help to the dwarves of Moria, but it is oft said that where one falls, two will come forth to take its place. Goblins should be destroyed whenever they are encountered, for they are evil to the very core and spread evil wherever they go."; }; </v>
      </c>
      <c r="AO36" t="str">
        <f t="shared" si="22"/>
        <v xml:space="preserve">["SUMMARY"] = { ["EN"] = "Defeat 200 Goblins in Moria"; }; </v>
      </c>
      <c r="AP36" t="str">
        <f t="shared" si="23"/>
        <v/>
      </c>
      <c r="AQ36" t="str">
        <f t="shared" si="24"/>
        <v>};</v>
      </c>
    </row>
    <row r="37" spans="1:43" x14ac:dyDescent="0.25">
      <c r="A37">
        <v>1879141046</v>
      </c>
      <c r="B37">
        <v>36</v>
      </c>
      <c r="C37" t="s">
        <v>205</v>
      </c>
      <c r="D37" t="s">
        <v>31</v>
      </c>
      <c r="G37" t="s">
        <v>206</v>
      </c>
      <c r="H37">
        <v>5</v>
      </c>
      <c r="I37">
        <v>500</v>
      </c>
      <c r="J37" t="s">
        <v>60</v>
      </c>
      <c r="K37" t="s">
        <v>207</v>
      </c>
      <c r="L37" t="s">
        <v>321</v>
      </c>
      <c r="M37">
        <v>3</v>
      </c>
      <c r="N37">
        <v>47</v>
      </c>
      <c r="Q37" t="str">
        <f t="shared" si="1"/>
        <v>[36] = {["ID"] = 1879141046; }; -- Goblin-slayer</v>
      </c>
      <c r="R37" s="1" t="str">
        <f t="shared" si="2"/>
        <v>[36] = {["ID"] = 1879141046; ["SAVE_INDEX"] = 36; ["TYPE"] =  4;             ["VXP"] =    0; ["LP"] =  5; ["REP"] =  500; ["FACTION"] = 16; ["TIER"] = 3; ["MIN_LVL"] = "47"; ["NAME"] = { ["EN"] = "Goblin-slayer"; }; ["LORE"] = { ["EN"] = "Goblins have made their home in Khazad-dûm like a swarm of ants, ever burrowing under the mountains and seeking the riches of the dwarves. To curb their growth would be a heroic deed, both in Moria and elsewhere in Middle-earth, for they are a dangerous nuisance wherever they reside."; }; ["SUMMARY"] = { ["EN"] = "Defeat 100 Goblins in Moria"; }; ["TITLE"] = { ["EN"] = "Goblin-bane"; }; };</v>
      </c>
      <c r="S37">
        <f t="shared" si="3"/>
        <v>36</v>
      </c>
      <c r="T37" t="str">
        <f t="shared" si="4"/>
        <v>[36] = {</v>
      </c>
      <c r="U37" t="str">
        <f t="shared" si="5"/>
        <v xml:space="preserve">["ID"] = 1879141046; </v>
      </c>
      <c r="V37" t="str">
        <f t="shared" si="6"/>
        <v xml:space="preserve">["ID"] = 1879141046; </v>
      </c>
      <c r="W37" t="str">
        <f t="shared" si="7"/>
        <v/>
      </c>
      <c r="X37" t="str">
        <f t="shared" si="8"/>
        <v xml:space="preserve">["SAVE_INDEX"] = 36; </v>
      </c>
      <c r="Y37">
        <f>VLOOKUP(D37,Type!A$2:B$14,2,FALSE)</f>
        <v>4</v>
      </c>
      <c r="Z37" t="str">
        <f t="shared" si="9"/>
        <v xml:space="preserve">["TYPE"] =  4; </v>
      </c>
      <c r="AA37" t="str">
        <f>IF(NOT(ISBLANK(E37)),VLOOKUP(E37,Type!D$2:E$6,2,FALSE),"")</f>
        <v/>
      </c>
      <c r="AB37" t="str">
        <f t="shared" si="10"/>
        <v xml:space="preserve">            </v>
      </c>
      <c r="AC37" t="str">
        <f t="shared" si="11"/>
        <v>0</v>
      </c>
      <c r="AD37" t="str">
        <f t="shared" si="12"/>
        <v xml:space="preserve">["VXP"] =    0; </v>
      </c>
      <c r="AE37" t="str">
        <f t="shared" si="13"/>
        <v>5</v>
      </c>
      <c r="AF37" t="str">
        <f t="shared" si="14"/>
        <v xml:space="preserve">["LP"] =  5; </v>
      </c>
      <c r="AG37" t="str">
        <f t="shared" si="15"/>
        <v>500</v>
      </c>
      <c r="AH37" t="str">
        <f t="shared" si="16"/>
        <v xml:space="preserve">["REP"] =  500; </v>
      </c>
      <c r="AI37">
        <f>VLOOKUP(J37,Faction!A$2:B$80,2,FALSE)</f>
        <v>16</v>
      </c>
      <c r="AJ37" t="str">
        <f t="shared" si="17"/>
        <v xml:space="preserve">["FACTION"] = 16; </v>
      </c>
      <c r="AK37" t="str">
        <f t="shared" si="18"/>
        <v xml:space="preserve">["TIER"] = 3; </v>
      </c>
      <c r="AL37" t="str">
        <f t="shared" si="19"/>
        <v xml:space="preserve">["MIN_LVL"] = "47"; </v>
      </c>
      <c r="AM37" t="str">
        <f t="shared" si="20"/>
        <v xml:space="preserve">["NAME"] = { ["EN"] = "Goblin-slayer"; }; </v>
      </c>
      <c r="AN37" t="str">
        <f t="shared" si="21"/>
        <v xml:space="preserve">["LORE"] = { ["EN"] = "Goblins have made their home in Khazad-dûm like a swarm of ants, ever burrowing under the mountains and seeking the riches of the dwarves. To curb their growth would be a heroic deed, both in Moria and elsewhere in Middle-earth, for they are a dangerous nuisance wherever they reside."; }; </v>
      </c>
      <c r="AO37" t="str">
        <f t="shared" si="22"/>
        <v xml:space="preserve">["SUMMARY"] = { ["EN"] = "Defeat 100 Goblins in Moria"; }; </v>
      </c>
      <c r="AP37" t="str">
        <f t="shared" si="23"/>
        <v xml:space="preserve">["TITLE"] = { ["EN"] = "Goblin-bane"; }; </v>
      </c>
      <c r="AQ37" t="str">
        <f t="shared" si="24"/>
        <v>};</v>
      </c>
    </row>
    <row r="38" spans="1:43" x14ac:dyDescent="0.25">
      <c r="A38">
        <v>1879141049</v>
      </c>
      <c r="B38">
        <v>37</v>
      </c>
      <c r="C38" t="s">
        <v>213</v>
      </c>
      <c r="D38" t="s">
        <v>31</v>
      </c>
      <c r="F38">
        <v>2000</v>
      </c>
      <c r="H38">
        <v>10</v>
      </c>
      <c r="I38">
        <v>700</v>
      </c>
      <c r="J38" t="s">
        <v>61</v>
      </c>
      <c r="K38" t="s">
        <v>214</v>
      </c>
      <c r="L38" t="s">
        <v>333</v>
      </c>
      <c r="M38">
        <v>2</v>
      </c>
      <c r="N38">
        <v>47</v>
      </c>
      <c r="Q38" t="str">
        <f t="shared" si="1"/>
        <v>[37] = {["ID"] = 1879141049; }; -- Grodbog-slayer (Advanced)</v>
      </c>
      <c r="R38" s="1" t="str">
        <f t="shared" si="2"/>
        <v>[37] = {["ID"] = 1879141049; ["SAVE_INDEX"] = 37; ["TYPE"] =  4;             ["VXP"] = 2000; ["LP"] = 10; ["REP"] =  700; ["FACTION"] = 17; ["TIER"] = 2; ["MIN_LVL"] = "47"; ["NAME"] = { ["EN"] = "Grodbog-slayer (Advanced)"; }; ["LORE"] = { ["EN"] = "Now that some cleansing has been done against the vile insects of Moria, the effort must be ever maintained. Gredbyg do not ever truly leave a place, but their numbers should be quelled, lest the caves are overrun once more. To prevail against the gredbyg of Moria will be a tireless task."; }; ["SUMMARY"] = { ["EN"] = "Defeat 200 Gredbyg in Moria"; }; };</v>
      </c>
      <c r="S38">
        <f t="shared" si="3"/>
        <v>37</v>
      </c>
      <c r="T38" t="str">
        <f t="shared" si="4"/>
        <v>[37] = {</v>
      </c>
      <c r="U38" t="str">
        <f t="shared" si="5"/>
        <v xml:space="preserve">["ID"] = 1879141049; </v>
      </c>
      <c r="V38" t="str">
        <f t="shared" si="6"/>
        <v xml:space="preserve">["ID"] = 1879141049; </v>
      </c>
      <c r="W38" t="str">
        <f t="shared" si="7"/>
        <v/>
      </c>
      <c r="X38" t="str">
        <f t="shared" si="8"/>
        <v xml:space="preserve">["SAVE_INDEX"] = 37; </v>
      </c>
      <c r="Y38">
        <f>VLOOKUP(D38,Type!A$2:B$14,2,FALSE)</f>
        <v>4</v>
      </c>
      <c r="Z38" t="str">
        <f t="shared" si="9"/>
        <v xml:space="preserve">["TYPE"] =  4; </v>
      </c>
      <c r="AA38" t="str">
        <f>IF(NOT(ISBLANK(E38)),VLOOKUP(E38,Type!D$2:E$6,2,FALSE),"")</f>
        <v/>
      </c>
      <c r="AB38" t="str">
        <f t="shared" si="10"/>
        <v xml:space="preserve">            </v>
      </c>
      <c r="AC38" t="str">
        <f t="shared" si="11"/>
        <v>2000</v>
      </c>
      <c r="AD38" t="str">
        <f t="shared" si="12"/>
        <v xml:space="preserve">["VXP"] = 2000; </v>
      </c>
      <c r="AE38" t="str">
        <f t="shared" si="13"/>
        <v>10</v>
      </c>
      <c r="AF38" t="str">
        <f t="shared" si="14"/>
        <v xml:space="preserve">["LP"] = 10; </v>
      </c>
      <c r="AG38" t="str">
        <f t="shared" si="15"/>
        <v>700</v>
      </c>
      <c r="AH38" t="str">
        <f t="shared" si="16"/>
        <v xml:space="preserve">["REP"] =  700; </v>
      </c>
      <c r="AI38">
        <f>VLOOKUP(J38,Faction!A$2:B$80,2,FALSE)</f>
        <v>17</v>
      </c>
      <c r="AJ38" t="str">
        <f t="shared" si="17"/>
        <v xml:space="preserve">["FACTION"] = 17; </v>
      </c>
      <c r="AK38" t="str">
        <f t="shared" si="18"/>
        <v xml:space="preserve">["TIER"] = 2; </v>
      </c>
      <c r="AL38" t="str">
        <f t="shared" si="19"/>
        <v xml:space="preserve">["MIN_LVL"] = "47"; </v>
      </c>
      <c r="AM38" t="str">
        <f t="shared" si="20"/>
        <v xml:space="preserve">["NAME"] = { ["EN"] = "Grodbog-slayer (Advanced)"; }; </v>
      </c>
      <c r="AN38" t="str">
        <f t="shared" si="21"/>
        <v xml:space="preserve">["LORE"] = { ["EN"] = "Now that some cleansing has been done against the vile insects of Moria, the effort must be ever maintained. Gredbyg do not ever truly leave a place, but their numbers should be quelled, lest the caves are overrun once more. To prevail against the gredbyg of Moria will be a tireless task."; }; </v>
      </c>
      <c r="AO38" t="str">
        <f t="shared" si="22"/>
        <v xml:space="preserve">["SUMMARY"] = { ["EN"] = "Defeat 200 Gredbyg in Moria"; }; </v>
      </c>
      <c r="AP38" t="str">
        <f t="shared" si="23"/>
        <v/>
      </c>
      <c r="AQ38" t="str">
        <f t="shared" si="24"/>
        <v>};</v>
      </c>
    </row>
    <row r="39" spans="1:43" x14ac:dyDescent="0.25">
      <c r="A39">
        <v>1879141048</v>
      </c>
      <c r="B39">
        <v>38</v>
      </c>
      <c r="C39" t="s">
        <v>210</v>
      </c>
      <c r="D39" t="s">
        <v>31</v>
      </c>
      <c r="G39" t="s">
        <v>211</v>
      </c>
      <c r="H39">
        <v>5</v>
      </c>
      <c r="I39">
        <v>500</v>
      </c>
      <c r="J39" t="s">
        <v>60</v>
      </c>
      <c r="K39" t="s">
        <v>212</v>
      </c>
      <c r="L39" t="s">
        <v>334</v>
      </c>
      <c r="M39">
        <v>3</v>
      </c>
      <c r="N39">
        <v>47</v>
      </c>
      <c r="Q39" t="str">
        <f t="shared" si="1"/>
        <v>[38] = {["ID"] = 1879141048; }; -- Grodbog-slayer</v>
      </c>
      <c r="R39" s="1" t="str">
        <f t="shared" si="2"/>
        <v>[38] = {["ID"] = 1879141048; ["SAVE_INDEX"] = 38; ["TYPE"] =  4;             ["VXP"] =    0; ["LP"] =  5; ["REP"] =  500; ["FACTION"] = 16; ["TIER"] = 3; ["MIN_LVL"] = "47"; ["NAME"] = { ["EN"] = "Grodbog-slayer"; }; ["LORE"] = { ["EN"] = "Great insects, the gredbyg, have been drawn to the vast dark of Moria like moths to a flame. They lurk in the gloom, ready at any time to ambush travellers unlucky enough to be caught at unawares upon the ever-turning paths."; }; ["SUMMARY"] = { ["EN"] = "Defeat 100 Gredbyg in Moria"; }; ["TITLE"] = { ["EN"] = "Bug Crusher"; }; };</v>
      </c>
      <c r="S39">
        <f t="shared" si="3"/>
        <v>38</v>
      </c>
      <c r="T39" t="str">
        <f t="shared" si="4"/>
        <v>[38] = {</v>
      </c>
      <c r="U39" t="str">
        <f t="shared" si="5"/>
        <v xml:space="preserve">["ID"] = 1879141048; </v>
      </c>
      <c r="V39" t="str">
        <f t="shared" si="6"/>
        <v xml:space="preserve">["ID"] = 1879141048; </v>
      </c>
      <c r="W39" t="str">
        <f t="shared" si="7"/>
        <v/>
      </c>
      <c r="X39" t="str">
        <f t="shared" si="8"/>
        <v xml:space="preserve">["SAVE_INDEX"] = 38; </v>
      </c>
      <c r="Y39">
        <f>VLOOKUP(D39,Type!A$2:B$14,2,FALSE)</f>
        <v>4</v>
      </c>
      <c r="Z39" t="str">
        <f t="shared" si="9"/>
        <v xml:space="preserve">["TYPE"] =  4; </v>
      </c>
      <c r="AA39" t="str">
        <f>IF(NOT(ISBLANK(E39)),VLOOKUP(E39,Type!D$2:E$6,2,FALSE),"")</f>
        <v/>
      </c>
      <c r="AB39" t="str">
        <f t="shared" si="10"/>
        <v xml:space="preserve">            </v>
      </c>
      <c r="AC39" t="str">
        <f t="shared" si="11"/>
        <v>0</v>
      </c>
      <c r="AD39" t="str">
        <f t="shared" si="12"/>
        <v xml:space="preserve">["VXP"] =    0; </v>
      </c>
      <c r="AE39" t="str">
        <f t="shared" si="13"/>
        <v>5</v>
      </c>
      <c r="AF39" t="str">
        <f t="shared" si="14"/>
        <v xml:space="preserve">["LP"] =  5; </v>
      </c>
      <c r="AG39" t="str">
        <f t="shared" si="15"/>
        <v>500</v>
      </c>
      <c r="AH39" t="str">
        <f t="shared" si="16"/>
        <v xml:space="preserve">["REP"] =  500; </v>
      </c>
      <c r="AI39">
        <f>VLOOKUP(J39,Faction!A$2:B$80,2,FALSE)</f>
        <v>16</v>
      </c>
      <c r="AJ39" t="str">
        <f t="shared" si="17"/>
        <v xml:space="preserve">["FACTION"] = 16; </v>
      </c>
      <c r="AK39" t="str">
        <f t="shared" si="18"/>
        <v xml:space="preserve">["TIER"] = 3; </v>
      </c>
      <c r="AL39" t="str">
        <f t="shared" si="19"/>
        <v xml:space="preserve">["MIN_LVL"] = "47"; </v>
      </c>
      <c r="AM39" t="str">
        <f t="shared" si="20"/>
        <v xml:space="preserve">["NAME"] = { ["EN"] = "Grodbog-slayer"; }; </v>
      </c>
      <c r="AN39" t="str">
        <f t="shared" si="21"/>
        <v xml:space="preserve">["LORE"] = { ["EN"] = "Great insects, the gredbyg, have been drawn to the vast dark of Moria like moths to a flame. They lurk in the gloom, ready at any time to ambush travellers unlucky enough to be caught at unawares upon the ever-turning paths."; }; </v>
      </c>
      <c r="AO39" t="str">
        <f t="shared" si="22"/>
        <v xml:space="preserve">["SUMMARY"] = { ["EN"] = "Defeat 100 Gredbyg in Moria"; }; </v>
      </c>
      <c r="AP39" t="str">
        <f t="shared" si="23"/>
        <v xml:space="preserve">["TITLE"] = { ["EN"] = "Bug Crusher"; }; </v>
      </c>
      <c r="AQ39" t="str">
        <f t="shared" si="24"/>
        <v>};</v>
      </c>
    </row>
    <row r="40" spans="1:43" x14ac:dyDescent="0.25">
      <c r="A40">
        <v>1879141051</v>
      </c>
      <c r="B40">
        <v>39</v>
      </c>
      <c r="C40" t="s">
        <v>218</v>
      </c>
      <c r="D40" t="s">
        <v>31</v>
      </c>
      <c r="F40">
        <v>4000</v>
      </c>
      <c r="H40">
        <v>10</v>
      </c>
      <c r="I40">
        <v>700</v>
      </c>
      <c r="J40" t="s">
        <v>61</v>
      </c>
      <c r="K40" t="s">
        <v>219</v>
      </c>
      <c r="L40" t="s">
        <v>322</v>
      </c>
      <c r="M40">
        <v>2</v>
      </c>
      <c r="N40">
        <v>47</v>
      </c>
      <c r="Q40" t="str">
        <f t="shared" si="1"/>
        <v>[39] = {["ID"] = 1879141051; }; -- Morroval-slayer (Advanced)</v>
      </c>
      <c r="R40" s="1" t="str">
        <f t="shared" si="2"/>
        <v>[39] = {["ID"] = 1879141051; ["SAVE_INDEX"] = 39; ["TYPE"] =  4;             ["VXP"] = 4000; ["LP"] = 10; ["REP"] =  700; ["FACTION"] = 17; ["TIER"] = 2; ["MIN_LVL"] = "47"; ["NAME"] = { ["EN"] = "Morroval-slayer (Advanced)"; }; ["LORE"] = { ["EN"] = "The wretched bat-creatures are much put upon to withstand valour such as yours, for you have defeated many merrevail thus far. The tunnels have been lit by the hewing of such dark and fell beings."; }; ["SUMMARY"] = { ["EN"] = "Defeat 200 Merrevail in Moria"; }; };</v>
      </c>
      <c r="S40">
        <f t="shared" si="3"/>
        <v>39</v>
      </c>
      <c r="T40" t="str">
        <f t="shared" si="4"/>
        <v>[39] = {</v>
      </c>
      <c r="U40" t="str">
        <f t="shared" si="5"/>
        <v xml:space="preserve">["ID"] = 1879141051; </v>
      </c>
      <c r="V40" t="str">
        <f t="shared" si="6"/>
        <v xml:space="preserve">["ID"] = 1879141051; </v>
      </c>
      <c r="W40" t="str">
        <f t="shared" si="7"/>
        <v/>
      </c>
      <c r="X40" t="str">
        <f t="shared" si="8"/>
        <v xml:space="preserve">["SAVE_INDEX"] = 39; </v>
      </c>
      <c r="Y40">
        <f>VLOOKUP(D40,Type!A$2:B$14,2,FALSE)</f>
        <v>4</v>
      </c>
      <c r="Z40" t="str">
        <f t="shared" si="9"/>
        <v xml:space="preserve">["TYPE"] =  4; </v>
      </c>
      <c r="AA40" t="str">
        <f>IF(NOT(ISBLANK(E40)),VLOOKUP(E40,Type!D$2:E$6,2,FALSE),"")</f>
        <v/>
      </c>
      <c r="AB40" t="str">
        <f t="shared" si="10"/>
        <v xml:space="preserve">            </v>
      </c>
      <c r="AC40" t="str">
        <f t="shared" si="11"/>
        <v>4000</v>
      </c>
      <c r="AD40" t="str">
        <f t="shared" si="12"/>
        <v xml:space="preserve">["VXP"] = 4000; </v>
      </c>
      <c r="AE40" t="str">
        <f t="shared" si="13"/>
        <v>10</v>
      </c>
      <c r="AF40" t="str">
        <f t="shared" si="14"/>
        <v xml:space="preserve">["LP"] = 10; </v>
      </c>
      <c r="AG40" t="str">
        <f t="shared" si="15"/>
        <v>700</v>
      </c>
      <c r="AH40" t="str">
        <f t="shared" si="16"/>
        <v xml:space="preserve">["REP"] =  700; </v>
      </c>
      <c r="AI40">
        <f>VLOOKUP(J40,Faction!A$2:B$80,2,FALSE)</f>
        <v>17</v>
      </c>
      <c r="AJ40" t="str">
        <f t="shared" si="17"/>
        <v xml:space="preserve">["FACTION"] = 17; </v>
      </c>
      <c r="AK40" t="str">
        <f t="shared" si="18"/>
        <v xml:space="preserve">["TIER"] = 2; </v>
      </c>
      <c r="AL40" t="str">
        <f t="shared" si="19"/>
        <v xml:space="preserve">["MIN_LVL"] = "47"; </v>
      </c>
      <c r="AM40" t="str">
        <f t="shared" si="20"/>
        <v xml:space="preserve">["NAME"] = { ["EN"] = "Morroval-slayer (Advanced)"; }; </v>
      </c>
      <c r="AN40" t="str">
        <f t="shared" si="21"/>
        <v xml:space="preserve">["LORE"] = { ["EN"] = "The wretched bat-creatures are much put upon to withstand valour such as yours, for you have defeated many merrevail thus far. The tunnels have been lit by the hewing of such dark and fell beings."; }; </v>
      </c>
      <c r="AO40" t="str">
        <f t="shared" si="22"/>
        <v xml:space="preserve">["SUMMARY"] = { ["EN"] = "Defeat 200 Merrevail in Moria"; }; </v>
      </c>
      <c r="AP40" t="str">
        <f t="shared" si="23"/>
        <v/>
      </c>
      <c r="AQ40" t="str">
        <f t="shared" si="24"/>
        <v>};</v>
      </c>
    </row>
    <row r="41" spans="1:43" x14ac:dyDescent="0.25">
      <c r="A41">
        <v>1879141050</v>
      </c>
      <c r="B41">
        <v>40</v>
      </c>
      <c r="C41" t="s">
        <v>215</v>
      </c>
      <c r="D41" t="s">
        <v>31</v>
      </c>
      <c r="G41" t="s">
        <v>216</v>
      </c>
      <c r="H41">
        <v>5</v>
      </c>
      <c r="I41">
        <v>500</v>
      </c>
      <c r="J41" t="s">
        <v>60</v>
      </c>
      <c r="K41" t="s">
        <v>217</v>
      </c>
      <c r="L41" t="s">
        <v>323</v>
      </c>
      <c r="M41">
        <v>3</v>
      </c>
      <c r="N41">
        <v>47</v>
      </c>
      <c r="Q41" t="str">
        <f t="shared" si="1"/>
        <v>[40] = {["ID"] = 1879141050; }; -- Morroval-slayer</v>
      </c>
      <c r="R41" s="1" t="str">
        <f t="shared" si="2"/>
        <v>[40] = {["ID"] = 1879141050; ["SAVE_INDEX"] = 40; ["TYPE"] =  4;             ["VXP"] =    0; ["LP"] =  5; ["REP"] =  500; ["FACTION"] = 16; ["TIER"] = 3; ["MIN_LVL"] = "47"; ["NAME"] = { ["EN"] = "Morroval-slayer"; }; ["LORE"] = { ["EN"] = "The merrevail of Angmar are wretched creatures, corrupted beyond recall. They rejoice only in gloom and misery and seek always to destroy all that is light. Even the oppressing dark of Moria is not enough to quench their thirst for blackness and despair."; }; ["SUMMARY"] = { ["EN"] = "Defeat 100 Merrevail in Moria"; }; ["TITLE"] = { ["EN"] = "Wing-breaker"; }; };</v>
      </c>
      <c r="S41">
        <f t="shared" si="3"/>
        <v>40</v>
      </c>
      <c r="T41" t="str">
        <f t="shared" si="4"/>
        <v>[40] = {</v>
      </c>
      <c r="U41" t="str">
        <f t="shared" si="5"/>
        <v xml:space="preserve">["ID"] = 1879141050; </v>
      </c>
      <c r="V41" t="str">
        <f t="shared" si="6"/>
        <v xml:space="preserve">["ID"] = 1879141050; </v>
      </c>
      <c r="W41" t="str">
        <f t="shared" si="7"/>
        <v/>
      </c>
      <c r="X41" t="str">
        <f t="shared" si="8"/>
        <v xml:space="preserve">["SAVE_INDEX"] = 40; </v>
      </c>
      <c r="Y41">
        <f>VLOOKUP(D41,Type!A$2:B$14,2,FALSE)</f>
        <v>4</v>
      </c>
      <c r="Z41" t="str">
        <f t="shared" si="9"/>
        <v xml:space="preserve">["TYPE"] =  4; </v>
      </c>
      <c r="AA41" t="str">
        <f>IF(NOT(ISBLANK(E41)),VLOOKUP(E41,Type!D$2:E$6,2,FALSE),"")</f>
        <v/>
      </c>
      <c r="AB41" t="str">
        <f t="shared" si="10"/>
        <v xml:space="preserve">            </v>
      </c>
      <c r="AC41" t="str">
        <f t="shared" si="11"/>
        <v>0</v>
      </c>
      <c r="AD41" t="str">
        <f t="shared" si="12"/>
        <v xml:space="preserve">["VXP"] =    0; </v>
      </c>
      <c r="AE41" t="str">
        <f t="shared" si="13"/>
        <v>5</v>
      </c>
      <c r="AF41" t="str">
        <f t="shared" si="14"/>
        <v xml:space="preserve">["LP"] =  5; </v>
      </c>
      <c r="AG41" t="str">
        <f t="shared" si="15"/>
        <v>500</v>
      </c>
      <c r="AH41" t="str">
        <f t="shared" si="16"/>
        <v xml:space="preserve">["REP"] =  500; </v>
      </c>
      <c r="AI41">
        <f>VLOOKUP(J41,Faction!A$2:B$80,2,FALSE)</f>
        <v>16</v>
      </c>
      <c r="AJ41" t="str">
        <f t="shared" si="17"/>
        <v xml:space="preserve">["FACTION"] = 16; </v>
      </c>
      <c r="AK41" t="str">
        <f t="shared" si="18"/>
        <v xml:space="preserve">["TIER"] = 3; </v>
      </c>
      <c r="AL41" t="str">
        <f t="shared" si="19"/>
        <v xml:space="preserve">["MIN_LVL"] = "47"; </v>
      </c>
      <c r="AM41" t="str">
        <f t="shared" si="20"/>
        <v xml:space="preserve">["NAME"] = { ["EN"] = "Morroval-slayer"; }; </v>
      </c>
      <c r="AN41" t="str">
        <f t="shared" si="21"/>
        <v xml:space="preserve">["LORE"] = { ["EN"] = "The merrevail of Angmar are wretched creatures, corrupted beyond recall. They rejoice only in gloom and misery and seek always to destroy all that is light. Even the oppressing dark of Moria is not enough to quench their thirst for blackness and despair."; }; </v>
      </c>
      <c r="AO41" t="str">
        <f t="shared" si="22"/>
        <v xml:space="preserve">["SUMMARY"] = { ["EN"] = "Defeat 100 Merrevail in Moria"; }; </v>
      </c>
      <c r="AP41" t="str">
        <f t="shared" si="23"/>
        <v xml:space="preserve">["TITLE"] = { ["EN"] = "Wing-breaker"; }; </v>
      </c>
      <c r="AQ41" t="str">
        <f t="shared" si="24"/>
        <v>};</v>
      </c>
    </row>
    <row r="42" spans="1:43" x14ac:dyDescent="0.25">
      <c r="A42">
        <v>1879141053</v>
      </c>
      <c r="B42">
        <v>41</v>
      </c>
      <c r="C42" t="s">
        <v>223</v>
      </c>
      <c r="D42" t="s">
        <v>31</v>
      </c>
      <c r="F42">
        <v>4000</v>
      </c>
      <c r="H42">
        <v>10</v>
      </c>
      <c r="I42">
        <v>700</v>
      </c>
      <c r="J42" t="s">
        <v>61</v>
      </c>
      <c r="K42" t="s">
        <v>224</v>
      </c>
      <c r="L42" t="s">
        <v>1684</v>
      </c>
      <c r="M42">
        <v>2</v>
      </c>
      <c r="N42">
        <v>47</v>
      </c>
      <c r="Q42" t="str">
        <f t="shared" si="1"/>
        <v>[41] = {["ID"] = 1879141053; }; -- Nameless-slayer (Advanced)</v>
      </c>
      <c r="R42" s="1" t="str">
        <f t="shared" si="2"/>
        <v>[41] = {["ID"] = 1879141053; ["SAVE_INDEX"] = 41; ["TYPE"] =  4;             ["VXP"] = 4000; ["LP"] = 10; ["REP"] =  700; ["FACTION"] = 17; ["TIER"] = 2; ["MIN_LVL"] = "47"; ["NAME"] = { ["EN"] = "Nameless-slayer (Advanced)"; }; ["LORE"] = { ["EN"] = "You have defeated many Nameless foes, but their threat in Moria is hardly lessened. Any who combat these terrible beings are worthy of the strength they will gain from such an effort."; }; ["SUMMARY"] = { ["EN"] = "Defeat 200 Nameless in Moria"; }; };</v>
      </c>
      <c r="S42">
        <f t="shared" si="3"/>
        <v>41</v>
      </c>
      <c r="T42" t="str">
        <f t="shared" si="4"/>
        <v>[41] = {</v>
      </c>
      <c r="U42" t="str">
        <f t="shared" si="5"/>
        <v xml:space="preserve">["ID"] = 1879141053; </v>
      </c>
      <c r="V42" t="str">
        <f t="shared" si="6"/>
        <v xml:space="preserve">["ID"] = 1879141053; </v>
      </c>
      <c r="W42" t="str">
        <f t="shared" si="7"/>
        <v/>
      </c>
      <c r="X42" t="str">
        <f t="shared" si="8"/>
        <v xml:space="preserve">["SAVE_INDEX"] = 41; </v>
      </c>
      <c r="Y42">
        <f>VLOOKUP(D42,Type!A$2:B$14,2,FALSE)</f>
        <v>4</v>
      </c>
      <c r="Z42" t="str">
        <f t="shared" si="9"/>
        <v xml:space="preserve">["TYPE"] =  4; </v>
      </c>
      <c r="AA42" t="str">
        <f>IF(NOT(ISBLANK(E42)),VLOOKUP(E42,Type!D$2:E$6,2,FALSE),"")</f>
        <v/>
      </c>
      <c r="AB42" t="str">
        <f t="shared" si="10"/>
        <v xml:space="preserve">            </v>
      </c>
      <c r="AC42" t="str">
        <f t="shared" si="11"/>
        <v>4000</v>
      </c>
      <c r="AD42" t="str">
        <f t="shared" si="12"/>
        <v xml:space="preserve">["VXP"] = 4000; </v>
      </c>
      <c r="AE42" t="str">
        <f t="shared" si="13"/>
        <v>10</v>
      </c>
      <c r="AF42" t="str">
        <f t="shared" si="14"/>
        <v xml:space="preserve">["LP"] = 10; </v>
      </c>
      <c r="AG42" t="str">
        <f t="shared" si="15"/>
        <v>700</v>
      </c>
      <c r="AH42" t="str">
        <f t="shared" si="16"/>
        <v xml:space="preserve">["REP"] =  700; </v>
      </c>
      <c r="AI42">
        <f>VLOOKUP(J42,Faction!A$2:B$80,2,FALSE)</f>
        <v>17</v>
      </c>
      <c r="AJ42" t="str">
        <f t="shared" si="17"/>
        <v xml:space="preserve">["FACTION"] = 17; </v>
      </c>
      <c r="AK42" t="str">
        <f t="shared" si="18"/>
        <v xml:space="preserve">["TIER"] = 2; </v>
      </c>
      <c r="AL42" t="str">
        <f t="shared" si="19"/>
        <v xml:space="preserve">["MIN_LVL"] = "47"; </v>
      </c>
      <c r="AM42" t="str">
        <f t="shared" si="20"/>
        <v xml:space="preserve">["NAME"] = { ["EN"] = "Nameless-slayer (Advanced)"; }; </v>
      </c>
      <c r="AN42" t="str">
        <f t="shared" si="21"/>
        <v xml:space="preserve">["LORE"] = { ["EN"] = "You have defeated many Nameless foes, but their threat in Moria is hardly lessened. Any who combat these terrible beings are worthy of the strength they will gain from such an effort."; }; </v>
      </c>
      <c r="AO42" t="str">
        <f t="shared" si="22"/>
        <v xml:space="preserve">["SUMMARY"] = { ["EN"] = "Defeat 200 Nameless in Moria"; }; </v>
      </c>
      <c r="AP42" t="str">
        <f t="shared" si="23"/>
        <v/>
      </c>
      <c r="AQ42" t="str">
        <f t="shared" si="24"/>
        <v>};</v>
      </c>
    </row>
    <row r="43" spans="1:43" x14ac:dyDescent="0.25">
      <c r="A43">
        <v>1879141052</v>
      </c>
      <c r="B43">
        <v>42</v>
      </c>
      <c r="C43" t="s">
        <v>220</v>
      </c>
      <c r="D43" t="s">
        <v>31</v>
      </c>
      <c r="G43" t="s">
        <v>221</v>
      </c>
      <c r="H43">
        <v>5</v>
      </c>
      <c r="I43">
        <v>500</v>
      </c>
      <c r="J43" t="s">
        <v>60</v>
      </c>
      <c r="K43" t="s">
        <v>222</v>
      </c>
      <c r="L43" t="s">
        <v>324</v>
      </c>
      <c r="M43">
        <v>3</v>
      </c>
      <c r="N43">
        <v>47</v>
      </c>
      <c r="Q43" t="str">
        <f t="shared" si="1"/>
        <v>[42] = {["ID"] = 1879141052; }; -- Nameless-slayer</v>
      </c>
      <c r="R43" s="1" t="str">
        <f t="shared" si="2"/>
        <v>[42] = {["ID"] = 1879141052; ["SAVE_INDEX"] = 42; ["TYPE"] =  4;             ["VXP"] =    0; ["LP"] =  5; ["REP"] =  500; ["FACTION"] = 16; ["TIER"] = 3; ["MIN_LVL"] = "47"; ["NAME"] = { ["EN"] = "Nameless-slayer"; }; ["LORE"] = { ["EN"] = "The Nameless seem to be corrupted creatures of an earlier age, though from what source their corruption comes or what they once were, none can say. They are deadly foes and attack without discrimination, hungry for the blood of any that wander too near their grasp."; }; ["SUMMARY"] = { ["EN"] = "Defeat 100 Nameless in Moria"; }; ["TITLE"] = { ["EN"] = "Vanquisher of the Nameless"; }; };</v>
      </c>
      <c r="S43">
        <f t="shared" si="3"/>
        <v>42</v>
      </c>
      <c r="T43" t="str">
        <f t="shared" si="4"/>
        <v>[42] = {</v>
      </c>
      <c r="U43" t="str">
        <f t="shared" si="5"/>
        <v xml:space="preserve">["ID"] = 1879141052; </v>
      </c>
      <c r="V43" t="str">
        <f t="shared" si="6"/>
        <v xml:space="preserve">["ID"] = 1879141052; </v>
      </c>
      <c r="W43" t="str">
        <f t="shared" si="7"/>
        <v/>
      </c>
      <c r="X43" t="str">
        <f t="shared" si="8"/>
        <v xml:space="preserve">["SAVE_INDEX"] = 42; </v>
      </c>
      <c r="Y43">
        <f>VLOOKUP(D43,Type!A$2:B$14,2,FALSE)</f>
        <v>4</v>
      </c>
      <c r="Z43" t="str">
        <f t="shared" si="9"/>
        <v xml:space="preserve">["TYPE"] =  4; </v>
      </c>
      <c r="AA43" t="str">
        <f>IF(NOT(ISBLANK(E43)),VLOOKUP(E43,Type!D$2:E$6,2,FALSE),"")</f>
        <v/>
      </c>
      <c r="AB43" t="str">
        <f t="shared" si="10"/>
        <v xml:space="preserve">            </v>
      </c>
      <c r="AC43" t="str">
        <f t="shared" si="11"/>
        <v>0</v>
      </c>
      <c r="AD43" t="str">
        <f t="shared" si="12"/>
        <v xml:space="preserve">["VXP"] =    0; </v>
      </c>
      <c r="AE43" t="str">
        <f t="shared" si="13"/>
        <v>5</v>
      </c>
      <c r="AF43" t="str">
        <f t="shared" si="14"/>
        <v xml:space="preserve">["LP"] =  5; </v>
      </c>
      <c r="AG43" t="str">
        <f t="shared" si="15"/>
        <v>500</v>
      </c>
      <c r="AH43" t="str">
        <f t="shared" si="16"/>
        <v xml:space="preserve">["REP"] =  500; </v>
      </c>
      <c r="AI43">
        <f>VLOOKUP(J43,Faction!A$2:B$80,2,FALSE)</f>
        <v>16</v>
      </c>
      <c r="AJ43" t="str">
        <f t="shared" si="17"/>
        <v xml:space="preserve">["FACTION"] = 16; </v>
      </c>
      <c r="AK43" t="str">
        <f t="shared" si="18"/>
        <v xml:space="preserve">["TIER"] = 3; </v>
      </c>
      <c r="AL43" t="str">
        <f t="shared" si="19"/>
        <v xml:space="preserve">["MIN_LVL"] = "47"; </v>
      </c>
      <c r="AM43" t="str">
        <f t="shared" si="20"/>
        <v xml:space="preserve">["NAME"] = { ["EN"] = "Nameless-slayer"; }; </v>
      </c>
      <c r="AN43" t="str">
        <f t="shared" si="21"/>
        <v xml:space="preserve">["LORE"] = { ["EN"] = "The Nameless seem to be corrupted creatures of an earlier age, though from what source their corruption comes or what they once were, none can say. They are deadly foes and attack without discrimination, hungry for the blood of any that wander too near their grasp."; }; </v>
      </c>
      <c r="AO43" t="str">
        <f t="shared" si="22"/>
        <v xml:space="preserve">["SUMMARY"] = { ["EN"] = "Defeat 100 Nameless in Moria"; }; </v>
      </c>
      <c r="AP43" t="str">
        <f t="shared" si="23"/>
        <v xml:space="preserve">["TITLE"] = { ["EN"] = "Vanquisher of the Nameless"; }; </v>
      </c>
      <c r="AQ43" t="str">
        <f t="shared" si="24"/>
        <v>};</v>
      </c>
    </row>
    <row r="44" spans="1:43" x14ac:dyDescent="0.25">
      <c r="A44">
        <v>1879140056</v>
      </c>
      <c r="B44">
        <v>43</v>
      </c>
      <c r="C44" t="s">
        <v>143</v>
      </c>
      <c r="D44" t="s">
        <v>31</v>
      </c>
      <c r="F44">
        <v>2000</v>
      </c>
      <c r="H44">
        <v>10</v>
      </c>
      <c r="I44">
        <v>700</v>
      </c>
      <c r="J44" t="s">
        <v>61</v>
      </c>
      <c r="K44" t="s">
        <v>227</v>
      </c>
      <c r="L44" t="s">
        <v>325</v>
      </c>
      <c r="M44">
        <v>2</v>
      </c>
      <c r="N44">
        <v>47</v>
      </c>
      <c r="Q44" t="str">
        <f t="shared" si="1"/>
        <v>[43] = {["ID"] = 1879140056; }; -- Orc-slayer (Advanced)</v>
      </c>
      <c r="R44" s="1" t="str">
        <f t="shared" si="2"/>
        <v>[43] = {["ID"] = 1879140056; ["SAVE_INDEX"] = 43; ["TYPE"] =  4;             ["VXP"] = 2000; ["LP"] = 10; ["REP"] =  700; ["FACTION"] = 17; ["TIER"] = 2; ["MIN_LVL"] = "47"; ["NAME"] = { ["EN"] = "Orc-slayer (Advanced)"; }; ["LORE"] = { ["EN"] = "Rumour has it that there are many groups of Orcs in Moria whose numbers could stand to be thinned: there are those that are native to Moria, those in scattered clans in the deepest caverns, and another large detachment, the Durub, who may have come more recently under orders from Mordor itself."; }; ["SUMMARY"] = { ["EN"] = "Defeat 200 Orcs in Moria"; }; };</v>
      </c>
      <c r="S44">
        <f t="shared" si="3"/>
        <v>43</v>
      </c>
      <c r="T44" t="str">
        <f t="shared" si="4"/>
        <v>[43] = {</v>
      </c>
      <c r="U44" t="str">
        <f t="shared" si="5"/>
        <v xml:space="preserve">["ID"] = 1879140056; </v>
      </c>
      <c r="V44" t="str">
        <f t="shared" si="6"/>
        <v xml:space="preserve">["ID"] = 1879140056; </v>
      </c>
      <c r="W44" t="str">
        <f t="shared" si="7"/>
        <v/>
      </c>
      <c r="X44" t="str">
        <f t="shared" si="8"/>
        <v xml:space="preserve">["SAVE_INDEX"] = 43; </v>
      </c>
      <c r="Y44">
        <f>VLOOKUP(D44,Type!A$2:B$14,2,FALSE)</f>
        <v>4</v>
      </c>
      <c r="Z44" t="str">
        <f t="shared" si="9"/>
        <v xml:space="preserve">["TYPE"] =  4; </v>
      </c>
      <c r="AA44" t="str">
        <f>IF(NOT(ISBLANK(E44)),VLOOKUP(E44,Type!D$2:E$6,2,FALSE),"")</f>
        <v/>
      </c>
      <c r="AB44" t="str">
        <f t="shared" si="10"/>
        <v xml:space="preserve">            </v>
      </c>
      <c r="AC44" t="str">
        <f t="shared" si="11"/>
        <v>2000</v>
      </c>
      <c r="AD44" t="str">
        <f t="shared" si="12"/>
        <v xml:space="preserve">["VXP"] = 2000; </v>
      </c>
      <c r="AE44" t="str">
        <f t="shared" si="13"/>
        <v>10</v>
      </c>
      <c r="AF44" t="str">
        <f t="shared" si="14"/>
        <v xml:space="preserve">["LP"] = 10; </v>
      </c>
      <c r="AG44" t="str">
        <f t="shared" si="15"/>
        <v>700</v>
      </c>
      <c r="AH44" t="str">
        <f t="shared" si="16"/>
        <v xml:space="preserve">["REP"] =  700; </v>
      </c>
      <c r="AI44">
        <f>VLOOKUP(J44,Faction!A$2:B$80,2,FALSE)</f>
        <v>17</v>
      </c>
      <c r="AJ44" t="str">
        <f t="shared" si="17"/>
        <v xml:space="preserve">["FACTION"] = 17; </v>
      </c>
      <c r="AK44" t="str">
        <f t="shared" si="18"/>
        <v xml:space="preserve">["TIER"] = 2; </v>
      </c>
      <c r="AL44" t="str">
        <f t="shared" si="19"/>
        <v xml:space="preserve">["MIN_LVL"] = "47"; </v>
      </c>
      <c r="AM44" t="str">
        <f t="shared" si="20"/>
        <v xml:space="preserve">["NAME"] = { ["EN"] = "Orc-slayer (Advanced)"; }; </v>
      </c>
      <c r="AN44" t="str">
        <f t="shared" si="21"/>
        <v xml:space="preserve">["LORE"] = { ["EN"] = "Rumour has it that there are many groups of Orcs in Moria whose numbers could stand to be thinned: there are those that are native to Moria, those in scattered clans in the deepest caverns, and another large detachment, the Durub, who may have come more recently under orders from Mordor itself."; }; </v>
      </c>
      <c r="AO44" t="str">
        <f t="shared" si="22"/>
        <v xml:space="preserve">["SUMMARY"] = { ["EN"] = "Defeat 200 Orcs in Moria"; }; </v>
      </c>
      <c r="AP44" t="str">
        <f t="shared" si="23"/>
        <v/>
      </c>
      <c r="AQ44" t="str">
        <f t="shared" si="24"/>
        <v>};</v>
      </c>
    </row>
    <row r="45" spans="1:43" x14ac:dyDescent="0.25">
      <c r="A45">
        <v>1879140055</v>
      </c>
      <c r="B45">
        <v>44</v>
      </c>
      <c r="C45" t="s">
        <v>140</v>
      </c>
      <c r="D45" t="s">
        <v>31</v>
      </c>
      <c r="G45" t="s">
        <v>225</v>
      </c>
      <c r="H45">
        <v>5</v>
      </c>
      <c r="I45">
        <v>500</v>
      </c>
      <c r="J45" t="s">
        <v>60</v>
      </c>
      <c r="K45" t="s">
        <v>226</v>
      </c>
      <c r="L45" t="s">
        <v>326</v>
      </c>
      <c r="M45">
        <v>3</v>
      </c>
      <c r="N45">
        <v>47</v>
      </c>
      <c r="Q45" t="str">
        <f t="shared" si="1"/>
        <v>[44] = {["ID"] = 1879140055; }; -- Orc-slayer</v>
      </c>
      <c r="R45" s="1" t="str">
        <f t="shared" si="2"/>
        <v>[44] = {["ID"] = 1879140055; ["SAVE_INDEX"] = 44; ["TYPE"] =  4;             ["VXP"] =    0; ["LP"] =  5; ["REP"] =  500; ["FACTION"] = 16; ["TIER"] = 3; ["MIN_LVL"] = "47"; ["NAME"] = { ["EN"] = "Orc-slayer"; }; ["LORE"] = { ["EN"] = "Vast Moria has been long abandoned by the dwarves, but for years uncounted the Orcs have infested its darkened tunnels. They have looted the ancient city of its riches and constructed their own great warrens in and beneath the works of the dwarves."; }; ["SUMMARY"] = { ["EN"] = "Defeat 100 Orcs in Moria"; }; ["TITLE"] = { ["EN"] = "Orc-foe"; }; };</v>
      </c>
      <c r="S45">
        <f t="shared" si="3"/>
        <v>44</v>
      </c>
      <c r="T45" t="str">
        <f t="shared" si="4"/>
        <v>[44] = {</v>
      </c>
      <c r="U45" t="str">
        <f t="shared" si="5"/>
        <v xml:space="preserve">["ID"] = 1879140055; </v>
      </c>
      <c r="V45" t="str">
        <f t="shared" si="6"/>
        <v xml:space="preserve">["ID"] = 1879140055; </v>
      </c>
      <c r="W45" t="str">
        <f t="shared" si="7"/>
        <v/>
      </c>
      <c r="X45" t="str">
        <f t="shared" si="8"/>
        <v xml:space="preserve">["SAVE_INDEX"] = 44; </v>
      </c>
      <c r="Y45">
        <f>VLOOKUP(D45,Type!A$2:B$14,2,FALSE)</f>
        <v>4</v>
      </c>
      <c r="Z45" t="str">
        <f t="shared" si="9"/>
        <v xml:space="preserve">["TYPE"] =  4; </v>
      </c>
      <c r="AA45" t="str">
        <f>IF(NOT(ISBLANK(E45)),VLOOKUP(E45,Type!D$2:E$6,2,FALSE),"")</f>
        <v/>
      </c>
      <c r="AB45" t="str">
        <f t="shared" si="10"/>
        <v xml:space="preserve">            </v>
      </c>
      <c r="AC45" t="str">
        <f t="shared" si="11"/>
        <v>0</v>
      </c>
      <c r="AD45" t="str">
        <f t="shared" si="12"/>
        <v xml:space="preserve">["VXP"] =    0; </v>
      </c>
      <c r="AE45" t="str">
        <f t="shared" si="13"/>
        <v>5</v>
      </c>
      <c r="AF45" t="str">
        <f t="shared" si="14"/>
        <v xml:space="preserve">["LP"] =  5; </v>
      </c>
      <c r="AG45" t="str">
        <f t="shared" si="15"/>
        <v>500</v>
      </c>
      <c r="AH45" t="str">
        <f t="shared" si="16"/>
        <v xml:space="preserve">["REP"] =  500; </v>
      </c>
      <c r="AI45">
        <f>VLOOKUP(J45,Faction!A$2:B$80,2,FALSE)</f>
        <v>16</v>
      </c>
      <c r="AJ45" t="str">
        <f t="shared" si="17"/>
        <v xml:space="preserve">["FACTION"] = 16; </v>
      </c>
      <c r="AK45" t="str">
        <f t="shared" si="18"/>
        <v xml:space="preserve">["TIER"] = 3; </v>
      </c>
      <c r="AL45" t="str">
        <f t="shared" si="19"/>
        <v xml:space="preserve">["MIN_LVL"] = "47"; </v>
      </c>
      <c r="AM45" t="str">
        <f t="shared" si="20"/>
        <v xml:space="preserve">["NAME"] = { ["EN"] = "Orc-slayer"; }; </v>
      </c>
      <c r="AN45" t="str">
        <f t="shared" si="21"/>
        <v xml:space="preserve">["LORE"] = { ["EN"] = "Vast Moria has been long abandoned by the dwarves, but for years uncounted the Orcs have infested its darkened tunnels. They have looted the ancient city of its riches and constructed their own great warrens in and beneath the works of the dwarves."; }; </v>
      </c>
      <c r="AO45" t="str">
        <f t="shared" si="22"/>
        <v xml:space="preserve">["SUMMARY"] = { ["EN"] = "Defeat 100 Orcs in Moria"; }; </v>
      </c>
      <c r="AP45" t="str">
        <f t="shared" si="23"/>
        <v xml:space="preserve">["TITLE"] = { ["EN"] = "Orc-foe"; }; </v>
      </c>
      <c r="AQ45" t="str">
        <f t="shared" si="24"/>
        <v>};</v>
      </c>
    </row>
    <row r="46" spans="1:43" x14ac:dyDescent="0.25">
      <c r="A46">
        <v>1879141055</v>
      </c>
      <c r="B46">
        <v>45</v>
      </c>
      <c r="C46" t="s">
        <v>230</v>
      </c>
      <c r="D46" t="s">
        <v>31</v>
      </c>
      <c r="F46">
        <v>2000</v>
      </c>
      <c r="H46">
        <v>10</v>
      </c>
      <c r="I46">
        <v>700</v>
      </c>
      <c r="J46" t="s">
        <v>61</v>
      </c>
      <c r="K46" t="s">
        <v>231</v>
      </c>
      <c r="L46" t="s">
        <v>327</v>
      </c>
      <c r="M46">
        <v>2</v>
      </c>
      <c r="N46">
        <v>47</v>
      </c>
      <c r="Q46" t="str">
        <f t="shared" si="1"/>
        <v>[45] = {["ID"] = 1879141055; }; -- Spider-slayer (Advanced)</v>
      </c>
      <c r="R46" s="1" t="str">
        <f t="shared" si="2"/>
        <v>[45] = {["ID"] = 1879141055; ["SAVE_INDEX"] = 45; ["TYPE"] =  4;             ["VXP"] = 2000; ["LP"] = 10; ["REP"] =  700; ["FACTION"] = 17; ["TIER"] = 2; ["MIN_LVL"] = "47"; ["NAME"] = { ["EN"] = "Spider-slayer (Advanced)"; }; ["LORE"] = { ["EN"] = "To show no mercy to the spiders of Middle-earth is to do a great deed, but nothing can stem their ever-growing presence save ceaseless vigilance in the slaughter of these horrific foes."; }; ["SUMMARY"] = { ["EN"] = "Defeat 200 Spiders in Moria"; }; };</v>
      </c>
      <c r="S46">
        <f t="shared" si="3"/>
        <v>45</v>
      </c>
      <c r="T46" t="str">
        <f t="shared" si="4"/>
        <v>[45] = {</v>
      </c>
      <c r="U46" t="str">
        <f t="shared" si="5"/>
        <v xml:space="preserve">["ID"] = 1879141055; </v>
      </c>
      <c r="V46" t="str">
        <f t="shared" si="6"/>
        <v xml:space="preserve">["ID"] = 1879141055; </v>
      </c>
      <c r="W46" t="str">
        <f t="shared" si="7"/>
        <v/>
      </c>
      <c r="X46" t="str">
        <f t="shared" si="8"/>
        <v xml:space="preserve">["SAVE_INDEX"] = 45; </v>
      </c>
      <c r="Y46">
        <f>VLOOKUP(D46,Type!A$2:B$14,2,FALSE)</f>
        <v>4</v>
      </c>
      <c r="Z46" t="str">
        <f t="shared" si="9"/>
        <v xml:space="preserve">["TYPE"] =  4; </v>
      </c>
      <c r="AA46" t="str">
        <f>IF(NOT(ISBLANK(E46)),VLOOKUP(E46,Type!D$2:E$6,2,FALSE),"")</f>
        <v/>
      </c>
      <c r="AB46" t="str">
        <f t="shared" si="10"/>
        <v xml:space="preserve">            </v>
      </c>
      <c r="AC46" t="str">
        <f t="shared" si="11"/>
        <v>2000</v>
      </c>
      <c r="AD46" t="str">
        <f t="shared" si="12"/>
        <v xml:space="preserve">["VXP"] = 2000; </v>
      </c>
      <c r="AE46" t="str">
        <f t="shared" si="13"/>
        <v>10</v>
      </c>
      <c r="AF46" t="str">
        <f t="shared" si="14"/>
        <v xml:space="preserve">["LP"] = 10; </v>
      </c>
      <c r="AG46" t="str">
        <f t="shared" si="15"/>
        <v>700</v>
      </c>
      <c r="AH46" t="str">
        <f t="shared" si="16"/>
        <v xml:space="preserve">["REP"] =  700; </v>
      </c>
      <c r="AI46">
        <f>VLOOKUP(J46,Faction!A$2:B$80,2,FALSE)</f>
        <v>17</v>
      </c>
      <c r="AJ46" t="str">
        <f t="shared" si="17"/>
        <v xml:space="preserve">["FACTION"] = 17; </v>
      </c>
      <c r="AK46" t="str">
        <f t="shared" si="18"/>
        <v xml:space="preserve">["TIER"] = 2; </v>
      </c>
      <c r="AL46" t="str">
        <f t="shared" si="19"/>
        <v xml:space="preserve">["MIN_LVL"] = "47"; </v>
      </c>
      <c r="AM46" t="str">
        <f t="shared" si="20"/>
        <v xml:space="preserve">["NAME"] = { ["EN"] = "Spider-slayer (Advanced)"; }; </v>
      </c>
      <c r="AN46" t="str">
        <f t="shared" si="21"/>
        <v xml:space="preserve">["LORE"] = { ["EN"] = "To show no mercy to the spiders of Middle-earth is to do a great deed, but nothing can stem their ever-growing presence save ceaseless vigilance in the slaughter of these horrific foes."; }; </v>
      </c>
      <c r="AO46" t="str">
        <f t="shared" si="22"/>
        <v xml:space="preserve">["SUMMARY"] = { ["EN"] = "Defeat 200 Spiders in Moria"; }; </v>
      </c>
      <c r="AP46" t="str">
        <f t="shared" si="23"/>
        <v/>
      </c>
      <c r="AQ46" t="str">
        <f t="shared" si="24"/>
        <v>};</v>
      </c>
    </row>
    <row r="47" spans="1:43" x14ac:dyDescent="0.25">
      <c r="A47">
        <v>1879141054</v>
      </c>
      <c r="B47">
        <v>46</v>
      </c>
      <c r="C47" t="s">
        <v>228</v>
      </c>
      <c r="D47" t="s">
        <v>31</v>
      </c>
      <c r="G47" t="s">
        <v>2064</v>
      </c>
      <c r="H47">
        <v>5</v>
      </c>
      <c r="I47">
        <v>500</v>
      </c>
      <c r="J47" t="s">
        <v>60</v>
      </c>
      <c r="K47" t="s">
        <v>229</v>
      </c>
      <c r="L47" t="s">
        <v>328</v>
      </c>
      <c r="M47">
        <v>3</v>
      </c>
      <c r="N47">
        <v>47</v>
      </c>
      <c r="Q47" t="str">
        <f t="shared" si="1"/>
        <v>[46] = {["ID"] = 1879141054; }; -- Spider-slayer</v>
      </c>
      <c r="R47" s="1" t="str">
        <f t="shared" si="2"/>
        <v>[46] = {["ID"] = 1879141054; ["SAVE_INDEX"] = 46; ["TYPE"] =  4;             ["VXP"] =    0; ["LP"] =  5; ["REP"] =  500; ["FACTION"] = 16; ["TIER"] = 3; ["MIN_LVL"] = "47"; ["NAME"] = { ["EN"] = "Spider-slayer"; }; ["LORE"] = { ["EN"] = "Spiders are among the most vicious, cruel, and evil of all the creatures of Middle-earth. Countless lairs have been spun in the dark of Khazad-dûm, blotting out what little light remains in those desolate places."; }; ["SUMMARY"] = { ["EN"] = "Defeat 100 Spiders in Moria"; }; ["TITLE"] = { ["EN"] = "the Unyielding"; }; };</v>
      </c>
      <c r="S47">
        <f t="shared" si="3"/>
        <v>46</v>
      </c>
      <c r="T47" t="str">
        <f t="shared" si="4"/>
        <v>[46] = {</v>
      </c>
      <c r="U47" t="str">
        <f t="shared" si="5"/>
        <v xml:space="preserve">["ID"] = 1879141054; </v>
      </c>
      <c r="V47" t="str">
        <f t="shared" si="6"/>
        <v xml:space="preserve">["ID"] = 1879141054; </v>
      </c>
      <c r="W47" t="str">
        <f t="shared" si="7"/>
        <v/>
      </c>
      <c r="X47" t="str">
        <f t="shared" si="8"/>
        <v xml:space="preserve">["SAVE_INDEX"] = 46; </v>
      </c>
      <c r="Y47">
        <f>VLOOKUP(D47,Type!A$2:B$14,2,FALSE)</f>
        <v>4</v>
      </c>
      <c r="Z47" t="str">
        <f t="shared" si="9"/>
        <v xml:space="preserve">["TYPE"] =  4; </v>
      </c>
      <c r="AA47" t="str">
        <f>IF(NOT(ISBLANK(E47)),VLOOKUP(E47,Type!D$2:E$6,2,FALSE),"")</f>
        <v/>
      </c>
      <c r="AB47" t="str">
        <f t="shared" si="10"/>
        <v xml:space="preserve">            </v>
      </c>
      <c r="AC47" t="str">
        <f t="shared" si="11"/>
        <v>0</v>
      </c>
      <c r="AD47" t="str">
        <f t="shared" si="12"/>
        <v xml:space="preserve">["VXP"] =    0; </v>
      </c>
      <c r="AE47" t="str">
        <f t="shared" si="13"/>
        <v>5</v>
      </c>
      <c r="AF47" t="str">
        <f t="shared" si="14"/>
        <v xml:space="preserve">["LP"] =  5; </v>
      </c>
      <c r="AG47" t="str">
        <f t="shared" si="15"/>
        <v>500</v>
      </c>
      <c r="AH47" t="str">
        <f t="shared" si="16"/>
        <v xml:space="preserve">["REP"] =  500; </v>
      </c>
      <c r="AI47">
        <f>VLOOKUP(J47,Faction!A$2:B$80,2,FALSE)</f>
        <v>16</v>
      </c>
      <c r="AJ47" t="str">
        <f t="shared" si="17"/>
        <v xml:space="preserve">["FACTION"] = 16; </v>
      </c>
      <c r="AK47" t="str">
        <f t="shared" si="18"/>
        <v xml:space="preserve">["TIER"] = 3; </v>
      </c>
      <c r="AL47" t="str">
        <f t="shared" si="19"/>
        <v xml:space="preserve">["MIN_LVL"] = "47"; </v>
      </c>
      <c r="AM47" t="str">
        <f t="shared" si="20"/>
        <v xml:space="preserve">["NAME"] = { ["EN"] = "Spider-slayer"; }; </v>
      </c>
      <c r="AN47" t="str">
        <f t="shared" si="21"/>
        <v xml:space="preserve">["LORE"] = { ["EN"] = "Spiders are among the most vicious, cruel, and evil of all the creatures of Middle-earth. Countless lairs have been spun in the dark of Khazad-dûm, blotting out what little light remains in those desolate places."; }; </v>
      </c>
      <c r="AO47" t="str">
        <f t="shared" si="22"/>
        <v xml:space="preserve">["SUMMARY"] = { ["EN"] = "Defeat 100 Spiders in Moria"; }; </v>
      </c>
      <c r="AP47" t="str">
        <f t="shared" si="23"/>
        <v xml:space="preserve">["TITLE"] = { ["EN"] = "the Unyielding"; }; </v>
      </c>
      <c r="AQ47" t="str">
        <f t="shared" si="24"/>
        <v>};</v>
      </c>
    </row>
    <row r="48" spans="1:43" x14ac:dyDescent="0.25">
      <c r="A48">
        <v>1879141059</v>
      </c>
      <c r="B48">
        <v>47</v>
      </c>
      <c r="C48" t="s">
        <v>239</v>
      </c>
      <c r="D48" t="s">
        <v>31</v>
      </c>
      <c r="F48">
        <v>4000</v>
      </c>
      <c r="H48">
        <v>10</v>
      </c>
      <c r="I48">
        <v>700</v>
      </c>
      <c r="J48" t="s">
        <v>60</v>
      </c>
      <c r="K48" t="s">
        <v>240</v>
      </c>
      <c r="L48" t="s">
        <v>329</v>
      </c>
      <c r="M48">
        <v>2</v>
      </c>
      <c r="N48">
        <v>47</v>
      </c>
      <c r="Q48" t="str">
        <f t="shared" si="1"/>
        <v>[47] = {["ID"] = 1879141059; }; -- Warg-slayer (Advanced)</v>
      </c>
      <c r="R48" s="1" t="str">
        <f t="shared" si="2"/>
        <v>[47] = {["ID"] = 1879141059; ["SAVE_INDEX"] = 47; ["TYPE"] =  4;             ["VXP"] = 4000; ["LP"] = 10; ["REP"] =  700; ["FACTION"] = 16; ["TIER"] = 2; ["MIN_LVL"] = "47"; ["NAME"] = { ["EN"] = "Warg-slayer (Advanced)"; }; ["LORE"] = { ["EN"] = "You have done much to silence the ominous braying of the Wargs in the Mines of Moria, but their presence will remain strong unless further action is taken against them. Further hunting of the fierce, slavering beasts would be a great help to the dwarves trying to re-establish themselves in the lost halls of Khazad-dûm."; }; ["SUMMARY"] = { ["EN"] = "Defeat 200 Wargs in Moria"; }; };</v>
      </c>
      <c r="S48">
        <f t="shared" si="3"/>
        <v>47</v>
      </c>
      <c r="T48" t="str">
        <f t="shared" si="4"/>
        <v>[47] = {</v>
      </c>
      <c r="U48" t="str">
        <f t="shared" si="5"/>
        <v xml:space="preserve">["ID"] = 1879141059; </v>
      </c>
      <c r="V48" t="str">
        <f t="shared" si="6"/>
        <v xml:space="preserve">["ID"] = 1879141059; </v>
      </c>
      <c r="W48" t="str">
        <f t="shared" si="7"/>
        <v/>
      </c>
      <c r="X48" t="str">
        <f t="shared" si="8"/>
        <v xml:space="preserve">["SAVE_INDEX"] = 47; </v>
      </c>
      <c r="Y48">
        <f>VLOOKUP(D48,Type!A$2:B$14,2,FALSE)</f>
        <v>4</v>
      </c>
      <c r="Z48" t="str">
        <f t="shared" si="9"/>
        <v xml:space="preserve">["TYPE"] =  4; </v>
      </c>
      <c r="AA48" t="str">
        <f>IF(NOT(ISBLANK(E48)),VLOOKUP(E48,Type!D$2:E$6,2,FALSE),"")</f>
        <v/>
      </c>
      <c r="AB48" t="str">
        <f t="shared" si="10"/>
        <v xml:space="preserve">            </v>
      </c>
      <c r="AC48" t="str">
        <f t="shared" si="11"/>
        <v>4000</v>
      </c>
      <c r="AD48" t="str">
        <f t="shared" si="12"/>
        <v xml:space="preserve">["VXP"] = 4000; </v>
      </c>
      <c r="AE48" t="str">
        <f t="shared" si="13"/>
        <v>10</v>
      </c>
      <c r="AF48" t="str">
        <f t="shared" si="14"/>
        <v xml:space="preserve">["LP"] = 10; </v>
      </c>
      <c r="AG48" t="str">
        <f t="shared" si="15"/>
        <v>700</v>
      </c>
      <c r="AH48" t="str">
        <f t="shared" si="16"/>
        <v xml:space="preserve">["REP"] =  700; </v>
      </c>
      <c r="AI48">
        <f>VLOOKUP(J48,Faction!A$2:B$80,2,FALSE)</f>
        <v>16</v>
      </c>
      <c r="AJ48" t="str">
        <f t="shared" si="17"/>
        <v xml:space="preserve">["FACTION"] = 16; </v>
      </c>
      <c r="AK48" t="str">
        <f t="shared" si="18"/>
        <v xml:space="preserve">["TIER"] = 2; </v>
      </c>
      <c r="AL48" t="str">
        <f t="shared" si="19"/>
        <v xml:space="preserve">["MIN_LVL"] = "47"; </v>
      </c>
      <c r="AM48" t="str">
        <f t="shared" si="20"/>
        <v xml:space="preserve">["NAME"] = { ["EN"] = "Warg-slayer (Advanced)"; }; </v>
      </c>
      <c r="AN48" t="str">
        <f t="shared" si="21"/>
        <v xml:space="preserve">["LORE"] = { ["EN"] = "You have done much to silence the ominous braying of the Wargs in the Mines of Moria, but their presence will remain strong unless further action is taken against them. Further hunting of the fierce, slavering beasts would be a great help to the dwarves trying to re-establish themselves in the lost halls of Khazad-dûm."; }; </v>
      </c>
      <c r="AO48" t="str">
        <f t="shared" si="22"/>
        <v xml:space="preserve">["SUMMARY"] = { ["EN"] = "Defeat 200 Wargs in Moria"; }; </v>
      </c>
      <c r="AP48" t="str">
        <f t="shared" si="23"/>
        <v/>
      </c>
      <c r="AQ48" t="str">
        <f t="shared" si="24"/>
        <v>};</v>
      </c>
    </row>
    <row r="49" spans="1:43" x14ac:dyDescent="0.25">
      <c r="A49">
        <v>1879141058</v>
      </c>
      <c r="B49">
        <v>48</v>
      </c>
      <c r="C49" t="s">
        <v>237</v>
      </c>
      <c r="D49" t="s">
        <v>31</v>
      </c>
      <c r="G49" t="s">
        <v>2065</v>
      </c>
      <c r="H49">
        <v>5</v>
      </c>
      <c r="I49">
        <v>500</v>
      </c>
      <c r="J49" t="s">
        <v>60</v>
      </c>
      <c r="K49" t="s">
        <v>238</v>
      </c>
      <c r="L49" t="s">
        <v>330</v>
      </c>
      <c r="M49">
        <v>3</v>
      </c>
      <c r="N49">
        <v>47</v>
      </c>
      <c r="Q49" t="str">
        <f t="shared" si="1"/>
        <v>[48] = {["ID"] = 1879141058; }; -- Warg-slayer</v>
      </c>
      <c r="R49" s="1" t="str">
        <f t="shared" si="2"/>
        <v>[48] = {["ID"] = 1879141058; ["SAVE_INDEX"] = 48; ["TYPE"] =  4;             ["VXP"] =    0; ["LP"] =  5; ["REP"] =  500; ["FACTION"] = 16; ["TIER"] = 3; ["MIN_LVL"] = "47"; ["NAME"] = { ["EN"] = "Warg-slayer"; }; ["LORE"] = { ["EN"] = "The silence of Moria can be terrifying, but more terrifying still is the howl that shatters the stillness. Wargs hunt in the darkness, aiding the evil purposes of the Orcs and goblins who dwell with them."; }; ["SUMMARY"] = { ["EN"] = "Defeat 100 Wargs in Moria"; }; ["TITLE"] = { ["EN"] = "the Fierce"; }; };</v>
      </c>
      <c r="S49">
        <f t="shared" si="3"/>
        <v>48</v>
      </c>
      <c r="T49" t="str">
        <f t="shared" si="4"/>
        <v>[48] = {</v>
      </c>
      <c r="U49" t="str">
        <f t="shared" si="5"/>
        <v xml:space="preserve">["ID"] = 1879141058; </v>
      </c>
      <c r="V49" t="str">
        <f t="shared" si="6"/>
        <v xml:space="preserve">["ID"] = 1879141058; </v>
      </c>
      <c r="W49" t="str">
        <f t="shared" si="7"/>
        <v/>
      </c>
      <c r="X49" t="str">
        <f t="shared" si="8"/>
        <v xml:space="preserve">["SAVE_INDEX"] = 48; </v>
      </c>
      <c r="Y49">
        <f>VLOOKUP(D49,Type!A$2:B$14,2,FALSE)</f>
        <v>4</v>
      </c>
      <c r="Z49" t="str">
        <f t="shared" si="9"/>
        <v xml:space="preserve">["TYPE"] =  4; </v>
      </c>
      <c r="AA49" t="str">
        <f>IF(NOT(ISBLANK(E49)),VLOOKUP(E49,Type!D$2:E$6,2,FALSE),"")</f>
        <v/>
      </c>
      <c r="AB49" t="str">
        <f t="shared" si="10"/>
        <v xml:space="preserve">            </v>
      </c>
      <c r="AC49" t="str">
        <f t="shared" si="11"/>
        <v>0</v>
      </c>
      <c r="AD49" t="str">
        <f t="shared" si="12"/>
        <v xml:space="preserve">["VXP"] =    0; </v>
      </c>
      <c r="AE49" t="str">
        <f t="shared" si="13"/>
        <v>5</v>
      </c>
      <c r="AF49" t="str">
        <f t="shared" si="14"/>
        <v xml:space="preserve">["LP"] =  5; </v>
      </c>
      <c r="AG49" t="str">
        <f t="shared" si="15"/>
        <v>500</v>
      </c>
      <c r="AH49" t="str">
        <f t="shared" si="16"/>
        <v xml:space="preserve">["REP"] =  500; </v>
      </c>
      <c r="AI49">
        <f>VLOOKUP(J49,Faction!A$2:B$80,2,FALSE)</f>
        <v>16</v>
      </c>
      <c r="AJ49" t="str">
        <f t="shared" si="17"/>
        <v xml:space="preserve">["FACTION"] = 16; </v>
      </c>
      <c r="AK49" t="str">
        <f t="shared" si="18"/>
        <v xml:space="preserve">["TIER"] = 3; </v>
      </c>
      <c r="AL49" t="str">
        <f t="shared" si="19"/>
        <v xml:space="preserve">["MIN_LVL"] = "47"; </v>
      </c>
      <c r="AM49" t="str">
        <f t="shared" si="20"/>
        <v xml:space="preserve">["NAME"] = { ["EN"] = "Warg-slayer"; }; </v>
      </c>
      <c r="AN49" t="str">
        <f t="shared" si="21"/>
        <v xml:space="preserve">["LORE"] = { ["EN"] = "The silence of Moria can be terrifying, but more terrifying still is the howl that shatters the stillness. Wargs hunt in the darkness, aiding the evil purposes of the Orcs and goblins who dwell with them."; }; </v>
      </c>
      <c r="AO49" t="str">
        <f t="shared" si="22"/>
        <v xml:space="preserve">["SUMMARY"] = { ["EN"] = "Defeat 100 Wargs in Moria"; }; </v>
      </c>
      <c r="AP49" t="str">
        <f t="shared" si="23"/>
        <v xml:space="preserve">["TITLE"] = { ["EN"] = "the Fierce"; }; </v>
      </c>
      <c r="AQ49" t="str">
        <f t="shared" si="24"/>
        <v>};</v>
      </c>
    </row>
    <row r="50" spans="1:43" x14ac:dyDescent="0.25">
      <c r="A50">
        <v>1879146850</v>
      </c>
      <c r="B50">
        <v>49</v>
      </c>
      <c r="C50" t="s">
        <v>244</v>
      </c>
      <c r="D50" t="s">
        <v>31</v>
      </c>
      <c r="F50">
        <v>4000</v>
      </c>
      <c r="H50">
        <v>10</v>
      </c>
      <c r="I50">
        <v>700</v>
      </c>
      <c r="J50" t="s">
        <v>61</v>
      </c>
      <c r="K50" t="s">
        <v>245</v>
      </c>
      <c r="L50" t="s">
        <v>331</v>
      </c>
      <c r="M50">
        <v>2</v>
      </c>
      <c r="N50">
        <v>47</v>
      </c>
      <c r="Q50" t="str">
        <f t="shared" si="1"/>
        <v>[49] = {["ID"] = 1879146850; }; -- Worm-slayer (Advanced)</v>
      </c>
      <c r="R50" s="1" t="str">
        <f t="shared" si="2"/>
        <v>[49] = {["ID"] = 1879146850; ["SAVE_INDEX"] = 49; ["TYPE"] =  4;             ["VXP"] = 4000; ["LP"] = 10; ["REP"] =  700; ["FACTION"] = 17; ["TIER"] = 2; ["MIN_LVL"] = "47"; ["NAME"] = { ["EN"] = "Worm-slayer (Advanced)"; }; ["LORE"] = { ["EN"] = "You have struck a mighty blow against the worms of Moria, but many more continue to spawn, making it difficult to eliminate the threat."; }; ["SUMMARY"] = { ["EN"] = "Defeat 200 Worms in Moria"; }; };</v>
      </c>
      <c r="S50">
        <f t="shared" si="3"/>
        <v>49</v>
      </c>
      <c r="T50" t="str">
        <f t="shared" si="4"/>
        <v>[49] = {</v>
      </c>
      <c r="U50" t="str">
        <f t="shared" si="5"/>
        <v xml:space="preserve">["ID"] = 1879146850; </v>
      </c>
      <c r="V50" t="str">
        <f t="shared" si="6"/>
        <v xml:space="preserve">["ID"] = 1879146850; </v>
      </c>
      <c r="W50" t="str">
        <f t="shared" si="7"/>
        <v/>
      </c>
      <c r="X50" t="str">
        <f t="shared" si="8"/>
        <v xml:space="preserve">["SAVE_INDEX"] = 49; </v>
      </c>
      <c r="Y50">
        <f>VLOOKUP(D50,Type!A$2:B$14,2,FALSE)</f>
        <v>4</v>
      </c>
      <c r="Z50" t="str">
        <f t="shared" si="9"/>
        <v xml:space="preserve">["TYPE"] =  4; </v>
      </c>
      <c r="AA50" t="str">
        <f>IF(NOT(ISBLANK(E50)),VLOOKUP(E50,Type!D$2:E$6,2,FALSE),"")</f>
        <v/>
      </c>
      <c r="AB50" t="str">
        <f t="shared" si="10"/>
        <v xml:space="preserve">            </v>
      </c>
      <c r="AC50" t="str">
        <f t="shared" si="11"/>
        <v>4000</v>
      </c>
      <c r="AD50" t="str">
        <f t="shared" si="12"/>
        <v xml:space="preserve">["VXP"] = 4000; </v>
      </c>
      <c r="AE50" t="str">
        <f t="shared" si="13"/>
        <v>10</v>
      </c>
      <c r="AF50" t="str">
        <f t="shared" si="14"/>
        <v xml:space="preserve">["LP"] = 10; </v>
      </c>
      <c r="AG50" t="str">
        <f t="shared" si="15"/>
        <v>700</v>
      </c>
      <c r="AH50" t="str">
        <f t="shared" si="16"/>
        <v xml:space="preserve">["REP"] =  700; </v>
      </c>
      <c r="AI50">
        <f>VLOOKUP(J50,Faction!A$2:B$80,2,FALSE)</f>
        <v>17</v>
      </c>
      <c r="AJ50" t="str">
        <f t="shared" si="17"/>
        <v xml:space="preserve">["FACTION"] = 17; </v>
      </c>
      <c r="AK50" t="str">
        <f t="shared" si="18"/>
        <v xml:space="preserve">["TIER"] = 2; </v>
      </c>
      <c r="AL50" t="str">
        <f t="shared" si="19"/>
        <v xml:space="preserve">["MIN_LVL"] = "47"; </v>
      </c>
      <c r="AM50" t="str">
        <f t="shared" si="20"/>
        <v xml:space="preserve">["NAME"] = { ["EN"] = "Worm-slayer (Advanced)"; }; </v>
      </c>
      <c r="AN50" t="str">
        <f t="shared" si="21"/>
        <v xml:space="preserve">["LORE"] = { ["EN"] = "You have struck a mighty blow against the worms of Moria, but many more continue to spawn, making it difficult to eliminate the threat."; }; </v>
      </c>
      <c r="AO50" t="str">
        <f t="shared" si="22"/>
        <v xml:space="preserve">["SUMMARY"] = { ["EN"] = "Defeat 200 Worms in Moria"; }; </v>
      </c>
      <c r="AP50" t="str">
        <f t="shared" si="23"/>
        <v/>
      </c>
      <c r="AQ50" t="str">
        <f t="shared" si="24"/>
        <v>};</v>
      </c>
    </row>
    <row r="51" spans="1:43" x14ac:dyDescent="0.25">
      <c r="A51">
        <v>1879146849</v>
      </c>
      <c r="B51">
        <v>50</v>
      </c>
      <c r="C51" t="s">
        <v>241</v>
      </c>
      <c r="D51" t="s">
        <v>31</v>
      </c>
      <c r="G51" t="s">
        <v>242</v>
      </c>
      <c r="H51">
        <v>5</v>
      </c>
      <c r="I51">
        <v>500</v>
      </c>
      <c r="J51" t="s">
        <v>60</v>
      </c>
      <c r="K51" t="s">
        <v>243</v>
      </c>
      <c r="L51" t="s">
        <v>332</v>
      </c>
      <c r="M51">
        <v>3</v>
      </c>
      <c r="N51">
        <v>47</v>
      </c>
      <c r="Q51" t="str">
        <f t="shared" si="1"/>
        <v>[50] = {["ID"] = 1879146849; }; -- Worm-slayer</v>
      </c>
      <c r="R51" s="1" t="str">
        <f t="shared" si="2"/>
        <v>[50] = {["ID"] = 1879146849; ["SAVE_INDEX"] = 50; ["TYPE"] =  4;             ["VXP"] =    0; ["LP"] =  5; ["REP"] =  500; ["FACTION"] = 16; ["TIER"] = 3; ["MIN_LVL"] = "47"; ["NAME"] = { ["EN"] = "Worm-slayer"; }; ["LORE"] = { ["EN"] = "Though one of the least intelligent forms of Dragon-kind, the Deep-worms are no less of a threat. The hunger for treasure lies heavily upon all of their kind, drawing them into the dark halls of Moria."; }; ["SUMMARY"] = { ["EN"] = "Defeat 100 Worms in Moria"; }; ["TITLE"] = { ["EN"] = "Worm-scourge"; }; };</v>
      </c>
      <c r="S51">
        <f t="shared" si="3"/>
        <v>50</v>
      </c>
      <c r="T51" t="str">
        <f t="shared" si="4"/>
        <v>[50] = {</v>
      </c>
      <c r="U51" t="str">
        <f t="shared" si="5"/>
        <v xml:space="preserve">["ID"] = 1879146849; </v>
      </c>
      <c r="V51" t="str">
        <f t="shared" si="6"/>
        <v xml:space="preserve">["ID"] = 1879146849; </v>
      </c>
      <c r="W51" t="str">
        <f t="shared" si="7"/>
        <v/>
      </c>
      <c r="X51" t="str">
        <f t="shared" si="8"/>
        <v xml:space="preserve">["SAVE_INDEX"] = 50; </v>
      </c>
      <c r="Y51">
        <f>VLOOKUP(D51,Type!A$2:B$14,2,FALSE)</f>
        <v>4</v>
      </c>
      <c r="Z51" t="str">
        <f t="shared" si="9"/>
        <v xml:space="preserve">["TYPE"] =  4; </v>
      </c>
      <c r="AA51" t="str">
        <f>IF(NOT(ISBLANK(E51)),VLOOKUP(E51,Type!D$2:E$6,2,FALSE),"")</f>
        <v/>
      </c>
      <c r="AB51" t="str">
        <f t="shared" si="10"/>
        <v xml:space="preserve">            </v>
      </c>
      <c r="AC51" t="str">
        <f t="shared" si="11"/>
        <v>0</v>
      </c>
      <c r="AD51" t="str">
        <f t="shared" si="12"/>
        <v xml:space="preserve">["VXP"] =    0; </v>
      </c>
      <c r="AE51" t="str">
        <f t="shared" si="13"/>
        <v>5</v>
      </c>
      <c r="AF51" t="str">
        <f t="shared" si="14"/>
        <v xml:space="preserve">["LP"] =  5; </v>
      </c>
      <c r="AG51" t="str">
        <f t="shared" si="15"/>
        <v>500</v>
      </c>
      <c r="AH51" t="str">
        <f t="shared" si="16"/>
        <v xml:space="preserve">["REP"] =  500; </v>
      </c>
      <c r="AI51">
        <f>VLOOKUP(J51,Faction!A$2:B$80,2,FALSE)</f>
        <v>16</v>
      </c>
      <c r="AJ51" t="str">
        <f t="shared" si="17"/>
        <v xml:space="preserve">["FACTION"] = 16; </v>
      </c>
      <c r="AK51" t="str">
        <f t="shared" si="18"/>
        <v xml:space="preserve">["TIER"] = 3; </v>
      </c>
      <c r="AL51" t="str">
        <f t="shared" si="19"/>
        <v xml:space="preserve">["MIN_LVL"] = "47"; </v>
      </c>
      <c r="AM51" t="str">
        <f t="shared" si="20"/>
        <v xml:space="preserve">["NAME"] = { ["EN"] = "Worm-slayer"; }; </v>
      </c>
      <c r="AN51" t="str">
        <f t="shared" si="21"/>
        <v xml:space="preserve">["LORE"] = { ["EN"] = "Though one of the least intelligent forms of Dragon-kind, the Deep-worms are no less of a threat. The hunger for treasure lies heavily upon all of their kind, drawing them into the dark halls of Moria."; }; </v>
      </c>
      <c r="AO51" t="str">
        <f t="shared" si="22"/>
        <v xml:space="preserve">["SUMMARY"] = { ["EN"] = "Defeat 100 Worms in Moria"; }; </v>
      </c>
      <c r="AP51" t="str">
        <f t="shared" si="23"/>
        <v xml:space="preserve">["TITLE"] = { ["EN"] = "Worm-scourge"; }; </v>
      </c>
      <c r="AQ51" t="str">
        <f t="shared" si="24"/>
        <v>};</v>
      </c>
    </row>
    <row r="52" spans="1:43" x14ac:dyDescent="0.25">
      <c r="A52">
        <v>1879234464</v>
      </c>
      <c r="B52">
        <v>51</v>
      </c>
      <c r="C52" t="s">
        <v>185</v>
      </c>
      <c r="D52" t="s">
        <v>25</v>
      </c>
      <c r="G52" t="s">
        <v>185</v>
      </c>
      <c r="I52">
        <v>900</v>
      </c>
      <c r="J52" t="s">
        <v>60</v>
      </c>
      <c r="K52" t="s">
        <v>186</v>
      </c>
      <c r="L52" t="s">
        <v>337</v>
      </c>
      <c r="M52">
        <v>1</v>
      </c>
      <c r="N52">
        <v>45</v>
      </c>
      <c r="Q52" t="str">
        <f t="shared" si="1"/>
        <v>[51] = {["ID"] = 1879234464; }; -- Twist-tongued</v>
      </c>
      <c r="R52" s="1" t="str">
        <f t="shared" si="2"/>
        <v>[51] = {["ID"] = 1879234464; ["SAVE_INDEX"] = 51; ["TYPE"] =  3;             ["VXP"] =    0; ["LP"] =  0; ["REP"] =  900; ["FACTION"] = 16; ["TIER"] = 1; ["MIN_LVL"] = "45"; ["NAME"] = { ["EN"] = "Twist-tongued"; }; ["LORE"] = { ["EN"] = "Solve all the riddles of Moria."; }; ["SUMMARY"] = { ["EN"] = "Solve Falgeirr Twisttongue's riddles"; }; ["TITLE"] = { ["EN"] = "Twist-tongued"; }; };</v>
      </c>
      <c r="S52">
        <f t="shared" si="3"/>
        <v>51</v>
      </c>
      <c r="T52" t="str">
        <f t="shared" si="4"/>
        <v>[51] = {</v>
      </c>
      <c r="U52" t="str">
        <f t="shared" si="5"/>
        <v xml:space="preserve">["ID"] = 1879234464; </v>
      </c>
      <c r="V52" t="str">
        <f t="shared" si="6"/>
        <v xml:space="preserve">["ID"] = 1879234464; </v>
      </c>
      <c r="W52" t="str">
        <f t="shared" si="7"/>
        <v/>
      </c>
      <c r="X52" t="str">
        <f t="shared" si="8"/>
        <v xml:space="preserve">["SAVE_INDEX"] = 51; </v>
      </c>
      <c r="Y52">
        <f>VLOOKUP(D52,Type!A$2:B$14,2,FALSE)</f>
        <v>3</v>
      </c>
      <c r="Z52" t="str">
        <f t="shared" si="9"/>
        <v xml:space="preserve">["TYPE"] =  3; </v>
      </c>
      <c r="AA52" t="str">
        <f>IF(NOT(ISBLANK(E52)),VLOOKUP(E52,Type!D$2:E$6,2,FALSE),"")</f>
        <v/>
      </c>
      <c r="AB52" t="str">
        <f t="shared" si="10"/>
        <v xml:space="preserve">            </v>
      </c>
      <c r="AC52" t="str">
        <f t="shared" si="11"/>
        <v>0</v>
      </c>
      <c r="AD52" t="str">
        <f t="shared" si="12"/>
        <v xml:space="preserve">["VXP"] =    0; </v>
      </c>
      <c r="AE52" t="str">
        <f t="shared" si="13"/>
        <v>0</v>
      </c>
      <c r="AF52" t="str">
        <f t="shared" si="14"/>
        <v xml:space="preserve">["LP"] =  0; </v>
      </c>
      <c r="AG52" t="str">
        <f t="shared" si="15"/>
        <v>900</v>
      </c>
      <c r="AH52" t="str">
        <f t="shared" si="16"/>
        <v xml:space="preserve">["REP"] =  900; </v>
      </c>
      <c r="AI52">
        <f>VLOOKUP(J52,Faction!A$2:B$80,2,FALSE)</f>
        <v>16</v>
      </c>
      <c r="AJ52" t="str">
        <f t="shared" si="17"/>
        <v xml:space="preserve">["FACTION"] = 16; </v>
      </c>
      <c r="AK52" t="str">
        <f t="shared" si="18"/>
        <v xml:space="preserve">["TIER"] = 1; </v>
      </c>
      <c r="AL52" t="str">
        <f t="shared" si="19"/>
        <v xml:space="preserve">["MIN_LVL"] = "45"; </v>
      </c>
      <c r="AM52" t="str">
        <f t="shared" si="20"/>
        <v xml:space="preserve">["NAME"] = { ["EN"] = "Twist-tongued"; }; </v>
      </c>
      <c r="AN52" t="str">
        <f t="shared" si="21"/>
        <v xml:space="preserve">["LORE"] = { ["EN"] = "Solve all the riddles of Moria."; }; </v>
      </c>
      <c r="AO52" t="str">
        <f t="shared" si="22"/>
        <v xml:space="preserve">["SUMMARY"] = { ["EN"] = "Solve Falgeirr Twisttongue's riddles"; }; </v>
      </c>
      <c r="AP52" t="str">
        <f t="shared" si="23"/>
        <v xml:space="preserve">["TITLE"] = { ["EN"] = "Twist-tongued"; }; </v>
      </c>
      <c r="AQ52" t="str">
        <f t="shared" si="24"/>
        <v>};</v>
      </c>
    </row>
    <row r="53" spans="1:43" x14ac:dyDescent="0.25">
      <c r="A53">
        <v>1879141057</v>
      </c>
      <c r="B53">
        <v>52</v>
      </c>
      <c r="C53" t="s">
        <v>235</v>
      </c>
      <c r="D53" t="s">
        <v>31</v>
      </c>
      <c r="F53">
        <v>2000</v>
      </c>
      <c r="H53">
        <v>10</v>
      </c>
      <c r="I53">
        <v>700</v>
      </c>
      <c r="J53" t="s">
        <v>61</v>
      </c>
      <c r="K53" t="s">
        <v>236</v>
      </c>
      <c r="L53" t="s">
        <v>336</v>
      </c>
      <c r="M53">
        <v>0</v>
      </c>
      <c r="N53">
        <v>47</v>
      </c>
      <c r="Q53" t="str">
        <f t="shared" si="1"/>
        <v>[52] = {["ID"] = 1879141057; }; -- Troll-slayer (Advanced)</v>
      </c>
      <c r="R53" s="1" t="str">
        <f t="shared" si="2"/>
        <v>[52] = {["ID"] = 1879141057; ["SAVE_INDEX"] = 52; ["TYPE"] =  4;             ["VXP"] = 2000; ["LP"] = 10; ["REP"] =  700; ["FACTION"] = 17; ["TIER"] = 0; ["MIN_LVL"] = "47"; ["NAME"] = { ["EN"] = "Troll-slayer (Advanced)"; }; ["LORE"] = { ["EN"] = "It takes a stout-hearted warrior to fell a troll who has many times the girth and might of even the doughtiest of Men. Though you have taken down enough already to earn yourself a title befitting of your righteousness, to defeat yet more would surely increase your strength in battle."; }; ["SUMMARY"] = { ["EN"] = "Defeat 100 Trolls in Moria"; }; };</v>
      </c>
      <c r="S53">
        <f t="shared" si="3"/>
        <v>52</v>
      </c>
      <c r="T53" t="str">
        <f t="shared" si="4"/>
        <v>[52] = {</v>
      </c>
      <c r="U53" t="str">
        <f t="shared" si="5"/>
        <v xml:space="preserve">["ID"] = 1879141057; </v>
      </c>
      <c r="V53" t="str">
        <f t="shared" si="6"/>
        <v xml:space="preserve">["ID"] = 1879141057; </v>
      </c>
      <c r="W53" t="str">
        <f t="shared" si="7"/>
        <v/>
      </c>
      <c r="X53" t="str">
        <f t="shared" si="8"/>
        <v xml:space="preserve">["SAVE_INDEX"] = 52; </v>
      </c>
      <c r="Y53">
        <f>VLOOKUP(D53,Type!A$2:B$14,2,FALSE)</f>
        <v>4</v>
      </c>
      <c r="Z53" t="str">
        <f t="shared" si="9"/>
        <v xml:space="preserve">["TYPE"] =  4; </v>
      </c>
      <c r="AA53" t="str">
        <f>IF(NOT(ISBLANK(E53)),VLOOKUP(E53,Type!D$2:E$6,2,FALSE),"")</f>
        <v/>
      </c>
      <c r="AB53" t="str">
        <f t="shared" si="10"/>
        <v xml:space="preserve">            </v>
      </c>
      <c r="AC53" t="str">
        <f t="shared" si="11"/>
        <v>2000</v>
      </c>
      <c r="AD53" t="str">
        <f t="shared" si="12"/>
        <v xml:space="preserve">["VXP"] = 2000; </v>
      </c>
      <c r="AE53" t="str">
        <f t="shared" si="13"/>
        <v>10</v>
      </c>
      <c r="AF53" t="str">
        <f t="shared" si="14"/>
        <v xml:space="preserve">["LP"] = 10; </v>
      </c>
      <c r="AG53" t="str">
        <f t="shared" si="15"/>
        <v>700</v>
      </c>
      <c r="AH53" t="str">
        <f t="shared" si="16"/>
        <v xml:space="preserve">["REP"] =  700; </v>
      </c>
      <c r="AI53">
        <f>VLOOKUP(J53,Faction!A$2:B$80,2,FALSE)</f>
        <v>17</v>
      </c>
      <c r="AJ53" t="str">
        <f t="shared" si="17"/>
        <v xml:space="preserve">["FACTION"] = 17; </v>
      </c>
      <c r="AK53" t="str">
        <f t="shared" si="18"/>
        <v xml:space="preserve">["TIER"] = 0; </v>
      </c>
      <c r="AL53" t="str">
        <f t="shared" si="19"/>
        <v xml:space="preserve">["MIN_LVL"] = "47"; </v>
      </c>
      <c r="AM53" t="str">
        <f t="shared" si="20"/>
        <v xml:space="preserve">["NAME"] = { ["EN"] = "Troll-slayer (Advanced)"; }; </v>
      </c>
      <c r="AN53" t="str">
        <f t="shared" si="21"/>
        <v xml:space="preserve">["LORE"] = { ["EN"] = "It takes a stout-hearted warrior to fell a troll who has many times the girth and might of even the doughtiest of Men. Though you have taken down enough already to earn yourself a title befitting of your righteousness, to defeat yet more would surely increase your strength in battle."; }; </v>
      </c>
      <c r="AO53" t="str">
        <f t="shared" si="22"/>
        <v xml:space="preserve">["SUMMARY"] = { ["EN"] = "Defeat 100 Trolls in Moria"; }; </v>
      </c>
      <c r="AP53" t="str">
        <f t="shared" si="23"/>
        <v/>
      </c>
      <c r="AQ53" t="str">
        <f t="shared" si="24"/>
        <v>};</v>
      </c>
    </row>
    <row r="54" spans="1:43" x14ac:dyDescent="0.25">
      <c r="A54">
        <v>1879141056</v>
      </c>
      <c r="B54">
        <v>53</v>
      </c>
      <c r="C54" t="s">
        <v>232</v>
      </c>
      <c r="D54" t="s">
        <v>31</v>
      </c>
      <c r="G54" t="s">
        <v>233</v>
      </c>
      <c r="H54">
        <v>5</v>
      </c>
      <c r="I54">
        <v>500</v>
      </c>
      <c r="J54" t="s">
        <v>60</v>
      </c>
      <c r="K54" t="s">
        <v>234</v>
      </c>
      <c r="L54" t="s">
        <v>1450</v>
      </c>
      <c r="M54">
        <v>1</v>
      </c>
      <c r="N54">
        <v>47</v>
      </c>
      <c r="Q54" t="str">
        <f t="shared" si="1"/>
        <v>[53] = {["ID"] = 1879141056; }; -- Troll-slayer</v>
      </c>
      <c r="R54" s="1" t="str">
        <f t="shared" si="2"/>
        <v>[53] = {["ID"] = 1879141056; ["SAVE_INDEX"] = 53; ["TYPE"] =  4;             ["VXP"] =    0; ["LP"] =  5; ["REP"] =  500; ["FACTION"] = 16; ["TIER"] = 1; ["MIN_LVL"] = "47"; ["NAME"] = { ["EN"] = "Troll-slayer"; }; ["LORE"] = { ["EN"] = "Trolls, with their thundering footsteps and mighty fists, pace the halls of the dwarves, destroying the artistry of many years with the careless thrashing of their hulking forms."; }; ["SUMMARY"] = { ["EN"] = "Defeat 50 Trolls in Moria"; }; ["TITLE"] = { ["EN"] = "Troll-breaker"; }; };</v>
      </c>
      <c r="S54">
        <f t="shared" si="3"/>
        <v>53</v>
      </c>
      <c r="T54" t="str">
        <f t="shared" si="4"/>
        <v>[53] = {</v>
      </c>
      <c r="U54" t="str">
        <f t="shared" si="5"/>
        <v xml:space="preserve">["ID"] = 1879141056; </v>
      </c>
      <c r="V54" t="str">
        <f t="shared" si="6"/>
        <v xml:space="preserve">["ID"] = 1879141056; </v>
      </c>
      <c r="W54" t="str">
        <f t="shared" si="7"/>
        <v/>
      </c>
      <c r="X54" t="str">
        <f t="shared" si="8"/>
        <v xml:space="preserve">["SAVE_INDEX"] = 53; </v>
      </c>
      <c r="Y54">
        <f>VLOOKUP(D54,Type!A$2:B$14,2,FALSE)</f>
        <v>4</v>
      </c>
      <c r="Z54" t="str">
        <f t="shared" si="9"/>
        <v xml:space="preserve">["TYPE"] =  4; </v>
      </c>
      <c r="AA54" t="str">
        <f>IF(NOT(ISBLANK(E54)),VLOOKUP(E54,Type!D$2:E$6,2,FALSE),"")</f>
        <v/>
      </c>
      <c r="AB54" t="str">
        <f t="shared" si="10"/>
        <v xml:space="preserve">            </v>
      </c>
      <c r="AC54" t="str">
        <f t="shared" si="11"/>
        <v>0</v>
      </c>
      <c r="AD54" t="str">
        <f t="shared" si="12"/>
        <v xml:space="preserve">["VXP"] =    0; </v>
      </c>
      <c r="AE54" t="str">
        <f t="shared" si="13"/>
        <v>5</v>
      </c>
      <c r="AF54" t="str">
        <f t="shared" si="14"/>
        <v xml:space="preserve">["LP"] =  5; </v>
      </c>
      <c r="AG54" t="str">
        <f t="shared" si="15"/>
        <v>500</v>
      </c>
      <c r="AH54" t="str">
        <f t="shared" si="16"/>
        <v xml:space="preserve">["REP"] =  500; </v>
      </c>
      <c r="AI54">
        <f>VLOOKUP(J54,Faction!A$2:B$80,2,FALSE)</f>
        <v>16</v>
      </c>
      <c r="AJ54" t="str">
        <f t="shared" si="17"/>
        <v xml:space="preserve">["FACTION"] = 16; </v>
      </c>
      <c r="AK54" t="str">
        <f t="shared" si="18"/>
        <v xml:space="preserve">["TIER"] = 1; </v>
      </c>
      <c r="AL54" t="str">
        <f t="shared" si="19"/>
        <v xml:space="preserve">["MIN_LVL"] = "47"; </v>
      </c>
      <c r="AM54" t="str">
        <f t="shared" si="20"/>
        <v xml:space="preserve">["NAME"] = { ["EN"] = "Troll-slayer"; }; </v>
      </c>
      <c r="AN54" t="str">
        <f t="shared" si="21"/>
        <v xml:space="preserve">["LORE"] = { ["EN"] = "Trolls, with their thundering footsteps and mighty fists, pace the halls of the dwarves, destroying the artistry of many years with the careless thrashing of their hulking forms."; }; </v>
      </c>
      <c r="AO54" t="str">
        <f t="shared" si="22"/>
        <v xml:space="preserve">["SUMMARY"] = { ["EN"] = "Defeat 50 Trolls in Moria"; }; </v>
      </c>
      <c r="AP54" t="str">
        <f t="shared" si="23"/>
        <v xml:space="preserve">["TITLE"] = { ["EN"] = "Troll-breaker"; }; </v>
      </c>
      <c r="AQ54" t="str">
        <f t="shared" si="24"/>
        <v>};</v>
      </c>
    </row>
    <row r="55" spans="1:43" x14ac:dyDescent="0.25">
      <c r="A55">
        <v>1879233007</v>
      </c>
      <c r="B55">
        <v>54</v>
      </c>
      <c r="C55" t="s">
        <v>187</v>
      </c>
      <c r="D55" t="s">
        <v>25</v>
      </c>
      <c r="G55" t="s">
        <v>188</v>
      </c>
      <c r="H55">
        <v>5</v>
      </c>
      <c r="I55">
        <v>900</v>
      </c>
      <c r="J55" t="s">
        <v>60</v>
      </c>
      <c r="K55" t="s">
        <v>189</v>
      </c>
      <c r="L55" t="s">
        <v>1451</v>
      </c>
      <c r="M55">
        <v>0</v>
      </c>
      <c r="N55">
        <v>47</v>
      </c>
      <c r="Q55" t="str">
        <f t="shared" si="1"/>
        <v>[54] = {["ID"] = 1879233007; }; -- Reflections</v>
      </c>
      <c r="R55" s="1" t="str">
        <f t="shared" si="2"/>
        <v>[54] = {["ID"] = 1879233007; ["SAVE_INDEX"] = 54; ["TYPE"] =  3;             ["VXP"] =    0; ["LP"] =  5; ["REP"] =  900; ["FACTION"] = 16; ["TIER"] = 0; ["MIN_LVL"] = "47"; ["NAME"] = { ["EN"] = "Reflections"; }; ["LORE"] = { ["EN"] = "Many ancient mirrors can be found throughout the dark halls of Moria."; }; ["SUMMARY"] = { ["EN"] = "Complete quests at 9 mirrors located throughout Moria"; }; ["TITLE"] = { ["EN"] = "Reflector"; }; };</v>
      </c>
      <c r="S55">
        <f t="shared" si="3"/>
        <v>54</v>
      </c>
      <c r="T55" t="str">
        <f t="shared" si="4"/>
        <v>[54] = {</v>
      </c>
      <c r="U55" t="str">
        <f t="shared" si="5"/>
        <v xml:space="preserve">["ID"] = 1879233007; </v>
      </c>
      <c r="V55" t="str">
        <f t="shared" si="6"/>
        <v xml:space="preserve">["ID"] = 1879233007; </v>
      </c>
      <c r="W55" t="str">
        <f t="shared" si="7"/>
        <v/>
      </c>
      <c r="X55" t="str">
        <f t="shared" si="8"/>
        <v xml:space="preserve">["SAVE_INDEX"] = 54; </v>
      </c>
      <c r="Y55">
        <f>VLOOKUP(D55,Type!A$2:B$14,2,FALSE)</f>
        <v>3</v>
      </c>
      <c r="Z55" t="str">
        <f t="shared" si="9"/>
        <v xml:space="preserve">["TYPE"] =  3; </v>
      </c>
      <c r="AA55" t="str">
        <f>IF(NOT(ISBLANK(E55)),VLOOKUP(E55,Type!D$2:E$6,2,FALSE),"")</f>
        <v/>
      </c>
      <c r="AB55" t="str">
        <f t="shared" si="10"/>
        <v xml:space="preserve">            </v>
      </c>
      <c r="AC55" t="str">
        <f t="shared" si="11"/>
        <v>0</v>
      </c>
      <c r="AD55" t="str">
        <f t="shared" si="12"/>
        <v xml:space="preserve">["VXP"] =    0; </v>
      </c>
      <c r="AE55" t="str">
        <f t="shared" si="13"/>
        <v>5</v>
      </c>
      <c r="AF55" t="str">
        <f t="shared" si="14"/>
        <v xml:space="preserve">["LP"] =  5; </v>
      </c>
      <c r="AG55" t="str">
        <f t="shared" si="15"/>
        <v>900</v>
      </c>
      <c r="AH55" t="str">
        <f t="shared" si="16"/>
        <v xml:space="preserve">["REP"] =  900; </v>
      </c>
      <c r="AI55">
        <f>VLOOKUP(J55,Faction!A$2:B$80,2,FALSE)</f>
        <v>16</v>
      </c>
      <c r="AJ55" t="str">
        <f t="shared" si="17"/>
        <v xml:space="preserve">["FACTION"] = 16; </v>
      </c>
      <c r="AK55" t="str">
        <f t="shared" si="18"/>
        <v xml:space="preserve">["TIER"] = 0; </v>
      </c>
      <c r="AL55" t="str">
        <f t="shared" si="19"/>
        <v xml:space="preserve">["MIN_LVL"] = "47"; </v>
      </c>
      <c r="AM55" t="str">
        <f t="shared" si="20"/>
        <v xml:space="preserve">["NAME"] = { ["EN"] = "Reflections"; }; </v>
      </c>
      <c r="AN55" t="str">
        <f t="shared" si="21"/>
        <v xml:space="preserve">["LORE"] = { ["EN"] = "Many ancient mirrors can be found throughout the dark halls of Moria."; }; </v>
      </c>
      <c r="AO55" t="str">
        <f t="shared" si="22"/>
        <v xml:space="preserve">["SUMMARY"] = { ["EN"] = "Complete quests at 9 mirrors located throughout Moria"; }; </v>
      </c>
      <c r="AP55" t="str">
        <f t="shared" si="23"/>
        <v xml:space="preserve">["TITLE"] = { ["EN"] = "Reflector"; }; </v>
      </c>
      <c r="AQ55" t="str">
        <f t="shared" si="24"/>
        <v>};</v>
      </c>
    </row>
    <row r="56" spans="1:43" x14ac:dyDescent="0.25">
      <c r="A56">
        <v>1879152524</v>
      </c>
      <c r="B56">
        <v>55</v>
      </c>
      <c r="C56" t="s">
        <v>182</v>
      </c>
      <c r="D56" t="s">
        <v>25</v>
      </c>
      <c r="G56" t="s">
        <v>183</v>
      </c>
      <c r="H56">
        <v>5</v>
      </c>
      <c r="I56">
        <v>500</v>
      </c>
      <c r="J56" t="s">
        <v>61</v>
      </c>
      <c r="K56" t="s">
        <v>184</v>
      </c>
      <c r="L56" t="s">
        <v>1452</v>
      </c>
      <c r="M56">
        <v>0</v>
      </c>
      <c r="N56">
        <v>45</v>
      </c>
      <c r="Q56" t="str">
        <f t="shared" si="1"/>
        <v>[55] = {["ID"] = 1879152524; }; -- The Pits of Moria</v>
      </c>
      <c r="R56" s="1" t="str">
        <f t="shared" si="2"/>
        <v>[55] = {["ID"] = 1879152524; ["SAVE_INDEX"] = 55; ["TYPE"] =  3;             ["VXP"] =    0; ["LP"] =  5; ["REP"] =  500; ["FACTION"] = 17; ["TIER"] = 0; ["MIN_LVL"] = "45"; ["NAME"] = { ["EN"] = "The Pits of Moria"; }; ["LORE"] = { ["EN"] = "The ancient dwarf-realm of Khazad-dûm is called Moria, the Black Pit, by the Elves...never have you seen so many pits."; }; ["SUMMARY"] = { ["EN"] = "Leap to your death at 7 locations in Moria"; }; ["TITLE"] = { ["EN"] = "Blind Leaper"; }; };</v>
      </c>
      <c r="S56">
        <f t="shared" si="3"/>
        <v>55</v>
      </c>
      <c r="T56" t="str">
        <f t="shared" si="4"/>
        <v>[55] = {</v>
      </c>
      <c r="U56" t="str">
        <f t="shared" si="5"/>
        <v xml:space="preserve">["ID"] = 1879152524; </v>
      </c>
      <c r="V56" t="str">
        <f t="shared" si="6"/>
        <v xml:space="preserve">["ID"] = 1879152524; </v>
      </c>
      <c r="W56" t="str">
        <f t="shared" si="7"/>
        <v/>
      </c>
      <c r="X56" t="str">
        <f t="shared" si="8"/>
        <v xml:space="preserve">["SAVE_INDEX"] = 55; </v>
      </c>
      <c r="Y56">
        <f>VLOOKUP(D56,Type!A$2:B$14,2,FALSE)</f>
        <v>3</v>
      </c>
      <c r="Z56" t="str">
        <f t="shared" si="9"/>
        <v xml:space="preserve">["TYPE"] =  3; </v>
      </c>
      <c r="AA56" t="str">
        <f>IF(NOT(ISBLANK(E56)),VLOOKUP(E56,Type!D$2:E$6,2,FALSE),"")</f>
        <v/>
      </c>
      <c r="AB56" t="str">
        <f t="shared" si="10"/>
        <v xml:space="preserve">            </v>
      </c>
      <c r="AC56" t="str">
        <f t="shared" si="11"/>
        <v>0</v>
      </c>
      <c r="AD56" t="str">
        <f t="shared" si="12"/>
        <v xml:space="preserve">["VXP"] =    0; </v>
      </c>
      <c r="AE56" t="str">
        <f t="shared" si="13"/>
        <v>5</v>
      </c>
      <c r="AF56" t="str">
        <f t="shared" si="14"/>
        <v xml:space="preserve">["LP"] =  5; </v>
      </c>
      <c r="AG56" t="str">
        <f t="shared" si="15"/>
        <v>500</v>
      </c>
      <c r="AH56" t="str">
        <f t="shared" si="16"/>
        <v xml:space="preserve">["REP"] =  500; </v>
      </c>
      <c r="AI56">
        <f>VLOOKUP(J56,Faction!A$2:B$80,2,FALSE)</f>
        <v>17</v>
      </c>
      <c r="AJ56" t="str">
        <f t="shared" si="17"/>
        <v xml:space="preserve">["FACTION"] = 17; </v>
      </c>
      <c r="AK56" t="str">
        <f t="shared" si="18"/>
        <v xml:space="preserve">["TIER"] = 0; </v>
      </c>
      <c r="AL56" t="str">
        <f t="shared" si="19"/>
        <v xml:space="preserve">["MIN_LVL"] = "45"; </v>
      </c>
      <c r="AM56" t="str">
        <f t="shared" si="20"/>
        <v xml:space="preserve">["NAME"] = { ["EN"] = "The Pits of Moria"; }; </v>
      </c>
      <c r="AN56" t="str">
        <f t="shared" si="21"/>
        <v xml:space="preserve">["LORE"] = { ["EN"] = "The ancient dwarf-realm of Khazad-dûm is called Moria, the Black Pit, by the Elves...never have you seen so many pits."; }; </v>
      </c>
      <c r="AO56" t="str">
        <f t="shared" si="22"/>
        <v xml:space="preserve">["SUMMARY"] = { ["EN"] = "Leap to your death at 7 locations in Moria"; }; </v>
      </c>
      <c r="AP56" t="str">
        <f t="shared" si="23"/>
        <v xml:space="preserve">["TITLE"] = { ["EN"] = "Blind Leaper"; }; </v>
      </c>
      <c r="AQ56" t="str">
        <f t="shared" si="24"/>
        <v>};</v>
      </c>
    </row>
    <row r="57" spans="1:43" x14ac:dyDescent="0.25">
      <c r="A57">
        <v>1879152525</v>
      </c>
      <c r="B57">
        <v>56</v>
      </c>
      <c r="C57" t="s">
        <v>246</v>
      </c>
      <c r="D57" t="s">
        <v>25</v>
      </c>
      <c r="G57" t="s">
        <v>247</v>
      </c>
      <c r="H57">
        <v>5</v>
      </c>
      <c r="I57">
        <v>500</v>
      </c>
      <c r="J57" t="s">
        <v>60</v>
      </c>
      <c r="K57" t="s">
        <v>248</v>
      </c>
      <c r="L57" t="s">
        <v>335</v>
      </c>
      <c r="M57">
        <v>0</v>
      </c>
      <c r="N57">
        <v>45</v>
      </c>
      <c r="Q57" t="str">
        <f t="shared" si="1"/>
        <v>[56] = {["ID"] = 1879152525; }; -- A Deep Well</v>
      </c>
      <c r="R57" s="1" t="str">
        <f t="shared" si="2"/>
        <v>[56] = {["ID"] = 1879152525; ["SAVE_INDEX"] = 56; ["TYPE"] =  3;             ["VXP"] =    0; ["LP"] =  5; ["REP"] =  500; ["FACTION"] = 16; ["TIER"] = 0; ["MIN_LVL"] = "45"; ["NAME"] = { ["EN"] = "A Deep Well"; }; ["LORE"] = { ["EN"] = "Find the bottom of the well in the guard-room."; }; ["SUMMARY"] = { ["EN"] = "Jump down the well at the Crossroads"; }; ["TITLE"] = { ["EN"] = "Well Travelled"; }; };</v>
      </c>
      <c r="S57">
        <f t="shared" si="3"/>
        <v>56</v>
      </c>
      <c r="T57" t="str">
        <f t="shared" si="4"/>
        <v>[56] = {</v>
      </c>
      <c r="U57" t="str">
        <f t="shared" si="5"/>
        <v xml:space="preserve">["ID"] = 1879152525; </v>
      </c>
      <c r="V57" t="str">
        <f t="shared" si="6"/>
        <v xml:space="preserve">["ID"] = 1879152525; </v>
      </c>
      <c r="W57" t="str">
        <f t="shared" si="7"/>
        <v/>
      </c>
      <c r="X57" t="str">
        <f t="shared" si="8"/>
        <v xml:space="preserve">["SAVE_INDEX"] = 56; </v>
      </c>
      <c r="Y57">
        <f>VLOOKUP(D57,Type!A$2:B$14,2,FALSE)</f>
        <v>3</v>
      </c>
      <c r="Z57" t="str">
        <f t="shared" si="9"/>
        <v xml:space="preserve">["TYPE"] =  3; </v>
      </c>
      <c r="AA57" t="str">
        <f>IF(NOT(ISBLANK(E57)),VLOOKUP(E57,Type!D$2:E$6,2,FALSE),"")</f>
        <v/>
      </c>
      <c r="AB57" t="str">
        <f t="shared" si="10"/>
        <v xml:space="preserve">            </v>
      </c>
      <c r="AC57" t="str">
        <f t="shared" si="11"/>
        <v>0</v>
      </c>
      <c r="AD57" t="str">
        <f t="shared" si="12"/>
        <v xml:space="preserve">["VXP"] =    0; </v>
      </c>
      <c r="AE57" t="str">
        <f t="shared" si="13"/>
        <v>5</v>
      </c>
      <c r="AF57" t="str">
        <f t="shared" si="14"/>
        <v xml:space="preserve">["LP"] =  5; </v>
      </c>
      <c r="AG57" t="str">
        <f t="shared" si="15"/>
        <v>500</v>
      </c>
      <c r="AH57" t="str">
        <f t="shared" si="16"/>
        <v xml:space="preserve">["REP"] =  500; </v>
      </c>
      <c r="AI57">
        <f>VLOOKUP(J57,Faction!A$2:B$80,2,FALSE)</f>
        <v>16</v>
      </c>
      <c r="AJ57" t="str">
        <f t="shared" si="17"/>
        <v xml:space="preserve">["FACTION"] = 16; </v>
      </c>
      <c r="AK57" t="str">
        <f t="shared" si="18"/>
        <v xml:space="preserve">["TIER"] = 0; </v>
      </c>
      <c r="AL57" t="str">
        <f t="shared" si="19"/>
        <v xml:space="preserve">["MIN_LVL"] = "45"; </v>
      </c>
      <c r="AM57" t="str">
        <f t="shared" si="20"/>
        <v xml:space="preserve">["NAME"] = { ["EN"] = "A Deep Well"; }; </v>
      </c>
      <c r="AN57" t="str">
        <f t="shared" si="21"/>
        <v xml:space="preserve">["LORE"] = { ["EN"] = "Find the bottom of the well in the guard-room."; }; </v>
      </c>
      <c r="AO57" t="str">
        <f t="shared" si="22"/>
        <v xml:space="preserve">["SUMMARY"] = { ["EN"] = "Jump down the well at the Crossroads"; }; </v>
      </c>
      <c r="AP57" t="str">
        <f t="shared" si="23"/>
        <v xml:space="preserve">["TITLE"] = { ["EN"] = "Well Travelled"; }; </v>
      </c>
      <c r="AQ57" t="str">
        <f t="shared" si="24"/>
        <v>};</v>
      </c>
    </row>
    <row r="58" spans="1:43" x14ac:dyDescent="0.25">
      <c r="C58" s="3" t="s">
        <v>1550</v>
      </c>
      <c r="D58" s="3" t="s">
        <v>1551</v>
      </c>
      <c r="J58" t="s">
        <v>79</v>
      </c>
      <c r="O58">
        <v>257</v>
      </c>
      <c r="Q58" t="str">
        <f t="shared" si="1"/>
        <v>[57] = {["CAT_ID"] = 257; }; -- Not Actively Achievable</v>
      </c>
      <c r="R58" s="1" t="str">
        <f t="shared" si="2"/>
        <v>[57] = {                                          ["TYPE"] = 14;             ["VXP"] =    0; ["LP"] =  0; ["REP"] =    0; ["FACTION"] =  1; ["TIER"] = 0;                     ["NAME"] = { ["EN"] = "Not Actively Achievable"; }; };</v>
      </c>
      <c r="S58">
        <f t="shared" si="3"/>
        <v>57</v>
      </c>
      <c r="T58" t="str">
        <f t="shared" si="4"/>
        <v>[57] = {</v>
      </c>
      <c r="U58" t="str">
        <f t="shared" si="5"/>
        <v xml:space="preserve">                     </v>
      </c>
      <c r="V58" t="str">
        <f t="shared" si="6"/>
        <v/>
      </c>
      <c r="W58" t="str">
        <f t="shared" si="7"/>
        <v xml:space="preserve">["CAT_ID"] = 257; </v>
      </c>
      <c r="X58" t="str">
        <f t="shared" si="8"/>
        <v xml:space="preserve">                     </v>
      </c>
      <c r="Y58">
        <f>VLOOKUP(D58,Type!A$2:B$14,2,FALSE)</f>
        <v>14</v>
      </c>
      <c r="Z58" t="str">
        <f t="shared" si="9"/>
        <v xml:space="preserve">["TYPE"] = 14; </v>
      </c>
      <c r="AA58" t="str">
        <f>IF(NOT(ISBLANK(E58)),VLOOKUP(E58,Type!D$2:E$6,2,FALSE),"")</f>
        <v/>
      </c>
      <c r="AB58" t="str">
        <f t="shared" si="10"/>
        <v xml:space="preserve">            </v>
      </c>
      <c r="AC58" t="str">
        <f t="shared" si="11"/>
        <v>0</v>
      </c>
      <c r="AD58" t="str">
        <f t="shared" si="12"/>
        <v xml:space="preserve">["VXP"] =    0; </v>
      </c>
      <c r="AE58" t="str">
        <f t="shared" si="13"/>
        <v>0</v>
      </c>
      <c r="AF58" t="str">
        <f t="shared" si="14"/>
        <v xml:space="preserve">["LP"] =  0; </v>
      </c>
      <c r="AG58" t="str">
        <f t="shared" si="15"/>
        <v>0</v>
      </c>
      <c r="AH58" t="str">
        <f t="shared" si="16"/>
        <v xml:space="preserve">["REP"] =    0; </v>
      </c>
      <c r="AI58">
        <f>VLOOKUP(J58,Faction!A$2:B$80,2,FALSE)</f>
        <v>1</v>
      </c>
      <c r="AJ58" t="str">
        <f t="shared" si="17"/>
        <v xml:space="preserve">["FACTION"] =  1; </v>
      </c>
      <c r="AK58" t="str">
        <f t="shared" si="18"/>
        <v xml:space="preserve">["TIER"] = 0; </v>
      </c>
      <c r="AL58" t="str">
        <f t="shared" si="19"/>
        <v xml:space="preserve">                    </v>
      </c>
      <c r="AM58" t="str">
        <f t="shared" si="20"/>
        <v xml:space="preserve">["NAME"] = { ["EN"] = "Not Actively Achievable"; }; </v>
      </c>
      <c r="AN58" t="str">
        <f t="shared" si="21"/>
        <v/>
      </c>
      <c r="AO58" t="str">
        <f t="shared" si="22"/>
        <v/>
      </c>
      <c r="AP58" t="str">
        <f t="shared" si="23"/>
        <v/>
      </c>
      <c r="AQ58" t="str">
        <f t="shared" si="24"/>
        <v>};</v>
      </c>
    </row>
    <row r="59" spans="1:43" x14ac:dyDescent="0.25">
      <c r="A59">
        <v>1879149131</v>
      </c>
      <c r="B59">
        <v>57</v>
      </c>
      <c r="C59" t="s">
        <v>1554</v>
      </c>
      <c r="D59" t="s">
        <v>30</v>
      </c>
      <c r="E59" t="s">
        <v>1547</v>
      </c>
      <c r="F59">
        <v>2000</v>
      </c>
      <c r="H59">
        <v>15</v>
      </c>
      <c r="I59">
        <v>700</v>
      </c>
      <c r="J59" t="s">
        <v>61</v>
      </c>
      <c r="K59" t="s">
        <v>1568</v>
      </c>
      <c r="L59" t="s">
        <v>1563</v>
      </c>
      <c r="M59">
        <v>0</v>
      </c>
      <c r="N59">
        <v>47</v>
      </c>
      <c r="Q59" t="str">
        <f t="shared" si="1"/>
        <v>[58] = {["ID"] = 1879149131; }; -- Legend of the Deeps</v>
      </c>
      <c r="R59" s="1" t="str">
        <f t="shared" si="2"/>
        <v>[58] = {["ID"] = 1879149131; ["SAVE_INDEX"] = 57; ["TYPE"] =  7; ["NA"] = 2; ["VXP"] = 2000; ["LP"] = 15; ["REP"] =  700; ["FACTION"] = 17; ["TIER"] = 0; ["MIN_LVL"] = "47"; ["NAME"] = { ["EN"] = "Legend of the Deeps"; }; ["LORE"] = { ["EN"] = "The dwarves in the Deeps of Moria will need a great deal of help in overcoming the obstacles that await them in the Mines of Moria. Your assistance will be welcome, for there is much work to be done if Khazad-dûm is to be hospitable once more."; }; ["SUMMARY"] = { ["EN"] = "Complete 60 quests in the Deeps of Moria."; }; };</v>
      </c>
      <c r="S59">
        <f t="shared" si="3"/>
        <v>58</v>
      </c>
      <c r="T59" t="str">
        <f t="shared" si="4"/>
        <v>[58] = {</v>
      </c>
      <c r="U59" t="str">
        <f t="shared" si="5"/>
        <v xml:space="preserve">["ID"] = 1879149131; </v>
      </c>
      <c r="V59" t="str">
        <f t="shared" si="6"/>
        <v xml:space="preserve">["ID"] = 1879149131; </v>
      </c>
      <c r="W59" t="str">
        <f t="shared" si="7"/>
        <v/>
      </c>
      <c r="X59" t="str">
        <f t="shared" si="8"/>
        <v xml:space="preserve">["SAVE_INDEX"] = 57; </v>
      </c>
      <c r="Y59">
        <f>VLOOKUP(D59,Type!A$2:B$14,2,FALSE)</f>
        <v>7</v>
      </c>
      <c r="Z59" t="str">
        <f t="shared" si="9"/>
        <v xml:space="preserve">["TYPE"] =  7; </v>
      </c>
      <c r="AA59">
        <f>IF(NOT(ISBLANK(E59)),VLOOKUP(E59,Type!D$2:E$6,2,FALSE),"")</f>
        <v>2</v>
      </c>
      <c r="AB59" t="str">
        <f>IF(NOT(ISBLANK(E59)),CONCATENATE("[""NA""] = ",AA59,"; "),"            ")</f>
        <v xml:space="preserve">["NA"] = 2; </v>
      </c>
      <c r="AC59" t="str">
        <f>TEXT(F59,0)</f>
        <v>2000</v>
      </c>
      <c r="AD59" t="str">
        <f>CONCATENATE("[""VXP""] = ",REPT(" ",4-LEN(AC59)),TEXT(AC59,"0"),"; ")</f>
        <v xml:space="preserve">["VXP"] = 2000; </v>
      </c>
      <c r="AE59" t="str">
        <f>TEXT(H59,0)</f>
        <v>15</v>
      </c>
      <c r="AF59" t="str">
        <f>CONCATENATE("[""LP""] = ",REPT(" ",2-LEN(AE59)),TEXT(AE59,"0"),"; ")</f>
        <v xml:space="preserve">["LP"] = 15; </v>
      </c>
      <c r="AG59" t="str">
        <f>TEXT(I59,0)</f>
        <v>700</v>
      </c>
      <c r="AH59" t="str">
        <f>CONCATENATE("[""REP""] = ",REPT(" ",4-LEN(AG59)),TEXT(AG59,"0"),"; ")</f>
        <v xml:space="preserve">["REP"] =  700; </v>
      </c>
      <c r="AI59">
        <f>VLOOKUP(J59,Faction!A$2:B$80,2,FALSE)</f>
        <v>17</v>
      </c>
      <c r="AJ59" t="str">
        <f t="shared" si="17"/>
        <v xml:space="preserve">["FACTION"] = 17; </v>
      </c>
      <c r="AK59" t="str">
        <f>CONCATENATE("[""TIER""] = ",TEXT(M59,"0"),"; ")</f>
        <v xml:space="preserve">["TIER"] = 0; </v>
      </c>
      <c r="AL59" t="str">
        <f t="shared" si="19"/>
        <v xml:space="preserve">["MIN_LVL"] = "47"; </v>
      </c>
      <c r="AM59" t="str">
        <f>CONCATENATE("[""NAME""] = { [""EN""] = """,C59,"""; }; ")</f>
        <v xml:space="preserve">["NAME"] = { ["EN"] = "Legend of the Deeps"; }; </v>
      </c>
      <c r="AN59" t="str">
        <f t="shared" si="21"/>
        <v xml:space="preserve">["LORE"] = { ["EN"] = "The dwarves in the Deeps of Moria will need a great deal of help in overcoming the obstacles that await them in the Mines of Moria. Your assistance will be welcome, for there is much work to be done if Khazad-dûm is to be hospitable once more."; }; </v>
      </c>
      <c r="AO59" t="str">
        <f t="shared" si="22"/>
        <v xml:space="preserve">["SUMMARY"] = { ["EN"] = "Complete 60 quests in the Deeps of Moria."; }; </v>
      </c>
      <c r="AP59" t="str">
        <f>IF(LEN(G59)&gt;0,CONCATENATE("[""TITLE""] = { [""EN""] = """,G59,"""; }; "),"")</f>
        <v/>
      </c>
      <c r="AQ59" t="str">
        <f t="shared" si="24"/>
        <v>};</v>
      </c>
    </row>
    <row r="60" spans="1:43" x14ac:dyDescent="0.25">
      <c r="A60">
        <v>1879149130</v>
      </c>
      <c r="B60">
        <v>58</v>
      </c>
      <c r="C60" t="s">
        <v>1553</v>
      </c>
      <c r="D60" t="s">
        <v>30</v>
      </c>
      <c r="E60" t="s">
        <v>1547</v>
      </c>
      <c r="F60">
        <v>2000</v>
      </c>
      <c r="H60">
        <v>10</v>
      </c>
      <c r="I60">
        <v>700</v>
      </c>
      <c r="J60" t="s">
        <v>61</v>
      </c>
      <c r="K60" t="s">
        <v>1565</v>
      </c>
      <c r="L60" t="s">
        <v>1563</v>
      </c>
      <c r="M60">
        <v>1</v>
      </c>
      <c r="N60">
        <v>47</v>
      </c>
      <c r="Q60" t="str">
        <f t="shared" si="1"/>
        <v>[59] = {["ID"] = 1879149130; }; -- Warrior of the Shadows</v>
      </c>
      <c r="R60" s="1" t="str">
        <f t="shared" si="2"/>
        <v>[59] = {["ID"] = 1879149130; ["SAVE_INDEX"] = 58; ["TYPE"] =  7; ["NA"] = 2; ["VXP"] = 2000; ["LP"] = 10; ["REP"] =  700; ["FACTION"] = 17; ["TIER"] = 1; ["MIN_LVL"] = "47"; ["NAME"] = { ["EN"] = "Warrior of the Shadows"; }; ["LORE"] = { ["EN"] = "The dwarves in the Deeps of Moria will need a great deal of help in overcoming the obstacles that await them in the Mines of Moria. Your assistance will be welcome, for there is much work to be done if Khazad-dûm is to be hospitable once more."; }; ["SUMMARY"] = { ["EN"] = "Complete 40 quests in the Moria Deeps."; }; };</v>
      </c>
      <c r="S60">
        <f t="shared" si="3"/>
        <v>59</v>
      </c>
      <c r="T60" t="str">
        <f t="shared" si="4"/>
        <v>[59] = {</v>
      </c>
      <c r="U60" t="str">
        <f t="shared" si="5"/>
        <v xml:space="preserve">["ID"] = 1879149130; </v>
      </c>
      <c r="V60" t="str">
        <f t="shared" si="6"/>
        <v xml:space="preserve">["ID"] = 1879149130; </v>
      </c>
      <c r="W60" t="str">
        <f t="shared" si="7"/>
        <v/>
      </c>
      <c r="X60" t="str">
        <f t="shared" si="8"/>
        <v xml:space="preserve">["SAVE_INDEX"] = 58; </v>
      </c>
      <c r="Y60">
        <f>VLOOKUP(D60,Type!A$2:B$14,2,FALSE)</f>
        <v>7</v>
      </c>
      <c r="Z60" t="str">
        <f t="shared" si="9"/>
        <v xml:space="preserve">["TYPE"] =  7; </v>
      </c>
      <c r="AA60">
        <f>IF(NOT(ISBLANK(E60)),VLOOKUP(E60,Type!D$2:E$6,2,FALSE),"")</f>
        <v>2</v>
      </c>
      <c r="AB60" t="str">
        <f>IF(NOT(ISBLANK(E60)),CONCATENATE("[""NA""] = ",AA60,"; "),"            ")</f>
        <v xml:space="preserve">["NA"] = 2; </v>
      </c>
      <c r="AC60" t="str">
        <f>TEXT(F60,0)</f>
        <v>2000</v>
      </c>
      <c r="AD60" t="str">
        <f>CONCATENATE("[""VXP""] = ",REPT(" ",4-LEN(AC60)),TEXT(AC60,"0"),"; ")</f>
        <v xml:space="preserve">["VXP"] = 2000; </v>
      </c>
      <c r="AE60" t="str">
        <f>TEXT(H60,0)</f>
        <v>10</v>
      </c>
      <c r="AF60" t="str">
        <f>CONCATENATE("[""LP""] = ",REPT(" ",2-LEN(AE60)),TEXT(AE60,"0"),"; ")</f>
        <v xml:space="preserve">["LP"] = 10; </v>
      </c>
      <c r="AG60" t="str">
        <f>TEXT(I60,0)</f>
        <v>700</v>
      </c>
      <c r="AH60" t="str">
        <f>CONCATENATE("[""REP""] = ",REPT(" ",4-LEN(AG60)),TEXT(AG60,"0"),"; ")</f>
        <v xml:space="preserve">["REP"] =  700; </v>
      </c>
      <c r="AI60">
        <f>VLOOKUP(J60,Faction!A$2:B$80,2,FALSE)</f>
        <v>17</v>
      </c>
      <c r="AJ60" t="str">
        <f t="shared" si="17"/>
        <v xml:space="preserve">["FACTION"] = 17; </v>
      </c>
      <c r="AK60" t="str">
        <f>CONCATENATE("[""TIER""] = ",TEXT(M60,"0"),"; ")</f>
        <v xml:space="preserve">["TIER"] = 1; </v>
      </c>
      <c r="AL60" t="str">
        <f t="shared" si="19"/>
        <v xml:space="preserve">["MIN_LVL"] = "47"; </v>
      </c>
      <c r="AM60" t="str">
        <f>CONCATENATE("[""NAME""] = { [""EN""] = """,C60,"""; }; ")</f>
        <v xml:space="preserve">["NAME"] = { ["EN"] = "Warrior of the Shadows"; }; </v>
      </c>
      <c r="AN60" t="str">
        <f t="shared" si="21"/>
        <v xml:space="preserve">["LORE"] = { ["EN"] = "The dwarves in the Deeps of Moria will need a great deal of help in overcoming the obstacles that await them in the Mines of Moria. Your assistance will be welcome, for there is much work to be done if Khazad-dûm is to be hospitable once more."; }; </v>
      </c>
      <c r="AO60" t="str">
        <f t="shared" si="22"/>
        <v xml:space="preserve">["SUMMARY"] = { ["EN"] = "Complete 40 quests in the Moria Deeps."; }; </v>
      </c>
      <c r="AP60" t="str">
        <f>IF(LEN(G60)&gt;0,CONCATENATE("[""TITLE""] = { [""EN""] = """,G60,"""; }; "),"")</f>
        <v/>
      </c>
      <c r="AQ60" t="str">
        <f t="shared" si="24"/>
        <v>};</v>
      </c>
    </row>
    <row r="61" spans="1:43" x14ac:dyDescent="0.25">
      <c r="A61">
        <v>1879149129</v>
      </c>
      <c r="B61">
        <v>59</v>
      </c>
      <c r="C61" t="s">
        <v>1552</v>
      </c>
      <c r="D61" t="s">
        <v>30</v>
      </c>
      <c r="E61" t="s">
        <v>1547</v>
      </c>
      <c r="F61">
        <v>2000</v>
      </c>
      <c r="H61">
        <v>10</v>
      </c>
      <c r="I61">
        <v>700</v>
      </c>
      <c r="J61" t="s">
        <v>61</v>
      </c>
      <c r="K61" t="s">
        <v>1564</v>
      </c>
      <c r="L61" t="s">
        <v>1563</v>
      </c>
      <c r="M61">
        <v>2</v>
      </c>
      <c r="N61">
        <v>47</v>
      </c>
      <c r="Q61" t="str">
        <f t="shared" si="1"/>
        <v>[60] = {["ID"] = 1879149129; }; -- Deep Delver</v>
      </c>
      <c r="R61" s="1" t="str">
        <f t="shared" si="2"/>
        <v>[60] = {["ID"] = 1879149129; ["SAVE_INDEX"] = 59; ["TYPE"] =  7; ["NA"] = 2; ["VXP"] = 2000; ["LP"] = 10; ["REP"] =  700; ["FACTION"] = 17; ["TIER"] = 2; ["MIN_LVL"] = "47"; ["NAME"] = { ["EN"] = "Deep Delver"; }; ["LORE"] = { ["EN"] = "The dwarves in the Deeps of Moria will need a great deal of help in overcoming the obstacles that await them in the Mines of Moria. Your assistance will be welcome, for there is much work to be done if Khazad-dûm is to be hospitable once more."; }; ["SUMMARY"] = { ["EN"] = "Complete 20 quests in the Moria Deeps."; }; };</v>
      </c>
      <c r="S61">
        <f t="shared" si="3"/>
        <v>60</v>
      </c>
      <c r="T61" t="str">
        <f t="shared" si="4"/>
        <v>[60] = {</v>
      </c>
      <c r="U61" t="str">
        <f t="shared" si="5"/>
        <v xml:space="preserve">["ID"] = 1879149129; </v>
      </c>
      <c r="V61" t="str">
        <f t="shared" si="6"/>
        <v xml:space="preserve">["ID"] = 1879149129; </v>
      </c>
      <c r="W61" t="str">
        <f t="shared" si="7"/>
        <v/>
      </c>
      <c r="X61" t="str">
        <f t="shared" si="8"/>
        <v xml:space="preserve">["SAVE_INDEX"] = 59; </v>
      </c>
      <c r="Y61">
        <f>VLOOKUP(D61,Type!A$2:B$14,2,FALSE)</f>
        <v>7</v>
      </c>
      <c r="Z61" t="str">
        <f t="shared" si="9"/>
        <v xml:space="preserve">["TYPE"] =  7; </v>
      </c>
      <c r="AA61">
        <f>IF(NOT(ISBLANK(E61)),VLOOKUP(E61,Type!D$2:E$6,2,FALSE),"")</f>
        <v>2</v>
      </c>
      <c r="AB61" t="str">
        <f t="shared" si="10"/>
        <v xml:space="preserve">["NA"] = 2; </v>
      </c>
      <c r="AC61" t="str">
        <f t="shared" si="11"/>
        <v>2000</v>
      </c>
      <c r="AD61" t="str">
        <f t="shared" si="12"/>
        <v xml:space="preserve">["VXP"] = 2000; </v>
      </c>
      <c r="AE61" t="str">
        <f t="shared" si="13"/>
        <v>10</v>
      </c>
      <c r="AF61" t="str">
        <f t="shared" si="14"/>
        <v xml:space="preserve">["LP"] = 10; </v>
      </c>
      <c r="AG61" t="str">
        <f t="shared" si="15"/>
        <v>700</v>
      </c>
      <c r="AH61" t="str">
        <f t="shared" si="16"/>
        <v xml:space="preserve">["REP"] =  700; </v>
      </c>
      <c r="AI61">
        <f>VLOOKUP(J61,Faction!A$2:B$80,2,FALSE)</f>
        <v>17</v>
      </c>
      <c r="AJ61" t="str">
        <f t="shared" si="17"/>
        <v xml:space="preserve">["FACTION"] = 17; </v>
      </c>
      <c r="AK61" t="str">
        <f t="shared" si="18"/>
        <v xml:space="preserve">["TIER"] = 2; </v>
      </c>
      <c r="AL61" t="str">
        <f t="shared" si="19"/>
        <v xml:space="preserve">["MIN_LVL"] = "47"; </v>
      </c>
      <c r="AM61" t="str">
        <f t="shared" si="20"/>
        <v xml:space="preserve">["NAME"] = { ["EN"] = "Deep Delver"; }; </v>
      </c>
      <c r="AN61" t="str">
        <f t="shared" si="21"/>
        <v xml:space="preserve">["LORE"] = { ["EN"] = "The dwarves in the Deeps of Moria will need a great deal of help in overcoming the obstacles that await them in the Mines of Moria. Your assistance will be welcome, for there is much work to be done if Khazad-dûm is to be hospitable once more."; }; </v>
      </c>
      <c r="AO61" t="str">
        <f t="shared" si="22"/>
        <v xml:space="preserve">["SUMMARY"] = { ["EN"] = "Complete 20 quests in the Moria Deeps."; }; </v>
      </c>
      <c r="AP61" t="str">
        <f t="shared" si="23"/>
        <v/>
      </c>
      <c r="AQ61" t="str">
        <f t="shared" si="24"/>
        <v>};</v>
      </c>
    </row>
    <row r="62" spans="1:43" x14ac:dyDescent="0.25">
      <c r="A62">
        <v>1879149134</v>
      </c>
      <c r="B62">
        <v>60</v>
      </c>
      <c r="C62" t="s">
        <v>1557</v>
      </c>
      <c r="D62" t="s">
        <v>30</v>
      </c>
      <c r="E62" t="s">
        <v>1547</v>
      </c>
      <c r="F62">
        <v>2000</v>
      </c>
      <c r="H62">
        <v>15</v>
      </c>
      <c r="I62">
        <v>700</v>
      </c>
      <c r="J62" t="s">
        <v>61</v>
      </c>
      <c r="K62" t="s">
        <v>1570</v>
      </c>
      <c r="L62" t="s">
        <v>1566</v>
      </c>
      <c r="M62">
        <v>0</v>
      </c>
      <c r="N62">
        <v>47</v>
      </c>
      <c r="Q62" t="str">
        <f t="shared" si="1"/>
        <v>[61] = {["ID"] = 1879149134; }; -- Exemplar of the Central Levels</v>
      </c>
      <c r="R62" s="1" t="str">
        <f t="shared" si="2"/>
        <v>[61] = {["ID"] = 1879149134; ["SAVE_INDEX"] = 60; ["TYPE"] =  7; ["NA"] = 2; ["VXP"] = 2000; ["LP"] = 15; ["REP"] =  700; ["FACTION"] = 17; ["TIER"] = 0; ["MIN_LVL"] = "47"; ["NAME"] = { ["EN"] = "Exemplar of the Central Levels"; }; ["LORE"] = { ["EN"] = "The dwarves of the Central Halls expeditions will need a great deal of help in overcoming the obstacles that await them in the Mines of Moria. Your assistance will be welcome, for there is much work to be done if Khazad-dûm is to be hospitable once more."; }; ["SUMMARY"] = { ["EN"] = "Complete 60 quests in the Central Halls."; }; };</v>
      </c>
      <c r="S62">
        <f t="shared" si="3"/>
        <v>61</v>
      </c>
      <c r="T62" t="str">
        <f t="shared" si="4"/>
        <v>[61] = {</v>
      </c>
      <c r="U62" t="str">
        <f t="shared" si="5"/>
        <v xml:space="preserve">["ID"] = 1879149134; </v>
      </c>
      <c r="V62" t="str">
        <f t="shared" si="6"/>
        <v xml:space="preserve">["ID"] = 1879149134; </v>
      </c>
      <c r="W62" t="str">
        <f t="shared" si="7"/>
        <v/>
      </c>
      <c r="X62" t="str">
        <f t="shared" si="8"/>
        <v xml:space="preserve">["SAVE_INDEX"] = 60; </v>
      </c>
      <c r="Y62">
        <f>VLOOKUP(D62,Type!A$2:B$14,2,FALSE)</f>
        <v>7</v>
      </c>
      <c r="Z62" t="str">
        <f t="shared" si="9"/>
        <v xml:space="preserve">["TYPE"] =  7; </v>
      </c>
      <c r="AA62">
        <f>IF(NOT(ISBLANK(E62)),VLOOKUP(E62,Type!D$2:E$6,2,FALSE),"")</f>
        <v>2</v>
      </c>
      <c r="AB62" t="str">
        <f>IF(NOT(ISBLANK(E62)),CONCATENATE("[""NA""] = ",AA62,"; "),"            ")</f>
        <v xml:space="preserve">["NA"] = 2; </v>
      </c>
      <c r="AC62" t="str">
        <f>TEXT(F62,0)</f>
        <v>2000</v>
      </c>
      <c r="AD62" t="str">
        <f>CONCATENATE("[""VXP""] = ",REPT(" ",4-LEN(AC62)),TEXT(AC62,"0"),"; ")</f>
        <v xml:space="preserve">["VXP"] = 2000; </v>
      </c>
      <c r="AE62" t="str">
        <f>TEXT(H62,0)</f>
        <v>15</v>
      </c>
      <c r="AF62" t="str">
        <f>CONCATENATE("[""LP""] = ",REPT(" ",2-LEN(AE62)),TEXT(AE62,"0"),"; ")</f>
        <v xml:space="preserve">["LP"] = 15; </v>
      </c>
      <c r="AG62" t="str">
        <f>TEXT(I62,0)</f>
        <v>700</v>
      </c>
      <c r="AH62" t="str">
        <f>CONCATENATE("[""REP""] = ",REPT(" ",4-LEN(AG62)),TEXT(AG62,"0"),"; ")</f>
        <v xml:space="preserve">["REP"] =  700; </v>
      </c>
      <c r="AI62">
        <f>VLOOKUP(J62,Faction!A$2:B$80,2,FALSE)</f>
        <v>17</v>
      </c>
      <c r="AJ62" t="str">
        <f t="shared" si="17"/>
        <v xml:space="preserve">["FACTION"] = 17; </v>
      </c>
      <c r="AK62" t="str">
        <f>CONCATENATE("[""TIER""] = ",TEXT(M62,"0"),"; ")</f>
        <v xml:space="preserve">["TIER"] = 0; </v>
      </c>
      <c r="AL62" t="str">
        <f t="shared" si="19"/>
        <v xml:space="preserve">["MIN_LVL"] = "47"; </v>
      </c>
      <c r="AM62" t="str">
        <f>CONCATENATE("[""NAME""] = { [""EN""] = """,C62,"""; }; ")</f>
        <v xml:space="preserve">["NAME"] = { ["EN"] = "Exemplar of the Central Levels"; }; </v>
      </c>
      <c r="AN62" t="str">
        <f t="shared" si="21"/>
        <v xml:space="preserve">["LORE"] = { ["EN"] = "The dwarves of the Central Halls expeditions will need a great deal of help in overcoming the obstacles that await them in the Mines of Moria. Your assistance will be welcome, for there is much work to be done if Khazad-dûm is to be hospitable once more."; }; </v>
      </c>
      <c r="AO62" t="str">
        <f t="shared" si="22"/>
        <v xml:space="preserve">["SUMMARY"] = { ["EN"] = "Complete 60 quests in the Central Halls."; }; </v>
      </c>
      <c r="AP62" t="str">
        <f>IF(LEN(G62)&gt;0,CONCATENATE("[""TITLE""] = { [""EN""] = """,G62,"""; }; "),"")</f>
        <v/>
      </c>
      <c r="AQ62" t="str">
        <f t="shared" si="24"/>
        <v>};</v>
      </c>
    </row>
    <row r="63" spans="1:43" x14ac:dyDescent="0.25">
      <c r="A63">
        <v>1879149133</v>
      </c>
      <c r="B63">
        <v>61</v>
      </c>
      <c r="C63" t="s">
        <v>1556</v>
      </c>
      <c r="D63" t="s">
        <v>30</v>
      </c>
      <c r="E63" t="s">
        <v>1547</v>
      </c>
      <c r="F63">
        <v>2000</v>
      </c>
      <c r="H63">
        <v>10</v>
      </c>
      <c r="I63">
        <v>700</v>
      </c>
      <c r="J63" t="s">
        <v>61</v>
      </c>
      <c r="K63" t="s">
        <v>1569</v>
      </c>
      <c r="L63" t="s">
        <v>1566</v>
      </c>
      <c r="M63">
        <v>1</v>
      </c>
      <c r="N63">
        <v>47</v>
      </c>
      <c r="Q63" t="str">
        <f t="shared" si="1"/>
        <v>[62] = {["ID"] = 1879149133; }; -- Stalwart of the Central Levels</v>
      </c>
      <c r="R63" s="1" t="str">
        <f t="shared" si="2"/>
        <v>[62] = {["ID"] = 1879149133; ["SAVE_INDEX"] = 61; ["TYPE"] =  7; ["NA"] = 2; ["VXP"] = 2000; ["LP"] = 10; ["REP"] =  700; ["FACTION"] = 17; ["TIER"] = 1; ["MIN_LVL"] = "47"; ["NAME"] = { ["EN"] = "Stalwart of the Central Levels"; }; ["LORE"] = { ["EN"] = "The dwarves of the Central Halls expeditions will need a great deal of help in overcoming the obstacles that await them in the Mines of Moria. Your assistance will be welcome, for there is much work to be done if Khazad-dûm is to be hospitable once more."; }; ["SUMMARY"] = { ["EN"] = "Complete 40 quests in the Central Halls."; }; };</v>
      </c>
      <c r="S63">
        <f t="shared" si="3"/>
        <v>62</v>
      </c>
      <c r="T63" t="str">
        <f t="shared" si="4"/>
        <v>[62] = {</v>
      </c>
      <c r="U63" t="str">
        <f t="shared" si="5"/>
        <v xml:space="preserve">["ID"] = 1879149133; </v>
      </c>
      <c r="V63" t="str">
        <f t="shared" si="6"/>
        <v xml:space="preserve">["ID"] = 1879149133; </v>
      </c>
      <c r="W63" t="str">
        <f t="shared" si="7"/>
        <v/>
      </c>
      <c r="X63" t="str">
        <f t="shared" si="8"/>
        <v xml:space="preserve">["SAVE_INDEX"] = 61; </v>
      </c>
      <c r="Y63">
        <f>VLOOKUP(D63,Type!A$2:B$14,2,FALSE)</f>
        <v>7</v>
      </c>
      <c r="Z63" t="str">
        <f t="shared" si="9"/>
        <v xml:space="preserve">["TYPE"] =  7; </v>
      </c>
      <c r="AA63">
        <f>IF(NOT(ISBLANK(E63)),VLOOKUP(E63,Type!D$2:E$6,2,FALSE),"")</f>
        <v>2</v>
      </c>
      <c r="AB63" t="str">
        <f>IF(NOT(ISBLANK(E63)),CONCATENATE("[""NA""] = ",AA63,"; "),"            ")</f>
        <v xml:space="preserve">["NA"] = 2; </v>
      </c>
      <c r="AC63" t="str">
        <f>TEXT(F63,0)</f>
        <v>2000</v>
      </c>
      <c r="AD63" t="str">
        <f>CONCATENATE("[""VXP""] = ",REPT(" ",4-LEN(AC63)),TEXT(AC63,"0"),"; ")</f>
        <v xml:space="preserve">["VXP"] = 2000; </v>
      </c>
      <c r="AE63" t="str">
        <f>TEXT(H63,0)</f>
        <v>10</v>
      </c>
      <c r="AF63" t="str">
        <f>CONCATENATE("[""LP""] = ",REPT(" ",2-LEN(AE63)),TEXT(AE63,"0"),"; ")</f>
        <v xml:space="preserve">["LP"] = 10; </v>
      </c>
      <c r="AG63" t="str">
        <f>TEXT(I63,0)</f>
        <v>700</v>
      </c>
      <c r="AH63" t="str">
        <f>CONCATENATE("[""REP""] = ",REPT(" ",4-LEN(AG63)),TEXT(AG63,"0"),"; ")</f>
        <v xml:space="preserve">["REP"] =  700; </v>
      </c>
      <c r="AI63">
        <f>VLOOKUP(J63,Faction!A$2:B$80,2,FALSE)</f>
        <v>17</v>
      </c>
      <c r="AJ63" t="str">
        <f t="shared" si="17"/>
        <v xml:space="preserve">["FACTION"] = 17; </v>
      </c>
      <c r="AK63" t="str">
        <f>CONCATENATE("[""TIER""] = ",TEXT(M63,"0"),"; ")</f>
        <v xml:space="preserve">["TIER"] = 1; </v>
      </c>
      <c r="AL63" t="str">
        <f t="shared" si="19"/>
        <v xml:space="preserve">["MIN_LVL"] = "47"; </v>
      </c>
      <c r="AM63" t="str">
        <f>CONCATENATE("[""NAME""] = { [""EN""] = """,C63,"""; }; ")</f>
        <v xml:space="preserve">["NAME"] = { ["EN"] = "Stalwart of the Central Levels"; }; </v>
      </c>
      <c r="AN63" t="str">
        <f t="shared" si="21"/>
        <v xml:space="preserve">["LORE"] = { ["EN"] = "The dwarves of the Central Halls expeditions will need a great deal of help in overcoming the obstacles that await them in the Mines of Moria. Your assistance will be welcome, for there is much work to be done if Khazad-dûm is to be hospitable once more."; }; </v>
      </c>
      <c r="AO63" t="str">
        <f t="shared" si="22"/>
        <v xml:space="preserve">["SUMMARY"] = { ["EN"] = "Complete 40 quests in the Central Halls."; }; </v>
      </c>
      <c r="AP63" t="str">
        <f>IF(LEN(G63)&gt;0,CONCATENATE("[""TITLE""] = { [""EN""] = """,G63,"""; }; "),"")</f>
        <v/>
      </c>
      <c r="AQ63" t="str">
        <f t="shared" si="24"/>
        <v>};</v>
      </c>
    </row>
    <row r="64" spans="1:43" x14ac:dyDescent="0.25">
      <c r="A64">
        <v>1879149132</v>
      </c>
      <c r="B64">
        <v>62</v>
      </c>
      <c r="C64" t="s">
        <v>1555</v>
      </c>
      <c r="D64" t="s">
        <v>30</v>
      </c>
      <c r="E64" t="s">
        <v>1547</v>
      </c>
      <c r="F64">
        <v>2000</v>
      </c>
      <c r="H64">
        <v>10</v>
      </c>
      <c r="I64">
        <v>700</v>
      </c>
      <c r="J64" t="s">
        <v>61</v>
      </c>
      <c r="K64" t="s">
        <v>1567</v>
      </c>
      <c r="L64" t="s">
        <v>1566</v>
      </c>
      <c r="M64">
        <v>2</v>
      </c>
      <c r="N64">
        <v>47</v>
      </c>
      <c r="Q64" t="str">
        <f t="shared" si="1"/>
        <v>[63] = {["ID"] = 1879149132; }; -- Wanderer of the Central Levels</v>
      </c>
      <c r="R64" s="1" t="str">
        <f t="shared" si="2"/>
        <v>[63] = {["ID"] = 1879149132; ["SAVE_INDEX"] = 62; ["TYPE"] =  7; ["NA"] = 2; ["VXP"] = 2000; ["LP"] = 10; ["REP"] =  700; ["FACTION"] = 17; ["TIER"] = 2; ["MIN_LVL"] = "47"; ["NAME"] = { ["EN"] = "Wanderer of the Central Levels"; }; ["LORE"] = { ["EN"] = "The dwarves of the Central Halls expeditions will need a great deal of help in overcoming the obstacles that await them in the Mines of Moria. Your assistance will be welcome, for there is much work to be done if Khazad-dûm is to be hospitable once more."; }; ["SUMMARY"] = { ["EN"] = "Complete 20 quests in the Central Halls."; }; };</v>
      </c>
      <c r="S64">
        <f t="shared" si="3"/>
        <v>63</v>
      </c>
      <c r="T64" t="str">
        <f t="shared" si="4"/>
        <v>[63] = {</v>
      </c>
      <c r="U64" t="str">
        <f t="shared" si="5"/>
        <v xml:space="preserve">["ID"] = 1879149132; </v>
      </c>
      <c r="V64" t="str">
        <f t="shared" si="6"/>
        <v xml:space="preserve">["ID"] = 1879149132; </v>
      </c>
      <c r="W64" t="str">
        <f t="shared" si="7"/>
        <v/>
      </c>
      <c r="X64" t="str">
        <f t="shared" si="8"/>
        <v xml:space="preserve">["SAVE_INDEX"] = 62; </v>
      </c>
      <c r="Y64">
        <f>VLOOKUP(D64,Type!A$2:B$14,2,FALSE)</f>
        <v>7</v>
      </c>
      <c r="Z64" t="str">
        <f t="shared" si="9"/>
        <v xml:space="preserve">["TYPE"] =  7; </v>
      </c>
      <c r="AA64">
        <f>IF(NOT(ISBLANK(E64)),VLOOKUP(E64,Type!D$2:E$6,2,FALSE),"")</f>
        <v>2</v>
      </c>
      <c r="AB64" t="str">
        <f t="shared" si="10"/>
        <v xml:space="preserve">["NA"] = 2; </v>
      </c>
      <c r="AC64" t="str">
        <f t="shared" si="11"/>
        <v>2000</v>
      </c>
      <c r="AD64" t="str">
        <f t="shared" si="12"/>
        <v xml:space="preserve">["VXP"] = 2000; </v>
      </c>
      <c r="AE64" t="str">
        <f t="shared" si="13"/>
        <v>10</v>
      </c>
      <c r="AF64" t="str">
        <f t="shared" si="14"/>
        <v xml:space="preserve">["LP"] = 10; </v>
      </c>
      <c r="AG64" t="str">
        <f t="shared" si="15"/>
        <v>700</v>
      </c>
      <c r="AH64" t="str">
        <f t="shared" si="16"/>
        <v xml:space="preserve">["REP"] =  700; </v>
      </c>
      <c r="AI64">
        <f>VLOOKUP(J64,Faction!A$2:B$80,2,FALSE)</f>
        <v>17</v>
      </c>
      <c r="AJ64" t="str">
        <f t="shared" si="17"/>
        <v xml:space="preserve">["FACTION"] = 17; </v>
      </c>
      <c r="AK64" t="str">
        <f t="shared" si="18"/>
        <v xml:space="preserve">["TIER"] = 2; </v>
      </c>
      <c r="AL64" t="str">
        <f t="shared" si="19"/>
        <v xml:space="preserve">["MIN_LVL"] = "47"; </v>
      </c>
      <c r="AM64" t="str">
        <f t="shared" si="20"/>
        <v xml:space="preserve">["NAME"] = { ["EN"] = "Wanderer of the Central Levels"; }; </v>
      </c>
      <c r="AN64" t="str">
        <f t="shared" si="21"/>
        <v xml:space="preserve">["LORE"] = { ["EN"] = "The dwarves of the Central Halls expeditions will need a great deal of help in overcoming the obstacles that await them in the Mines of Moria. Your assistance will be welcome, for there is much work to be done if Khazad-dûm is to be hospitable once more."; }; </v>
      </c>
      <c r="AO64" t="str">
        <f t="shared" si="22"/>
        <v xml:space="preserve">["SUMMARY"] = { ["EN"] = "Complete 20 quests in the Central Halls."; }; </v>
      </c>
      <c r="AP64" t="str">
        <f t="shared" si="23"/>
        <v/>
      </c>
      <c r="AQ64" t="str">
        <f t="shared" si="24"/>
        <v>};</v>
      </c>
    </row>
    <row r="65" spans="1:43" x14ac:dyDescent="0.25">
      <c r="A65">
        <v>1879149137</v>
      </c>
      <c r="B65">
        <v>63</v>
      </c>
      <c r="C65" t="s">
        <v>1560</v>
      </c>
      <c r="D65" t="s">
        <v>30</v>
      </c>
      <c r="E65" t="s">
        <v>1547</v>
      </c>
      <c r="F65">
        <v>2000</v>
      </c>
      <c r="H65">
        <v>15</v>
      </c>
      <c r="I65">
        <v>700</v>
      </c>
      <c r="J65" t="s">
        <v>60</v>
      </c>
      <c r="K65" t="s">
        <v>1574</v>
      </c>
      <c r="L65" t="s">
        <v>1571</v>
      </c>
      <c r="M65">
        <v>0</v>
      </c>
      <c r="N65">
        <v>47</v>
      </c>
      <c r="Q65" t="str">
        <f t="shared" si="1"/>
        <v>[64] = {["ID"] = 1879149137; }; -- Hero of the Upper Levels</v>
      </c>
      <c r="R65" s="1" t="str">
        <f t="shared" si="2"/>
        <v>[64] = {["ID"] = 1879149137; ["SAVE_INDEX"] = 63; ["TYPE"] =  7; ["NA"] = 2; ["VXP"] = 2000; ["LP"] = 15; ["REP"] =  700; ["FACTION"] = 16; ["TIER"] = 0; ["MIN_LVL"] = "47"; ["NAME"] = { ["EN"] = "Hero of the Upper Levels"; }; ["LORE"] = { ["EN"] = "The dwarves of the Upper Levels expeditions will need a great deal of help in overcoming the obstacles that await them in the Mines of Moria. Your assistance will be welcome, for there is much work to be done if Khazad-dûm is to be hospitable once more."; }; ["SUMMARY"] = { ["EN"] = "Complete 30 quests in the Upper Levels."; }; };</v>
      </c>
      <c r="S65">
        <f t="shared" si="3"/>
        <v>64</v>
      </c>
      <c r="T65" t="str">
        <f t="shared" si="4"/>
        <v>[64] = {</v>
      </c>
      <c r="U65" t="str">
        <f t="shared" si="5"/>
        <v xml:space="preserve">["ID"] = 1879149137; </v>
      </c>
      <c r="V65" t="str">
        <f t="shared" si="6"/>
        <v xml:space="preserve">["ID"] = 1879149137; </v>
      </c>
      <c r="W65" t="str">
        <f t="shared" si="7"/>
        <v/>
      </c>
      <c r="X65" t="str">
        <f t="shared" si="8"/>
        <v xml:space="preserve">["SAVE_INDEX"] = 63; </v>
      </c>
      <c r="Y65">
        <f>VLOOKUP(D65,Type!A$2:B$14,2,FALSE)</f>
        <v>7</v>
      </c>
      <c r="Z65" t="str">
        <f t="shared" si="9"/>
        <v xml:space="preserve">["TYPE"] =  7; </v>
      </c>
      <c r="AA65">
        <f>IF(NOT(ISBLANK(E65)),VLOOKUP(E65,Type!D$2:E$6,2,FALSE),"")</f>
        <v>2</v>
      </c>
      <c r="AB65" t="str">
        <f t="shared" ref="AB65" si="44">IF(NOT(ISBLANK(E65)),CONCATENATE("[""NA""] = ",AA65,"; "),"            ")</f>
        <v xml:space="preserve">["NA"] = 2; </v>
      </c>
      <c r="AC65" t="str">
        <f t="shared" ref="AC65" si="45">TEXT(F65,0)</f>
        <v>2000</v>
      </c>
      <c r="AD65" t="str">
        <f t="shared" ref="AD65" si="46">CONCATENATE("[""VXP""] = ",REPT(" ",4-LEN(AC65)),TEXT(AC65,"0"),"; ")</f>
        <v xml:space="preserve">["VXP"] = 2000; </v>
      </c>
      <c r="AE65" t="str">
        <f t="shared" ref="AE65" si="47">TEXT(H65,0)</f>
        <v>15</v>
      </c>
      <c r="AF65" t="str">
        <f t="shared" ref="AF65" si="48">CONCATENATE("[""LP""] = ",REPT(" ",2-LEN(AE65)),TEXT(AE65,"0"),"; ")</f>
        <v xml:space="preserve">["LP"] = 15; </v>
      </c>
      <c r="AG65" t="str">
        <f t="shared" ref="AG65" si="49">TEXT(I65,0)</f>
        <v>700</v>
      </c>
      <c r="AH65" t="str">
        <f t="shared" ref="AH65" si="50">CONCATENATE("[""REP""] = ",REPT(" ",4-LEN(AG65)),TEXT(AG65,"0"),"; ")</f>
        <v xml:space="preserve">["REP"] =  700; </v>
      </c>
      <c r="AI65">
        <f>VLOOKUP(J65,Faction!A$2:B$80,2,FALSE)</f>
        <v>16</v>
      </c>
      <c r="AJ65" t="str">
        <f t="shared" si="17"/>
        <v xml:space="preserve">["FACTION"] = 16; </v>
      </c>
      <c r="AK65" t="str">
        <f t="shared" ref="AK65" si="51">CONCATENATE("[""TIER""] = ",TEXT(M65,"0"),"; ")</f>
        <v xml:space="preserve">["TIER"] = 0; </v>
      </c>
      <c r="AL65" t="str">
        <f t="shared" si="19"/>
        <v xml:space="preserve">["MIN_LVL"] = "47"; </v>
      </c>
      <c r="AM65" t="str">
        <f t="shared" ref="AM65" si="52">CONCATENATE("[""NAME""] = { [""EN""] = """,C65,"""; }; ")</f>
        <v xml:space="preserve">["NAME"] = { ["EN"] = "Hero of the Upper Levels"; }; </v>
      </c>
      <c r="AN65" t="str">
        <f t="shared" si="21"/>
        <v xml:space="preserve">["LORE"] = { ["EN"] = "The dwarves of the Upper Levels expeditions will need a great deal of help in overcoming the obstacles that await them in the Mines of Moria. Your assistance will be welcome, for there is much work to be done if Khazad-dûm is to be hospitable once more."; }; </v>
      </c>
      <c r="AO65" t="str">
        <f t="shared" si="22"/>
        <v xml:space="preserve">["SUMMARY"] = { ["EN"] = "Complete 30 quests in the Upper Levels."; }; </v>
      </c>
      <c r="AP65" t="str">
        <f t="shared" ref="AP65" si="53">IF(LEN(G65)&gt;0,CONCATENATE("[""TITLE""] = { [""EN""] = """,G65,"""; }; "),"")</f>
        <v/>
      </c>
      <c r="AQ65" t="str">
        <f t="shared" ref="AQ65" si="54">CONCATENATE("};")</f>
        <v>};</v>
      </c>
    </row>
    <row r="66" spans="1:43" x14ac:dyDescent="0.25">
      <c r="A66">
        <v>1879149136</v>
      </c>
      <c r="B66">
        <v>64</v>
      </c>
      <c r="C66" t="s">
        <v>1559</v>
      </c>
      <c r="D66" t="s">
        <v>30</v>
      </c>
      <c r="E66" t="s">
        <v>1547</v>
      </c>
      <c r="F66">
        <v>2000</v>
      </c>
      <c r="H66">
        <v>10</v>
      </c>
      <c r="I66">
        <v>700</v>
      </c>
      <c r="J66" t="s">
        <v>60</v>
      </c>
      <c r="K66" t="s">
        <v>1573</v>
      </c>
      <c r="L66" t="s">
        <v>1571</v>
      </c>
      <c r="M66">
        <v>1</v>
      </c>
      <c r="N66">
        <v>47</v>
      </c>
      <c r="Q66" t="str">
        <f t="shared" si="1"/>
        <v>[65] = {["ID"] = 1879149136; }; -- Defender of the Upper Levels</v>
      </c>
      <c r="R66" s="1" t="str">
        <f t="shared" si="2"/>
        <v>[65] = {["ID"] = 1879149136; ["SAVE_INDEX"] = 64; ["TYPE"] =  7; ["NA"] = 2; ["VXP"] = 2000; ["LP"] = 10; ["REP"] =  700; ["FACTION"] = 16; ["TIER"] = 1; ["MIN_LVL"] = "47"; ["NAME"] = { ["EN"] = "Defender of the Upper Levels"; }; ["LORE"] = { ["EN"] = "The dwarves of the Upper Levels expeditions will need a great deal of help in overcoming the obstacles that await them in the Mines of Moria. Your assistance will be welcome, for there is much work to be done if Khazad-dûm is to be hospitable once more."; }; ["SUMMARY"] = { ["EN"] = "Complete 20 quests in the Upper Levels."; }; };</v>
      </c>
      <c r="S66">
        <f t="shared" si="3"/>
        <v>65</v>
      </c>
      <c r="T66" t="str">
        <f t="shared" si="4"/>
        <v>[65] = {</v>
      </c>
      <c r="U66" t="str">
        <f t="shared" si="5"/>
        <v xml:space="preserve">["ID"] = 1879149136; </v>
      </c>
      <c r="V66" t="str">
        <f t="shared" si="6"/>
        <v xml:space="preserve">["ID"] = 1879149136; </v>
      </c>
      <c r="W66" t="str">
        <f t="shared" si="7"/>
        <v/>
      </c>
      <c r="X66" t="str">
        <f t="shared" si="8"/>
        <v xml:space="preserve">["SAVE_INDEX"] = 64; </v>
      </c>
      <c r="Y66">
        <f>VLOOKUP(D66,Type!A$2:B$14,2,FALSE)</f>
        <v>7</v>
      </c>
      <c r="Z66" t="str">
        <f t="shared" si="9"/>
        <v xml:space="preserve">["TYPE"] =  7; </v>
      </c>
      <c r="AA66">
        <f>IF(NOT(ISBLANK(E66)),VLOOKUP(E66,Type!D$2:E$6,2,FALSE),"")</f>
        <v>2</v>
      </c>
      <c r="AB66" t="str">
        <f>IF(NOT(ISBLANK(E66)),CONCATENATE("[""NA""] = ",AA66,"; "),"            ")</f>
        <v xml:space="preserve">["NA"] = 2; </v>
      </c>
      <c r="AC66" t="str">
        <f>TEXT(F66,0)</f>
        <v>2000</v>
      </c>
      <c r="AD66" t="str">
        <f>CONCATENATE("[""VXP""] = ",REPT(" ",4-LEN(AC66)),TEXT(AC66,"0"),"; ")</f>
        <v xml:space="preserve">["VXP"] = 2000; </v>
      </c>
      <c r="AE66" t="str">
        <f>TEXT(H66,0)</f>
        <v>10</v>
      </c>
      <c r="AF66" t="str">
        <f>CONCATENATE("[""LP""] = ",REPT(" ",2-LEN(AE66)),TEXT(AE66,"0"),"; ")</f>
        <v xml:space="preserve">["LP"] = 10; </v>
      </c>
      <c r="AG66" t="str">
        <f>TEXT(I66,0)</f>
        <v>700</v>
      </c>
      <c r="AH66" t="str">
        <f>CONCATENATE("[""REP""] = ",REPT(" ",4-LEN(AG66)),TEXT(AG66,"0"),"; ")</f>
        <v xml:space="preserve">["REP"] =  700; </v>
      </c>
      <c r="AI66">
        <f>VLOOKUP(J66,Faction!A$2:B$80,2,FALSE)</f>
        <v>16</v>
      </c>
      <c r="AJ66" t="str">
        <f t="shared" si="17"/>
        <v xml:space="preserve">["FACTION"] = 16; </v>
      </c>
      <c r="AK66" t="str">
        <f>CONCATENATE("[""TIER""] = ",TEXT(M66,"0"),"; ")</f>
        <v xml:space="preserve">["TIER"] = 1; </v>
      </c>
      <c r="AL66" t="str">
        <f t="shared" si="19"/>
        <v xml:space="preserve">["MIN_LVL"] = "47"; </v>
      </c>
      <c r="AM66" t="str">
        <f>CONCATENATE("[""NAME""] = { [""EN""] = """,C66,"""; }; ")</f>
        <v xml:space="preserve">["NAME"] = { ["EN"] = "Defender of the Upper Levels"; }; </v>
      </c>
      <c r="AN66" t="str">
        <f t="shared" si="21"/>
        <v xml:space="preserve">["LORE"] = { ["EN"] = "The dwarves of the Upper Levels expeditions will need a great deal of help in overcoming the obstacles that await them in the Mines of Moria. Your assistance will be welcome, for there is much work to be done if Khazad-dûm is to be hospitable once more."; }; </v>
      </c>
      <c r="AO66" t="str">
        <f t="shared" si="22"/>
        <v xml:space="preserve">["SUMMARY"] = { ["EN"] = "Complete 20 quests in the Upper Levels."; }; </v>
      </c>
      <c r="AP66" t="str">
        <f>IF(LEN(G66)&gt;0,CONCATENATE("[""TITLE""] = { [""EN""] = """,G66,"""; }; "),"")</f>
        <v/>
      </c>
      <c r="AQ66" t="str">
        <f t="shared" si="24"/>
        <v>};</v>
      </c>
    </row>
    <row r="67" spans="1:43" x14ac:dyDescent="0.25">
      <c r="A67">
        <v>1879149135</v>
      </c>
      <c r="B67">
        <v>65</v>
      </c>
      <c r="C67" t="s">
        <v>1558</v>
      </c>
      <c r="D67" t="s">
        <v>30</v>
      </c>
      <c r="E67" t="s">
        <v>1547</v>
      </c>
      <c r="F67">
        <v>4000</v>
      </c>
      <c r="H67">
        <v>10</v>
      </c>
      <c r="I67">
        <v>700</v>
      </c>
      <c r="J67" t="s">
        <v>60</v>
      </c>
      <c r="K67" t="s">
        <v>1572</v>
      </c>
      <c r="L67" t="s">
        <v>1571</v>
      </c>
      <c r="M67">
        <v>2</v>
      </c>
      <c r="N67">
        <v>47</v>
      </c>
      <c r="Q67" t="str">
        <f t="shared" ref="Q67" si="55">CONCATENATE(T67,V67,W67,AQ67," -- ",C67)</f>
        <v>[66] = {["ID"] = 1879149135; }; -- Adventurer in the Upper Levels</v>
      </c>
      <c r="R67" s="1" t="str">
        <f t="shared" ref="R67" si="56">CONCATENATE(T67,U67,X67,Z67,AB67,AD67,AF67,AH67,AJ67,AK67,AL67,AM67,AN67,AO67,AP67,AQ67)</f>
        <v>[66] = {["ID"] = 1879149135; ["SAVE_INDEX"] = 65; ["TYPE"] =  7; ["NA"] = 2; ["VXP"] = 4000; ["LP"] = 10; ["REP"] =  700; ["FACTION"] = 16; ["TIER"] = 2; ["MIN_LVL"] = "47"; ["NAME"] = { ["EN"] = "Adventurer in the Upper Levels"; }; ["LORE"] = { ["EN"] = "The dwarves of the Upper Levels expeditions will need a great deal of help in overcoming the obstacles that await them in the Mines of Moria. Your assistance will be welcome, for there is much work to be done if Khazad-dûm is to be hospitable once more."; }; ["SUMMARY"] = { ["EN"] = "Complete 10 quests in the Upper Levels."; }; };</v>
      </c>
      <c r="S67">
        <f t="shared" ref="S67" si="57">ROW()-1</f>
        <v>66</v>
      </c>
      <c r="T67" t="str">
        <f t="shared" ref="T67" si="58">CONCATENATE(REPT(" ",2-LEN(S67)),"[",S67,"] = {")</f>
        <v>[66] = {</v>
      </c>
      <c r="U67" t="str">
        <f t="shared" ref="U67" si="59">IF(LEN(A67)&gt;0,CONCATENATE("[""ID""] = ",A67,"; "),"                     ")</f>
        <v xml:space="preserve">["ID"] = 1879149135; </v>
      </c>
      <c r="V67" t="str">
        <f t="shared" ref="V67" si="60">IF(LEN(A67)&gt;0,CONCATENATE("[""ID""] = ",A67,"; "),"")</f>
        <v xml:space="preserve">["ID"] = 1879149135; </v>
      </c>
      <c r="W67" t="str">
        <f t="shared" ref="W67" si="61">IF(LEN(O67)&gt;0,CONCATENATE("[""CAT_ID""] = ",O67,"; "),"")</f>
        <v/>
      </c>
      <c r="X67" t="str">
        <f t="shared" ref="X67" si="62">IF(LEN(B67)&gt;0,CONCATENATE("[""SAVE_INDEX""] = ",REPT(" ",2-LEN(B67)),B67,"; "),"                     ")</f>
        <v xml:space="preserve">["SAVE_INDEX"] = 65; </v>
      </c>
      <c r="Y67">
        <f>VLOOKUP(D67,Type!A$2:B$14,2,FALSE)</f>
        <v>7</v>
      </c>
      <c r="Z67" t="str">
        <f t="shared" ref="Z67" si="63">CONCATENATE("[""TYPE""] = ",REPT(" ",2-LEN(Y67)),Y67,"; ")</f>
        <v xml:space="preserve">["TYPE"] =  7; </v>
      </c>
      <c r="AA67">
        <f>IF(NOT(ISBLANK(E67)),VLOOKUP(E67,Type!D$2:E$6,2,FALSE),"")</f>
        <v>2</v>
      </c>
      <c r="AB67" t="str">
        <f t="shared" si="10"/>
        <v xml:space="preserve">["NA"] = 2; </v>
      </c>
      <c r="AC67" t="str">
        <f t="shared" si="11"/>
        <v>4000</v>
      </c>
      <c r="AD67" t="str">
        <f t="shared" si="12"/>
        <v xml:space="preserve">["VXP"] = 4000; </v>
      </c>
      <c r="AE67" t="str">
        <f t="shared" si="13"/>
        <v>10</v>
      </c>
      <c r="AF67" t="str">
        <f t="shared" si="14"/>
        <v xml:space="preserve">["LP"] = 10; </v>
      </c>
      <c r="AG67" t="str">
        <f t="shared" si="15"/>
        <v>700</v>
      </c>
      <c r="AH67" t="str">
        <f t="shared" si="16"/>
        <v xml:space="preserve">["REP"] =  700; </v>
      </c>
      <c r="AI67">
        <f>VLOOKUP(J67,Faction!A$2:B$80,2,FALSE)</f>
        <v>16</v>
      </c>
      <c r="AJ67" t="str">
        <f t="shared" ref="AJ67" si="64">CONCATENATE("[""FACTION""] = ",REPT(" ",2-LEN(AI67)),TEXT(AI67,"0"),"; ")</f>
        <v xml:space="preserve">["FACTION"] = 16; </v>
      </c>
      <c r="AK67" t="str">
        <f t="shared" si="18"/>
        <v xml:space="preserve">["TIER"] = 2; </v>
      </c>
      <c r="AL67" t="str">
        <f t="shared" ref="AL67" si="65">IF(LEN(N67)&gt;0,CONCATENATE("[""MIN_LVL""] = ",REPT(" ",2-LEN(N67)),"""",N67,"""; "),"                    ")</f>
        <v xml:space="preserve">["MIN_LVL"] = "47"; </v>
      </c>
      <c r="AM67" t="str">
        <f t="shared" si="20"/>
        <v xml:space="preserve">["NAME"] = { ["EN"] = "Adventurer in the Upper Levels"; }; </v>
      </c>
      <c r="AN67" t="str">
        <f t="shared" ref="AN67" si="66">IF(LEN(L67)&gt;0,CONCATENATE("[""LORE""] = { [""EN""] = """,L67,"""; }; "),"")</f>
        <v xml:space="preserve">["LORE"] = { ["EN"] = "The dwarves of the Upper Levels expeditions will need a great deal of help in overcoming the obstacles that await them in the Mines of Moria. Your assistance will be welcome, for there is much work to be done if Khazad-dûm is to be hospitable once more."; }; </v>
      </c>
      <c r="AO67" t="str">
        <f t="shared" ref="AO67" si="67">IF(LEN(K67)&gt;0,CONCATENATE("[""SUMMARY""] = { [""EN""] = """,K67,"""; }; "),"")</f>
        <v xml:space="preserve">["SUMMARY"] = { ["EN"] = "Complete 10 quests in the Upper Levels."; }; </v>
      </c>
      <c r="AP67" t="str">
        <f t="shared" si="23"/>
        <v/>
      </c>
      <c r="AQ67" t="str">
        <f t="shared" si="24"/>
        <v>};</v>
      </c>
    </row>
  </sheetData>
  <conditionalFormatting sqref="B1">
    <cfRule type="duplicateValues" dxfId="49" priority="3"/>
  </conditionalFormatting>
  <conditionalFormatting sqref="B1:B1048576">
    <cfRule type="duplicateValues" dxfId="48" priority="2"/>
  </conditionalFormatting>
  <conditionalFormatting sqref="O2:O67">
    <cfRule type="duplicateValues" dxfId="4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185F8-A198-40CD-937B-1C244DF28C93}">
  <dimension ref="A1:AP57"/>
  <sheetViews>
    <sheetView workbookViewId="0">
      <pane xSplit="3" ySplit="1" topLeftCell="G2" activePane="bottomRight" state="frozen"/>
      <selection pane="topRight" activeCell="C1" sqref="C1"/>
      <selection pane="bottomLeft" activeCell="A2" sqref="A2"/>
      <selection pane="bottomRight" activeCell="I29" sqref="I29"/>
    </sheetView>
  </sheetViews>
  <sheetFormatPr defaultRowHeight="15" x14ac:dyDescent="0.25"/>
  <cols>
    <col min="1" max="1" width="11" bestFit="1" customWidth="1"/>
    <col min="3" max="3" width="49.5703125" bestFit="1" customWidth="1"/>
    <col min="9" max="9" width="11.28515625" bestFit="1" customWidth="1"/>
    <col min="10" max="10" width="27.42578125" customWidth="1"/>
    <col min="15" max="15" width="12.140625" bestFit="1" customWidth="1"/>
    <col min="16" max="16" width="12.140625" customWidth="1"/>
    <col min="17" max="17" width="19.5703125" customWidth="1"/>
  </cols>
  <sheetData>
    <row r="1" spans="1:42" x14ac:dyDescent="0.25">
      <c r="A1" t="s">
        <v>1575</v>
      </c>
      <c r="B1" t="s">
        <v>799</v>
      </c>
      <c r="C1" t="s">
        <v>1011</v>
      </c>
      <c r="D1" t="s">
        <v>1</v>
      </c>
      <c r="E1" t="s">
        <v>2</v>
      </c>
      <c r="F1" t="s">
        <v>3</v>
      </c>
      <c r="G1" t="s">
        <v>4</v>
      </c>
      <c r="H1" t="s">
        <v>5</v>
      </c>
      <c r="I1" t="s">
        <v>6</v>
      </c>
      <c r="J1" t="s">
        <v>7</v>
      </c>
      <c r="K1" t="s">
        <v>8</v>
      </c>
      <c r="L1" t="s">
        <v>9</v>
      </c>
      <c r="M1" t="s">
        <v>1012</v>
      </c>
      <c r="N1" t="s">
        <v>2083</v>
      </c>
      <c r="O1" t="s">
        <v>10</v>
      </c>
      <c r="P1" t="s">
        <v>2085</v>
      </c>
      <c r="Q1" t="s">
        <v>11</v>
      </c>
      <c r="R1" t="s">
        <v>12</v>
      </c>
      <c r="S1" t="s">
        <v>13</v>
      </c>
      <c r="T1" t="s">
        <v>1575</v>
      </c>
      <c r="U1" t="s">
        <v>2084</v>
      </c>
      <c r="V1" t="s">
        <v>2083</v>
      </c>
      <c r="W1" t="s">
        <v>799</v>
      </c>
      <c r="X1" t="s">
        <v>14</v>
      </c>
      <c r="Y1" t="s">
        <v>15</v>
      </c>
      <c r="Z1" t="s">
        <v>16</v>
      </c>
      <c r="AA1" t="s">
        <v>2</v>
      </c>
      <c r="AB1" t="s">
        <v>17</v>
      </c>
      <c r="AC1" t="s">
        <v>4</v>
      </c>
      <c r="AD1" t="s">
        <v>18</v>
      </c>
      <c r="AE1" t="s">
        <v>5</v>
      </c>
      <c r="AF1" t="s">
        <v>19</v>
      </c>
      <c r="AG1" t="s">
        <v>6</v>
      </c>
      <c r="AH1" t="s">
        <v>9</v>
      </c>
      <c r="AI1" t="s">
        <v>1012</v>
      </c>
      <c r="AJ1" t="s">
        <v>1009</v>
      </c>
      <c r="AK1" t="s">
        <v>1010</v>
      </c>
      <c r="AL1" t="s">
        <v>7</v>
      </c>
      <c r="AM1" t="s">
        <v>0</v>
      </c>
      <c r="AN1" t="s">
        <v>20</v>
      </c>
      <c r="AO1" t="s">
        <v>407</v>
      </c>
      <c r="AP1" t="s">
        <v>406</v>
      </c>
    </row>
    <row r="2" spans="1:42" x14ac:dyDescent="0.25">
      <c r="A2">
        <v>1879303885</v>
      </c>
      <c r="B2">
        <v>1</v>
      </c>
      <c r="C2" t="s">
        <v>345</v>
      </c>
      <c r="D2" t="s">
        <v>30</v>
      </c>
      <c r="H2">
        <v>1200</v>
      </c>
      <c r="I2" t="s">
        <v>64</v>
      </c>
      <c r="J2" t="s">
        <v>350</v>
      </c>
      <c r="K2" t="s">
        <v>365</v>
      </c>
      <c r="L2">
        <v>0</v>
      </c>
      <c r="M2">
        <v>56</v>
      </c>
      <c r="P2" t="str">
        <f>CONCATENATE(S2,U2,V2,AN2," -- ",C2)</f>
        <v xml:space="preserve"> [1] = {["ID"] = 1879303885; }; -- Deeds of Mirkwood</v>
      </c>
      <c r="Q2" s="1" t="str">
        <f>CONCATENATE(S2,T2,W2,Y2,AA2,AC2,AE2,AG2,AH2,AI2,AJ2,AK2,AL2,AM2,AN2)</f>
        <v xml:space="preserve"> [1] = {["ID"] = 1879303885; ["SAVE_INDEX"] =  1; ["TYPE"] = 7; ["VXP"] =    0; ["LP"] =  0; ["REP"] = 1200; ["FACTION"] = 20; ["TIER"] = 0; ["MIN_LVL"] = "56"; ["NAME"] = { ["EN"] = "Deeds of Mirkwood"; }; ["LORE"] = { ["EN"] = "There is much to do while travelling through the lands of Mirkwood."; }; ["SUMMARY"] = { ["EN"] = "Complete 2 meta deeds and 1 quest deed"; }; };</v>
      </c>
      <c r="R2">
        <f>ROW()-1</f>
        <v>1</v>
      </c>
      <c r="S2" t="str">
        <f t="shared" ref="S2" si="0">CONCATENATE(REPT(" ",2-LEN(R2)),"[",R2,"] = {")</f>
        <v xml:space="preserve"> [1] = {</v>
      </c>
      <c r="T2" t="str">
        <f>IF(LEN(A2)&gt;0,CONCATENATE("[""ID""] = ",A2,"; "),"                     ")</f>
        <v xml:space="preserve">["ID"] = 1879303885; </v>
      </c>
      <c r="U2" t="str">
        <f>IF(LEN(A2)&gt;0,CONCATENATE("[""ID""] = ",A2,"; "),"")</f>
        <v xml:space="preserve">["ID"] = 1879303885; </v>
      </c>
      <c r="V2" t="str">
        <f>IF(LEN(N2)&gt;0,CONCATENATE("[""CAT_ID""] = ",N2,"; "),"")</f>
        <v/>
      </c>
      <c r="W2" t="str">
        <f>IF(LEN(B2)&gt;0,CONCATENATE("[""SAVE_INDEX""] = ",REPT(" ",2-LEN(B2)),B2,"; "),"")</f>
        <v xml:space="preserve">["SAVE_INDEX"] =  1; </v>
      </c>
      <c r="X2">
        <f>VLOOKUP(D2,Type!A$2:B$14,2,FALSE)</f>
        <v>7</v>
      </c>
      <c r="Y2" t="str">
        <f t="shared" ref="Y2" si="1">CONCATENATE("[""TYPE""] = ",X2,"; ")</f>
        <v xml:space="preserve">["TYPE"] = 7; </v>
      </c>
      <c r="Z2" t="str">
        <f>TEXT(E2,0)</f>
        <v>0</v>
      </c>
      <c r="AA2" t="str">
        <f>CONCATENATE("[""VXP""] = ",REPT(" ",4-LEN(Z2)),TEXT(Z2,"0"),"; ")</f>
        <v xml:space="preserve">["VXP"] =    0; </v>
      </c>
      <c r="AB2" t="str">
        <f>TEXT(G2,0)</f>
        <v>0</v>
      </c>
      <c r="AC2" t="str">
        <f>CONCATENATE("[""LP""] = ",REPT(" ",2-LEN(AB2)),TEXT(AB2,"0"),"; ")</f>
        <v xml:space="preserve">["LP"] =  0; </v>
      </c>
      <c r="AD2" t="str">
        <f>TEXT(H2,0)</f>
        <v>1200</v>
      </c>
      <c r="AE2" t="str">
        <f>CONCATENATE("[""REP""] = ",REPT(" ",4-LEN(AD2)),TEXT(AD2,"0"),"; ")</f>
        <v xml:space="preserve">["REP"] = 1200; </v>
      </c>
      <c r="AF2">
        <f>VLOOKUP(I2,Faction!A$2:B$80,2,FALSE)</f>
        <v>20</v>
      </c>
      <c r="AG2" t="str">
        <f>CONCATENATE("[""FACTION""] = ",REPT(" ",2-LEN(AF2)),TEXT(AF2,"0"),"; ")</f>
        <v xml:space="preserve">["FACTION"] = 20; </v>
      </c>
      <c r="AH2" t="str">
        <f t="shared" ref="AH2" si="2">CONCATENATE("[""TIER""] = ",TEXT(L2,"0"),"; ")</f>
        <v xml:space="preserve">["TIER"] = 0; </v>
      </c>
      <c r="AI2" t="str">
        <f>IF(LEN(M2)&gt;0,CONCATENATE("[""MIN_LVL""] = ",REPT(" ",2-LEN(M2)),"""",M2,"""; "),"")</f>
        <v xml:space="preserve">["MIN_LVL"] = "56"; </v>
      </c>
      <c r="AJ2" t="str">
        <f>CONCATENATE("[""NAME""] = { [""EN""] = """,C2,"""; }; ")</f>
        <v xml:space="preserve">["NAME"] = { ["EN"] = "Deeds of Mirkwood"; }; </v>
      </c>
      <c r="AK2" t="str">
        <f>IF(LEN(K2)&gt;0,CONCATENATE("[""LORE""] = { [""EN""] = """,K2,"""; }; "),"")</f>
        <v xml:space="preserve">["LORE"] = { ["EN"] = "There is much to do while travelling through the lands of Mirkwood."; }; </v>
      </c>
      <c r="AL2" t="str">
        <f>IF(LEN(J2)&gt;0,CONCATENATE("[""SUMMARY""] = { [""EN""] = """,J2,"""; }; "),"")</f>
        <v xml:space="preserve">["SUMMARY"] = { ["EN"] = "Complete 2 meta deeds and 1 quest deed"; }; </v>
      </c>
      <c r="AM2" t="str">
        <f>IF(LEN(F2)&gt;0,CONCATENATE("[""TITLE""] = { [""EN""] = """,F2,"""; }; "),"")</f>
        <v/>
      </c>
      <c r="AN2" t="str">
        <f>CONCATENATE("};")</f>
        <v>};</v>
      </c>
      <c r="AO2" t="str">
        <f>IF(ISBLANK(F2),"",CONCATENATE("[[",F2,"]]"))</f>
        <v/>
      </c>
      <c r="AP2" t="str">
        <f>CONCATENATE("|align=""left""| [[",C2,"]] || ",D2," || ",E2," ||",AO2," || ",G2," || ",H2," || ",I2," || ",J2,"")</f>
        <v>|align="left"| [[Deeds of Mirkwood]] || Reputation ||  || ||  || 1200 || Malledhrim || Complete 2 meta deeds and 1 quest deed</v>
      </c>
    </row>
    <row r="3" spans="1:42" x14ac:dyDescent="0.25">
      <c r="A3">
        <v>1879303628</v>
      </c>
      <c r="B3">
        <v>2</v>
      </c>
      <c r="C3" t="s">
        <v>344</v>
      </c>
      <c r="D3" t="s">
        <v>25</v>
      </c>
      <c r="H3">
        <v>900</v>
      </c>
      <c r="I3" t="s">
        <v>64</v>
      </c>
      <c r="J3" t="s">
        <v>351</v>
      </c>
      <c r="K3" t="s">
        <v>366</v>
      </c>
      <c r="L3">
        <v>1</v>
      </c>
      <c r="M3">
        <v>56</v>
      </c>
      <c r="P3" t="str">
        <f t="shared" ref="P3:P28" si="3">CONCATENATE(S3,U3,V3,AN3," -- ",C3)</f>
        <v xml:space="preserve"> [2] = {["ID"] = 1879303628; }; -- Explorer of Mirkwood</v>
      </c>
      <c r="Q3" s="1" t="str">
        <f t="shared" ref="Q3:Q28" si="4">CONCATENATE(S3,T3,W3,Y3,AA3,AC3,AE3,AG3,AH3,AI3,AJ3,AK3,AL3,AM3,AN3)</f>
        <v xml:space="preserve"> [2] = {["ID"] = 1879303628; ["SAVE_INDEX"] =  2; ["TYPE"] = 3; ["VXP"] =    0; ["LP"] =  0; ["REP"] =  900; ["FACTION"] = 20; ["TIER"] = 1; ["MIN_LVL"] = "56"; ["NAME"] = { ["EN"] = "Explorer of Mirkwood"; }; ["LORE"] = { ["EN"] = "Explore the fell and hopeless stronghold of evil that has become of the once great forest of Mirkwood."; }; ["SUMMARY"] = { ["EN"] = "Complete 3 explorer deeds"; }; };</v>
      </c>
      <c r="R3">
        <f t="shared" ref="R3:R28" si="5">ROW()-1</f>
        <v>2</v>
      </c>
      <c r="S3" t="str">
        <f t="shared" ref="S3:S28" si="6">CONCATENATE(REPT(" ",2-LEN(R3)),"[",R3,"] = {")</f>
        <v xml:space="preserve"> [2] = {</v>
      </c>
      <c r="T3" t="str">
        <f t="shared" ref="T3:T28" si="7">IF(LEN(A3)&gt;0,CONCATENATE("[""ID""] = ",A3,"; "),"                     ")</f>
        <v xml:space="preserve">["ID"] = 1879303628; </v>
      </c>
      <c r="U3" t="str">
        <f t="shared" ref="U3:U28" si="8">IF(LEN(A3)&gt;0,CONCATENATE("[""ID""] = ",A3,"; "),"")</f>
        <v xml:space="preserve">["ID"] = 1879303628; </v>
      </c>
      <c r="V3" t="str">
        <f t="shared" ref="V3:V28" si="9">IF(LEN(N3)&gt;0,CONCATENATE("[""CAT_ID""] = ",N3,"; "),"")</f>
        <v/>
      </c>
      <c r="W3" t="str">
        <f t="shared" ref="W3:W28" si="10">IF(LEN(B3)&gt;0,CONCATENATE("[""SAVE_INDEX""] = ",REPT(" ",2-LEN(B3)),B3,"; "),"")</f>
        <v xml:space="preserve">["SAVE_INDEX"] =  2; </v>
      </c>
      <c r="X3">
        <f>VLOOKUP(D3,Type!A$2:B$14,2,FALSE)</f>
        <v>3</v>
      </c>
      <c r="Y3" t="str">
        <f t="shared" ref="Y3:Y28" si="11">CONCATENATE("[""TYPE""] = ",X3,"; ")</f>
        <v xml:space="preserve">["TYPE"] = 3; </v>
      </c>
      <c r="Z3" t="str">
        <f t="shared" ref="Z3:Z28" si="12">TEXT(E3,0)</f>
        <v>0</v>
      </c>
      <c r="AA3" t="str">
        <f t="shared" ref="AA3:AA28" si="13">CONCATENATE("[""VXP""] = ",REPT(" ",4-LEN(Z3)),TEXT(Z3,"0"),"; ")</f>
        <v xml:space="preserve">["VXP"] =    0; </v>
      </c>
      <c r="AB3" t="str">
        <f t="shared" ref="AB3:AB28" si="14">TEXT(G3,0)</f>
        <v>0</v>
      </c>
      <c r="AC3" t="str">
        <f t="shared" ref="AC3:AC28" si="15">CONCATENATE("[""LP""] = ",REPT(" ",2-LEN(AB3)),TEXT(AB3,"0"),"; ")</f>
        <v xml:space="preserve">["LP"] =  0; </v>
      </c>
      <c r="AD3" t="str">
        <f t="shared" ref="AD3:AD28" si="16">TEXT(H3,0)</f>
        <v>900</v>
      </c>
      <c r="AE3" t="str">
        <f t="shared" ref="AE3:AE28" si="17">CONCATENATE("[""REP""] = ",REPT(" ",4-LEN(AD3)),TEXT(AD3,"0"),"; ")</f>
        <v xml:space="preserve">["REP"] =  900; </v>
      </c>
      <c r="AF3">
        <f>VLOOKUP(I3,Faction!A$2:B$80,2,FALSE)</f>
        <v>20</v>
      </c>
      <c r="AG3" t="str">
        <f t="shared" ref="AG3:AG28" si="18">CONCATENATE("[""FACTION""] = ",REPT(" ",2-LEN(AF3)),TEXT(AF3,"0"),"; ")</f>
        <v xml:space="preserve">["FACTION"] = 20; </v>
      </c>
      <c r="AH3" t="str">
        <f t="shared" ref="AH3:AH28" si="19">CONCATENATE("[""TIER""] = ",TEXT(L3,"0"),"; ")</f>
        <v xml:space="preserve">["TIER"] = 1; </v>
      </c>
      <c r="AI3" t="str">
        <f t="shared" ref="AI3:AI28" si="20">IF(LEN(M3)&gt;0,CONCATENATE("[""MIN_LVL""] = ",REPT(" ",2-LEN(M3)),"""",M3,"""; "),"")</f>
        <v xml:space="preserve">["MIN_LVL"] = "56"; </v>
      </c>
      <c r="AJ3" t="str">
        <f t="shared" ref="AJ3:AJ28" si="21">CONCATENATE("[""NAME""] = { [""EN""] = """,C3,"""; }; ")</f>
        <v xml:space="preserve">["NAME"] = { ["EN"] = "Explorer of Mirkwood"; }; </v>
      </c>
      <c r="AK3" t="str">
        <f t="shared" ref="AK3:AK28" si="22">IF(LEN(K3)&gt;0,CONCATENATE("[""LORE""] = { [""EN""] = """,K3,"""; }; "),"")</f>
        <v xml:space="preserve">["LORE"] = { ["EN"] = "Explore the fell and hopeless stronghold of evil that has become of the once great forest of Mirkwood."; }; </v>
      </c>
      <c r="AL3" t="str">
        <f t="shared" ref="AL3:AL28" si="23">IF(LEN(J3)&gt;0,CONCATENATE("[""SUMMARY""] = { [""EN""] = """,J3,"""; }; "),"")</f>
        <v xml:space="preserve">["SUMMARY"] = { ["EN"] = "Complete 3 explorer deeds"; }; </v>
      </c>
      <c r="AM3" t="str">
        <f t="shared" ref="AM3:AM28" si="24">IF(LEN(F3)&gt;0,CONCATENATE("[""TITLE""] = { [""EN""] = """,F3,"""; }; "),"")</f>
        <v/>
      </c>
      <c r="AN3" t="str">
        <f t="shared" ref="AN3:AN28" si="25">CONCATENATE("};")</f>
        <v>};</v>
      </c>
      <c r="AO3" t="str">
        <f t="shared" ref="AO3:AO22" si="26">IF(ISBLANK(F3),"",CONCATENATE("[[",F3,"]]"))</f>
        <v/>
      </c>
      <c r="AP3" t="str">
        <f t="shared" ref="AP3:AP22" si="27">CONCATENATE("|align=""left""| [[",C3,"]] || ",D3," || ",E3," ||",AO3," || ",G3," || ",H3," || ",I3," || ",J3,"")</f>
        <v>|align="left"| [[Explorer of Mirkwood]] || Explorer ||  || ||  || 900 || Malledhrim || Complete 3 explorer deeds</v>
      </c>
    </row>
    <row r="4" spans="1:42" x14ac:dyDescent="0.25">
      <c r="A4">
        <v>1879175386</v>
      </c>
      <c r="B4">
        <v>4</v>
      </c>
      <c r="C4" t="s">
        <v>341</v>
      </c>
      <c r="D4" t="s">
        <v>25</v>
      </c>
      <c r="E4">
        <v>2000</v>
      </c>
      <c r="G4">
        <v>5</v>
      </c>
      <c r="H4">
        <v>500</v>
      </c>
      <c r="I4" t="s">
        <v>64</v>
      </c>
      <c r="J4" t="s">
        <v>353</v>
      </c>
      <c r="K4" t="s">
        <v>367</v>
      </c>
      <c r="L4">
        <v>2</v>
      </c>
      <c r="M4">
        <v>56</v>
      </c>
      <c r="P4" t="str">
        <f t="shared" si="3"/>
        <v xml:space="preserve"> [3] = {["ID"] = 1879175386; }; -- The Wilds of Mirkwood</v>
      </c>
      <c r="Q4" s="1" t="str">
        <f t="shared" si="4"/>
        <v xml:space="preserve"> [3] = {["ID"] = 1879175386; ["SAVE_INDEX"] =  4; ["TYPE"] = 3; ["VXP"] = 2000; ["LP"] =  5; ["REP"] =  500; ["FACTION"] = 20; ["TIER"] = 2; ["MIN_LVL"] = "56"; ["NAME"] = { ["EN"] = "The Wilds of Mirkwood"; }; ["LORE"] = { ["EN"] = "There are many wild and forsaken places to be stumbled upon as the wary wanderer passes through Mirkwood."; }; ["SUMMARY"] = { ["EN"] = "Find 7 wild and forsaken places"; }; };</v>
      </c>
      <c r="R4">
        <f t="shared" si="5"/>
        <v>3</v>
      </c>
      <c r="S4" t="str">
        <f t="shared" si="6"/>
        <v xml:space="preserve"> [3] = {</v>
      </c>
      <c r="T4" t="str">
        <f t="shared" si="7"/>
        <v xml:space="preserve">["ID"] = 1879175386; </v>
      </c>
      <c r="U4" t="str">
        <f t="shared" si="8"/>
        <v xml:space="preserve">["ID"] = 1879175386; </v>
      </c>
      <c r="V4" t="str">
        <f t="shared" si="9"/>
        <v/>
      </c>
      <c r="W4" t="str">
        <f t="shared" si="10"/>
        <v xml:space="preserve">["SAVE_INDEX"] =  4; </v>
      </c>
      <c r="X4">
        <f>VLOOKUP(D4,Type!A$2:B$14,2,FALSE)</f>
        <v>3</v>
      </c>
      <c r="Y4" t="str">
        <f t="shared" si="11"/>
        <v xml:space="preserve">["TYPE"] = 3; </v>
      </c>
      <c r="Z4" t="str">
        <f t="shared" si="12"/>
        <v>2000</v>
      </c>
      <c r="AA4" t="str">
        <f t="shared" si="13"/>
        <v xml:space="preserve">["VXP"] = 2000; </v>
      </c>
      <c r="AB4" t="str">
        <f t="shared" si="14"/>
        <v>5</v>
      </c>
      <c r="AC4" t="str">
        <f t="shared" si="15"/>
        <v xml:space="preserve">["LP"] =  5; </v>
      </c>
      <c r="AD4" t="str">
        <f t="shared" si="16"/>
        <v>500</v>
      </c>
      <c r="AE4" t="str">
        <f t="shared" si="17"/>
        <v xml:space="preserve">["REP"] =  500; </v>
      </c>
      <c r="AF4">
        <f>VLOOKUP(I4,Faction!A$2:B$80,2,FALSE)</f>
        <v>20</v>
      </c>
      <c r="AG4" t="str">
        <f t="shared" si="18"/>
        <v xml:space="preserve">["FACTION"] = 20; </v>
      </c>
      <c r="AH4" t="str">
        <f t="shared" si="19"/>
        <v xml:space="preserve">["TIER"] = 2; </v>
      </c>
      <c r="AI4" t="str">
        <f t="shared" si="20"/>
        <v xml:space="preserve">["MIN_LVL"] = "56"; </v>
      </c>
      <c r="AJ4" t="str">
        <f t="shared" si="21"/>
        <v xml:space="preserve">["NAME"] = { ["EN"] = "The Wilds of Mirkwood"; }; </v>
      </c>
      <c r="AK4" t="str">
        <f t="shared" si="22"/>
        <v xml:space="preserve">["LORE"] = { ["EN"] = "There are many wild and forsaken places to be stumbled upon as the wary wanderer passes through Mirkwood."; }; </v>
      </c>
      <c r="AL4" t="str">
        <f t="shared" si="23"/>
        <v xml:space="preserve">["SUMMARY"] = { ["EN"] = "Find 7 wild and forsaken places"; }; </v>
      </c>
      <c r="AM4" t="str">
        <f t="shared" si="24"/>
        <v/>
      </c>
      <c r="AN4" t="str">
        <f t="shared" si="25"/>
        <v>};</v>
      </c>
      <c r="AO4" t="str">
        <f t="shared" si="26"/>
        <v/>
      </c>
      <c r="AP4" t="str">
        <f t="shared" si="27"/>
        <v>|align="left"| [[The Wilds of Mirkwood]] || Explorer || 2000 || || 5 || 500 || Malledhrim || Find 7 wild and forsaken places</v>
      </c>
    </row>
    <row r="5" spans="1:42" x14ac:dyDescent="0.25">
      <c r="A5">
        <v>1879175387</v>
      </c>
      <c r="B5">
        <v>5</v>
      </c>
      <c r="C5" t="s">
        <v>343</v>
      </c>
      <c r="D5" t="s">
        <v>25</v>
      </c>
      <c r="E5">
        <v>2000</v>
      </c>
      <c r="G5">
        <v>5</v>
      </c>
      <c r="H5">
        <v>500</v>
      </c>
      <c r="I5" t="s">
        <v>64</v>
      </c>
      <c r="J5" t="s">
        <v>354</v>
      </c>
      <c r="K5" t="s">
        <v>368</v>
      </c>
      <c r="L5">
        <v>2</v>
      </c>
      <c r="M5">
        <v>56</v>
      </c>
      <c r="P5" t="str">
        <f t="shared" si="3"/>
        <v xml:space="preserve"> [4] = {["ID"] = 1879175387; }; -- Uncovering the Ruins of Mirkwood</v>
      </c>
      <c r="Q5" s="1" t="str">
        <f t="shared" si="4"/>
        <v xml:space="preserve"> [4] = {["ID"] = 1879175387; ["SAVE_INDEX"] =  5; ["TYPE"] = 3; ["VXP"] = 2000; ["LP"] =  5; ["REP"] =  500; ["FACTION"] = 20; ["TIER"] = 2; ["MIN_LVL"] = "56"; ["NAME"] = { ["EN"] = "Uncovering the Ruins of Mirkwood"; }; ["LORE"] = { ["EN"] = "Mirkwood is home to many places that were once great, but have fallen into ruin after long years of corruption and disrepair."; }; ["SUMMARY"] = { ["EN"] = "Find 5 ruins"; }; };</v>
      </c>
      <c r="R5">
        <f t="shared" si="5"/>
        <v>4</v>
      </c>
      <c r="S5" t="str">
        <f t="shared" si="6"/>
        <v xml:space="preserve"> [4] = {</v>
      </c>
      <c r="T5" t="str">
        <f t="shared" si="7"/>
        <v xml:space="preserve">["ID"] = 1879175387; </v>
      </c>
      <c r="U5" t="str">
        <f t="shared" si="8"/>
        <v xml:space="preserve">["ID"] = 1879175387; </v>
      </c>
      <c r="V5" t="str">
        <f t="shared" si="9"/>
        <v/>
      </c>
      <c r="W5" t="str">
        <f t="shared" si="10"/>
        <v xml:space="preserve">["SAVE_INDEX"] =  5; </v>
      </c>
      <c r="X5">
        <f>VLOOKUP(D5,Type!A$2:B$14,2,FALSE)</f>
        <v>3</v>
      </c>
      <c r="Y5" t="str">
        <f t="shared" si="11"/>
        <v xml:space="preserve">["TYPE"] = 3; </v>
      </c>
      <c r="Z5" t="str">
        <f t="shared" si="12"/>
        <v>2000</v>
      </c>
      <c r="AA5" t="str">
        <f t="shared" si="13"/>
        <v xml:space="preserve">["VXP"] = 2000; </v>
      </c>
      <c r="AB5" t="str">
        <f t="shared" si="14"/>
        <v>5</v>
      </c>
      <c r="AC5" t="str">
        <f t="shared" si="15"/>
        <v xml:space="preserve">["LP"] =  5; </v>
      </c>
      <c r="AD5" t="str">
        <f t="shared" si="16"/>
        <v>500</v>
      </c>
      <c r="AE5" t="str">
        <f t="shared" si="17"/>
        <v xml:space="preserve">["REP"] =  500; </v>
      </c>
      <c r="AF5">
        <f>VLOOKUP(I5,Faction!A$2:B$80,2,FALSE)</f>
        <v>20</v>
      </c>
      <c r="AG5" t="str">
        <f t="shared" si="18"/>
        <v xml:space="preserve">["FACTION"] = 20; </v>
      </c>
      <c r="AH5" t="str">
        <f t="shared" si="19"/>
        <v xml:space="preserve">["TIER"] = 2; </v>
      </c>
      <c r="AI5" t="str">
        <f t="shared" si="20"/>
        <v xml:space="preserve">["MIN_LVL"] = "56"; </v>
      </c>
      <c r="AJ5" t="str">
        <f t="shared" si="21"/>
        <v xml:space="preserve">["NAME"] = { ["EN"] = "Uncovering the Ruins of Mirkwood"; }; </v>
      </c>
      <c r="AK5" t="str">
        <f t="shared" si="22"/>
        <v xml:space="preserve">["LORE"] = { ["EN"] = "Mirkwood is home to many places that were once great, but have fallen into ruin after long years of corruption and disrepair."; }; </v>
      </c>
      <c r="AL5" t="str">
        <f t="shared" si="23"/>
        <v xml:space="preserve">["SUMMARY"] = { ["EN"] = "Find 5 ruins"; }; </v>
      </c>
      <c r="AM5" t="str">
        <f t="shared" si="24"/>
        <v/>
      </c>
      <c r="AN5" t="str">
        <f t="shared" si="25"/>
        <v>};</v>
      </c>
      <c r="AO5" t="str">
        <f t="shared" si="26"/>
        <v/>
      </c>
      <c r="AP5" t="str">
        <f t="shared" si="27"/>
        <v>|align="left"| [[Uncovering the Ruins of Mirkwood]] || Explorer || 2000 || || 5 || 500 || Malledhrim || Find 5 ruins</v>
      </c>
    </row>
    <row r="6" spans="1:42" x14ac:dyDescent="0.25">
      <c r="A6">
        <v>1879175388</v>
      </c>
      <c r="B6">
        <v>3</v>
      </c>
      <c r="C6" t="s">
        <v>338</v>
      </c>
      <c r="D6" t="s">
        <v>25</v>
      </c>
      <c r="E6">
        <v>2000</v>
      </c>
      <c r="G6">
        <v>15</v>
      </c>
      <c r="H6">
        <v>500</v>
      </c>
      <c r="I6" t="s">
        <v>64</v>
      </c>
      <c r="J6" t="s">
        <v>355</v>
      </c>
      <c r="K6" t="s">
        <v>339</v>
      </c>
      <c r="L6">
        <v>2</v>
      </c>
      <c r="M6">
        <v>56</v>
      </c>
      <c r="P6" t="str">
        <f t="shared" si="3"/>
        <v xml:space="preserve"> [5] = {["ID"] = 1879175388; }; -- Evil Strongholds of Mirkwood</v>
      </c>
      <c r="Q6" s="1" t="str">
        <f>CONCATENATE(S6,T6,W6,Y6,AA6,AC6,AE6,AG6,AH6,AI6,AJ6,AK6,AL6,AM6,AN6)</f>
        <v xml:space="preserve"> [5] = {["ID"] = 1879175388; ["SAVE_INDEX"] =  3; ["TYPE"] = 3; ["VXP"] = 2000; ["LP"] = 15; ["REP"] =  500; ["FACTION"] = 20; ["TIER"] = 2; ["MIN_LVL"] = "56"; ["NAME"] = { ["EN"] = "Evil Strongholds of Mirkwood"; }; ["LORE"] = { ["EN"] = "Many foes have settled throughout Mirkwood, striving ever to make it the fell and hopeless stronghold of evil that it has since become."; }; ["SUMMARY"] = { ["EN"] = "Find 6 strongholds"; }; };</v>
      </c>
      <c r="R6">
        <f t="shared" si="5"/>
        <v>5</v>
      </c>
      <c r="S6" t="str">
        <f>CONCATENATE(REPT(" ",2-LEN(R6)),"[",R6,"] = {")</f>
        <v xml:space="preserve"> [5] = {</v>
      </c>
      <c r="T6" t="str">
        <f>IF(LEN(A6)&gt;0,CONCATENATE("[""ID""] = ",A6,"; "),"                     ")</f>
        <v xml:space="preserve">["ID"] = 1879175388; </v>
      </c>
      <c r="U6" t="str">
        <f t="shared" si="8"/>
        <v xml:space="preserve">["ID"] = 1879175388; </v>
      </c>
      <c r="V6" t="str">
        <f t="shared" si="9"/>
        <v/>
      </c>
      <c r="W6" t="str">
        <f>IF(LEN(B6)&gt;0,CONCATENATE("[""SAVE_INDEX""] = ",REPT(" ",2-LEN(B6)),B6,"; "),"")</f>
        <v xml:space="preserve">["SAVE_INDEX"] =  3; </v>
      </c>
      <c r="X6">
        <f>VLOOKUP(D6,Type!A$2:B$14,2,FALSE)</f>
        <v>3</v>
      </c>
      <c r="Y6" t="str">
        <f>CONCATENATE("[""TYPE""] = ",X6,"; ")</f>
        <v xml:space="preserve">["TYPE"] = 3; </v>
      </c>
      <c r="Z6" t="str">
        <f>TEXT(E6,0)</f>
        <v>2000</v>
      </c>
      <c r="AA6" t="str">
        <f>CONCATENATE("[""VXP""] = ",REPT(" ",4-LEN(Z6)),TEXT(Z6,"0"),"; ")</f>
        <v xml:space="preserve">["VXP"] = 2000; </v>
      </c>
      <c r="AB6" t="str">
        <f>TEXT(G6,0)</f>
        <v>15</v>
      </c>
      <c r="AC6" t="str">
        <f>CONCATENATE("[""LP""] = ",REPT(" ",2-LEN(AB6)),TEXT(AB6,"0"),"; ")</f>
        <v xml:space="preserve">["LP"] = 15; </v>
      </c>
      <c r="AD6" t="str">
        <f>TEXT(H6,0)</f>
        <v>500</v>
      </c>
      <c r="AE6" t="str">
        <f>CONCATENATE("[""REP""] = ",REPT(" ",4-LEN(AD6)),TEXT(AD6,"0"),"; ")</f>
        <v xml:space="preserve">["REP"] =  500; </v>
      </c>
      <c r="AF6">
        <f>VLOOKUP(I6,Faction!A$2:B$80,2,FALSE)</f>
        <v>20</v>
      </c>
      <c r="AG6" t="str">
        <f>CONCATENATE("[""FACTION""] = ",REPT(" ",2-LEN(AF6)),TEXT(AF6,"0"),"; ")</f>
        <v xml:space="preserve">["FACTION"] = 20; </v>
      </c>
      <c r="AH6" t="str">
        <f>CONCATENATE("[""TIER""] = ",TEXT(L6,"0"),"; ")</f>
        <v xml:space="preserve">["TIER"] = 2; </v>
      </c>
      <c r="AI6" t="str">
        <f>IF(LEN(M6)&gt;0,CONCATENATE("[""MIN_LVL""] = ",REPT(" ",2-LEN(M6)),"""",M6,"""; "),"")</f>
        <v xml:space="preserve">["MIN_LVL"] = "56"; </v>
      </c>
      <c r="AJ6" t="str">
        <f>CONCATENATE("[""NAME""] = { [""EN""] = """,C6,"""; }; ")</f>
        <v xml:space="preserve">["NAME"] = { ["EN"] = "Evil Strongholds of Mirkwood"; }; </v>
      </c>
      <c r="AK6" t="str">
        <f>IF(LEN(K6)&gt;0,CONCATENATE("[""LORE""] = { [""EN""] = """,K6,"""; }; "),"")</f>
        <v xml:space="preserve">["LORE"] = { ["EN"] = "Many foes have settled throughout Mirkwood, striving ever to make it the fell and hopeless stronghold of evil that it has since become."; }; </v>
      </c>
      <c r="AL6" t="str">
        <f>IF(LEN(J6)&gt;0,CONCATENATE("[""SUMMARY""] = { [""EN""] = """,J6,"""; }; "),"")</f>
        <v xml:space="preserve">["SUMMARY"] = { ["EN"] = "Find 6 strongholds"; }; </v>
      </c>
      <c r="AM6" t="str">
        <f>IF(LEN(F6)&gt;0,CONCATENATE("[""TITLE""] = { [""EN""] = """,F6,"""; }; "),"")</f>
        <v/>
      </c>
      <c r="AN6" t="str">
        <f t="shared" si="25"/>
        <v>};</v>
      </c>
      <c r="AO6" t="str">
        <f>IF(ISBLANK(F6),"",CONCATENATE("[[",F6,"]]"))</f>
        <v/>
      </c>
      <c r="AP6" t="str">
        <f>CONCATENATE("|align=""left""| [[",C6,"]] || ",D6," || ",E6," ||",AO6," || ",G6," || ",H6," || ",I6," || ",J6,"")</f>
        <v>|align="left"| [[Evil Strongholds of Mirkwood]] || Explorer || 2000 || || 15 || 500 || Malledhrim || Find 6 strongholds</v>
      </c>
    </row>
    <row r="7" spans="1:42" x14ac:dyDescent="0.25">
      <c r="A7">
        <v>1879155757</v>
      </c>
      <c r="B7">
        <v>6</v>
      </c>
      <c r="C7" t="s">
        <v>347</v>
      </c>
      <c r="D7" t="s">
        <v>30</v>
      </c>
      <c r="E7">
        <v>2000</v>
      </c>
      <c r="G7">
        <v>15</v>
      </c>
      <c r="H7">
        <v>700</v>
      </c>
      <c r="I7" t="s">
        <v>64</v>
      </c>
      <c r="J7" t="s">
        <v>359</v>
      </c>
      <c r="K7" t="s">
        <v>370</v>
      </c>
      <c r="L7">
        <v>1</v>
      </c>
      <c r="M7">
        <v>55</v>
      </c>
      <c r="P7" t="str">
        <f t="shared" si="3"/>
        <v xml:space="preserve"> [6] = {["ID"] = 1879155757; }; -- Into the Black and Twisted Forest (Advanced)</v>
      </c>
      <c r="Q7" s="1" t="str">
        <f t="shared" si="4"/>
        <v xml:space="preserve"> [6] = {["ID"] = 1879155757; ["SAVE_INDEX"] =  6; ["TYPE"] = 7; ["VXP"] = 2000; ["LP"] = 15; ["REP"] =  700; ["FACTION"] = 20; ["TIER"] = 1; ["MIN_LVL"] = "55"; ["NAME"] = { ["EN"] = "Into the Black and Twisted Forest (Advanced)"; }; ["LORE"] = { ["EN"] = "Complete many quests in Southern Mirkwood."; }; ["SUMMARY"] = { ["EN"] = "Complete 30 quests"; }; };</v>
      </c>
      <c r="R7">
        <f t="shared" si="5"/>
        <v>6</v>
      </c>
      <c r="S7" t="str">
        <f t="shared" si="6"/>
        <v xml:space="preserve"> [6] = {</v>
      </c>
      <c r="T7" t="str">
        <f t="shared" si="7"/>
        <v xml:space="preserve">["ID"] = 1879155757; </v>
      </c>
      <c r="U7" t="str">
        <f t="shared" si="8"/>
        <v xml:space="preserve">["ID"] = 1879155757; </v>
      </c>
      <c r="V7" t="str">
        <f t="shared" si="9"/>
        <v/>
      </c>
      <c r="W7" t="str">
        <f t="shared" si="10"/>
        <v xml:space="preserve">["SAVE_INDEX"] =  6; </v>
      </c>
      <c r="X7">
        <f>VLOOKUP(D7,Type!A$2:B$14,2,FALSE)</f>
        <v>7</v>
      </c>
      <c r="Y7" t="str">
        <f t="shared" si="11"/>
        <v xml:space="preserve">["TYPE"] = 7; </v>
      </c>
      <c r="Z7" t="str">
        <f t="shared" si="12"/>
        <v>2000</v>
      </c>
      <c r="AA7" t="str">
        <f t="shared" si="13"/>
        <v xml:space="preserve">["VXP"] = 2000; </v>
      </c>
      <c r="AB7" t="str">
        <f t="shared" si="14"/>
        <v>15</v>
      </c>
      <c r="AC7" t="str">
        <f t="shared" si="15"/>
        <v xml:space="preserve">["LP"] = 15; </v>
      </c>
      <c r="AD7" t="str">
        <f t="shared" si="16"/>
        <v>700</v>
      </c>
      <c r="AE7" t="str">
        <f t="shared" si="17"/>
        <v xml:space="preserve">["REP"] =  700; </v>
      </c>
      <c r="AF7">
        <f>VLOOKUP(I7,Faction!A$2:B$80,2,FALSE)</f>
        <v>20</v>
      </c>
      <c r="AG7" t="str">
        <f t="shared" si="18"/>
        <v xml:space="preserve">["FACTION"] = 20; </v>
      </c>
      <c r="AH7" t="str">
        <f t="shared" si="19"/>
        <v xml:space="preserve">["TIER"] = 1; </v>
      </c>
      <c r="AI7" t="str">
        <f t="shared" si="20"/>
        <v xml:space="preserve">["MIN_LVL"] = "55"; </v>
      </c>
      <c r="AJ7" t="str">
        <f t="shared" si="21"/>
        <v xml:space="preserve">["NAME"] = { ["EN"] = "Into the Black and Twisted Forest (Advanced)"; }; </v>
      </c>
      <c r="AK7" t="str">
        <f t="shared" si="22"/>
        <v xml:space="preserve">["LORE"] = { ["EN"] = "Complete many quests in Southern Mirkwood."; }; </v>
      </c>
      <c r="AL7" t="str">
        <f t="shared" si="23"/>
        <v xml:space="preserve">["SUMMARY"] = { ["EN"] = "Complete 30 quests"; }; </v>
      </c>
      <c r="AM7" t="str">
        <f t="shared" si="24"/>
        <v/>
      </c>
      <c r="AN7" t="str">
        <f t="shared" si="25"/>
        <v>};</v>
      </c>
      <c r="AO7" t="str">
        <f>IF(ISBLANK(F7),"",CONCATENATE("[[",F7,"]]"))</f>
        <v/>
      </c>
      <c r="AP7" t="str">
        <f>CONCATENATE("|align=""left""| [[",C7,"]] || ",D7," || ",E7," ||",AO7," || ",G7," || ",H7," || ",I7," || ",J7,"")</f>
        <v>|align="left"| [[Into the Black and Twisted Forest (Advanced)]] || Reputation || 2000 || || 15 || 700 || Malledhrim || Complete 30 quests</v>
      </c>
    </row>
    <row r="8" spans="1:42" x14ac:dyDescent="0.25">
      <c r="A8">
        <v>1879155756</v>
      </c>
      <c r="B8">
        <v>7</v>
      </c>
      <c r="C8" t="s">
        <v>348</v>
      </c>
      <c r="D8" t="s">
        <v>30</v>
      </c>
      <c r="E8">
        <v>2000</v>
      </c>
      <c r="G8">
        <v>10</v>
      </c>
      <c r="H8">
        <v>500</v>
      </c>
      <c r="I8" t="s">
        <v>64</v>
      </c>
      <c r="J8" t="s">
        <v>360</v>
      </c>
      <c r="K8" t="s">
        <v>370</v>
      </c>
      <c r="L8">
        <v>2</v>
      </c>
      <c r="M8">
        <v>55</v>
      </c>
      <c r="P8" t="str">
        <f t="shared" si="3"/>
        <v xml:space="preserve"> [7] = {["ID"] = 1879155756; }; -- Into the Black and Twisted Forest (Intermediate)</v>
      </c>
      <c r="Q8" s="1" t="str">
        <f t="shared" si="4"/>
        <v xml:space="preserve"> [7] = {["ID"] = 1879155756; ["SAVE_INDEX"] =  7; ["TYPE"] = 7; ["VXP"] = 2000; ["LP"] = 10; ["REP"] =  500; ["FACTION"] = 20; ["TIER"] = 2; ["MIN_LVL"] = "55"; ["NAME"] = { ["EN"] = "Into the Black and Twisted Forest (Intermediate)"; }; ["LORE"] = { ["EN"] = "Complete many quests in Southern Mirkwood."; }; ["SUMMARY"] = { ["EN"] = "Complete 20 quests"; }; };</v>
      </c>
      <c r="R8">
        <f t="shared" si="5"/>
        <v>7</v>
      </c>
      <c r="S8" t="str">
        <f t="shared" si="6"/>
        <v xml:space="preserve"> [7] = {</v>
      </c>
      <c r="T8" t="str">
        <f t="shared" si="7"/>
        <v xml:space="preserve">["ID"] = 1879155756; </v>
      </c>
      <c r="U8" t="str">
        <f t="shared" si="8"/>
        <v xml:space="preserve">["ID"] = 1879155756; </v>
      </c>
      <c r="V8" t="str">
        <f t="shared" si="9"/>
        <v/>
      </c>
      <c r="W8" t="str">
        <f t="shared" si="10"/>
        <v xml:space="preserve">["SAVE_INDEX"] =  7; </v>
      </c>
      <c r="X8">
        <f>VLOOKUP(D8,Type!A$2:B$14,2,FALSE)</f>
        <v>7</v>
      </c>
      <c r="Y8" t="str">
        <f t="shared" si="11"/>
        <v xml:space="preserve">["TYPE"] = 7; </v>
      </c>
      <c r="Z8" t="str">
        <f t="shared" si="12"/>
        <v>2000</v>
      </c>
      <c r="AA8" t="str">
        <f t="shared" si="13"/>
        <v xml:space="preserve">["VXP"] = 2000; </v>
      </c>
      <c r="AB8" t="str">
        <f t="shared" si="14"/>
        <v>10</v>
      </c>
      <c r="AC8" t="str">
        <f t="shared" si="15"/>
        <v xml:space="preserve">["LP"] = 10; </v>
      </c>
      <c r="AD8" t="str">
        <f t="shared" si="16"/>
        <v>500</v>
      </c>
      <c r="AE8" t="str">
        <f t="shared" si="17"/>
        <v xml:space="preserve">["REP"] =  500; </v>
      </c>
      <c r="AF8">
        <f>VLOOKUP(I8,Faction!A$2:B$80,2,FALSE)</f>
        <v>20</v>
      </c>
      <c r="AG8" t="str">
        <f t="shared" si="18"/>
        <v xml:space="preserve">["FACTION"] = 20; </v>
      </c>
      <c r="AH8" t="str">
        <f t="shared" si="19"/>
        <v xml:space="preserve">["TIER"] = 2; </v>
      </c>
      <c r="AI8" t="str">
        <f t="shared" si="20"/>
        <v xml:space="preserve">["MIN_LVL"] = "55"; </v>
      </c>
      <c r="AJ8" t="str">
        <f t="shared" si="21"/>
        <v xml:space="preserve">["NAME"] = { ["EN"] = "Into the Black and Twisted Forest (Intermediate)"; }; </v>
      </c>
      <c r="AK8" t="str">
        <f t="shared" si="22"/>
        <v xml:space="preserve">["LORE"] = { ["EN"] = "Complete many quests in Southern Mirkwood."; }; </v>
      </c>
      <c r="AL8" t="str">
        <f t="shared" si="23"/>
        <v xml:space="preserve">["SUMMARY"] = { ["EN"] = "Complete 20 quests"; }; </v>
      </c>
      <c r="AM8" t="str">
        <f t="shared" si="24"/>
        <v/>
      </c>
      <c r="AN8" t="str">
        <f t="shared" si="25"/>
        <v>};</v>
      </c>
      <c r="AO8" t="str">
        <f>IF(ISBLANK(F8),"",CONCATENATE("[[",F8,"]]"))</f>
        <v/>
      </c>
      <c r="AP8" t="str">
        <f>CONCATENATE("|align=""left""| [[",C8,"]] || ",D8," || ",E8," ||",AO8," || ",G8," || ",H8," || ",I8," || ",J8,"")</f>
        <v>|align="left"| [[Into the Black and Twisted Forest (Intermediate)]] || Reputation || 2000 || || 10 || 500 || Malledhrim || Complete 20 quests</v>
      </c>
    </row>
    <row r="9" spans="1:42" x14ac:dyDescent="0.25">
      <c r="A9">
        <v>1879155755</v>
      </c>
      <c r="B9">
        <v>8</v>
      </c>
      <c r="C9" t="s">
        <v>349</v>
      </c>
      <c r="D9" t="s">
        <v>30</v>
      </c>
      <c r="E9">
        <v>2000</v>
      </c>
      <c r="G9">
        <v>10</v>
      </c>
      <c r="H9">
        <v>300</v>
      </c>
      <c r="I9" t="s">
        <v>64</v>
      </c>
      <c r="J9" t="s">
        <v>358</v>
      </c>
      <c r="K9" t="s">
        <v>369</v>
      </c>
      <c r="L9">
        <v>3</v>
      </c>
      <c r="M9">
        <v>55</v>
      </c>
      <c r="P9" t="str">
        <f t="shared" si="3"/>
        <v xml:space="preserve"> [8] = {["ID"] = 1879155755; }; -- Into the Black and Twisted Forest</v>
      </c>
      <c r="Q9" s="1" t="str">
        <f t="shared" si="4"/>
        <v xml:space="preserve"> [8] = {["ID"] = 1879155755; ["SAVE_INDEX"] =  8; ["TYPE"] = 7; ["VXP"] = 2000; ["LP"] = 10; ["REP"] =  300; ["FACTION"] = 20; ["TIER"] = 3; ["MIN_LVL"] = "55"; ["NAME"] = { ["EN"] = "Into the Black and Twisted Forest"; }; ["LORE"] = { ["EN"] = "Complete quests in Southern Mirkwood."; }; ["SUMMARY"] = { ["EN"] = "Complete 10 quests"; }; };</v>
      </c>
      <c r="R9">
        <f t="shared" si="5"/>
        <v>8</v>
      </c>
      <c r="S9" t="str">
        <f t="shared" si="6"/>
        <v xml:space="preserve"> [8] = {</v>
      </c>
      <c r="T9" t="str">
        <f t="shared" si="7"/>
        <v xml:space="preserve">["ID"] = 1879155755; </v>
      </c>
      <c r="U9" t="str">
        <f t="shared" si="8"/>
        <v xml:space="preserve">["ID"] = 1879155755; </v>
      </c>
      <c r="V9" t="str">
        <f t="shared" si="9"/>
        <v/>
      </c>
      <c r="W9" t="str">
        <f t="shared" si="10"/>
        <v xml:space="preserve">["SAVE_INDEX"] =  8; </v>
      </c>
      <c r="X9">
        <f>VLOOKUP(D9,Type!A$2:B$14,2,FALSE)</f>
        <v>7</v>
      </c>
      <c r="Y9" t="str">
        <f t="shared" si="11"/>
        <v xml:space="preserve">["TYPE"] = 7; </v>
      </c>
      <c r="Z9" t="str">
        <f t="shared" si="12"/>
        <v>2000</v>
      </c>
      <c r="AA9" t="str">
        <f t="shared" si="13"/>
        <v xml:space="preserve">["VXP"] = 2000; </v>
      </c>
      <c r="AB9" t="str">
        <f t="shared" si="14"/>
        <v>10</v>
      </c>
      <c r="AC9" t="str">
        <f t="shared" si="15"/>
        <v xml:space="preserve">["LP"] = 10; </v>
      </c>
      <c r="AD9" t="str">
        <f t="shared" si="16"/>
        <v>300</v>
      </c>
      <c r="AE9" t="str">
        <f t="shared" si="17"/>
        <v xml:space="preserve">["REP"] =  300; </v>
      </c>
      <c r="AF9">
        <f>VLOOKUP(I9,Faction!A$2:B$80,2,FALSE)</f>
        <v>20</v>
      </c>
      <c r="AG9" t="str">
        <f t="shared" si="18"/>
        <v xml:space="preserve">["FACTION"] = 20; </v>
      </c>
      <c r="AH9" t="str">
        <f t="shared" si="19"/>
        <v xml:space="preserve">["TIER"] = 3; </v>
      </c>
      <c r="AI9" t="str">
        <f t="shared" si="20"/>
        <v xml:space="preserve">["MIN_LVL"] = "55"; </v>
      </c>
      <c r="AJ9" t="str">
        <f t="shared" si="21"/>
        <v xml:space="preserve">["NAME"] = { ["EN"] = "Into the Black and Twisted Forest"; }; </v>
      </c>
      <c r="AK9" t="str">
        <f t="shared" si="22"/>
        <v xml:space="preserve">["LORE"] = { ["EN"] = "Complete quests in Southern Mirkwood."; }; </v>
      </c>
      <c r="AL9" t="str">
        <f t="shared" si="23"/>
        <v xml:space="preserve">["SUMMARY"] = { ["EN"] = "Complete 10 quests"; }; </v>
      </c>
      <c r="AM9" t="str">
        <f t="shared" si="24"/>
        <v/>
      </c>
      <c r="AN9" t="str">
        <f t="shared" si="25"/>
        <v>};</v>
      </c>
      <c r="AO9" t="str">
        <f t="shared" si="26"/>
        <v/>
      </c>
      <c r="AP9" t="str">
        <f t="shared" si="27"/>
        <v>|align="left"| [[Into the Black and Twisted Forest]] || Reputation || 2000 || || 10 || 300 || Malledhrim || Complete 10 quests</v>
      </c>
    </row>
    <row r="10" spans="1:42" x14ac:dyDescent="0.25">
      <c r="A10">
        <v>1879303876</v>
      </c>
      <c r="B10">
        <v>9</v>
      </c>
      <c r="C10" t="s">
        <v>346</v>
      </c>
      <c r="D10" t="s">
        <v>31</v>
      </c>
      <c r="H10">
        <v>900</v>
      </c>
      <c r="I10" t="s">
        <v>64</v>
      </c>
      <c r="J10" t="s">
        <v>352</v>
      </c>
      <c r="K10" t="s">
        <v>1453</v>
      </c>
      <c r="L10">
        <v>1</v>
      </c>
      <c r="M10">
        <v>55</v>
      </c>
      <c r="P10" t="str">
        <f t="shared" si="3"/>
        <v xml:space="preserve"> [9] = {["ID"] = 1879303876; }; -- Slayer of Mirkwood</v>
      </c>
      <c r="Q10" s="1" t="str">
        <f t="shared" si="4"/>
        <v xml:space="preserve"> [9] = {["ID"] = 1879303876; ["SAVE_INDEX"] =  9; ["TYPE"] = 4; ["VXP"] =    0; ["LP"] =  0; ["REP"] =  900; ["FACTION"] = 20; ["TIER"] = 1; ["MIN_LVL"] = "55"; ["NAME"] = { ["EN"] = "Slayer of Mirkwood"; }; ["LORE"] = { ["EN"] = "There are many villainous monsters roaming Mirkwood, and the Free Peoples must do their part to slay them."; }; ["SUMMARY"] = { ["EN"] = "Complete 6 slayer deeds"; }; };</v>
      </c>
      <c r="R10">
        <f t="shared" si="5"/>
        <v>9</v>
      </c>
      <c r="S10" t="str">
        <f t="shared" si="6"/>
        <v xml:space="preserve"> [9] = {</v>
      </c>
      <c r="T10" t="str">
        <f t="shared" si="7"/>
        <v xml:space="preserve">["ID"] = 1879303876; </v>
      </c>
      <c r="U10" t="str">
        <f t="shared" si="8"/>
        <v xml:space="preserve">["ID"] = 1879303876; </v>
      </c>
      <c r="V10" t="str">
        <f t="shared" si="9"/>
        <v/>
      </c>
      <c r="W10" t="str">
        <f t="shared" si="10"/>
        <v xml:space="preserve">["SAVE_INDEX"] =  9; </v>
      </c>
      <c r="X10">
        <f>VLOOKUP(D10,Type!A$2:B$14,2,FALSE)</f>
        <v>4</v>
      </c>
      <c r="Y10" t="str">
        <f t="shared" si="11"/>
        <v xml:space="preserve">["TYPE"] = 4; </v>
      </c>
      <c r="Z10" t="str">
        <f t="shared" si="12"/>
        <v>0</v>
      </c>
      <c r="AA10" t="str">
        <f t="shared" si="13"/>
        <v xml:space="preserve">["VXP"] =    0; </v>
      </c>
      <c r="AB10" t="str">
        <f t="shared" si="14"/>
        <v>0</v>
      </c>
      <c r="AC10" t="str">
        <f t="shared" si="15"/>
        <v xml:space="preserve">["LP"] =  0; </v>
      </c>
      <c r="AD10" t="str">
        <f t="shared" si="16"/>
        <v>900</v>
      </c>
      <c r="AE10" t="str">
        <f t="shared" si="17"/>
        <v xml:space="preserve">["REP"] =  900; </v>
      </c>
      <c r="AF10">
        <f>VLOOKUP(I10,Faction!A$2:B$80,2,FALSE)</f>
        <v>20</v>
      </c>
      <c r="AG10" t="str">
        <f t="shared" si="18"/>
        <v xml:space="preserve">["FACTION"] = 20; </v>
      </c>
      <c r="AH10" t="str">
        <f t="shared" si="19"/>
        <v xml:space="preserve">["TIER"] = 1; </v>
      </c>
      <c r="AI10" t="str">
        <f t="shared" si="20"/>
        <v xml:space="preserve">["MIN_LVL"] = "55"; </v>
      </c>
      <c r="AJ10" t="str">
        <f t="shared" si="21"/>
        <v xml:space="preserve">["NAME"] = { ["EN"] = "Slayer of Mirkwood"; }; </v>
      </c>
      <c r="AK10" t="str">
        <f t="shared" si="22"/>
        <v xml:space="preserve">["LORE"] = { ["EN"] = "There are many villainous monsters roaming Mirkwood, and the Free Peoples must do their part to slay them."; }; </v>
      </c>
      <c r="AL10" t="str">
        <f t="shared" si="23"/>
        <v xml:space="preserve">["SUMMARY"] = { ["EN"] = "Complete 6 slayer deeds"; }; </v>
      </c>
      <c r="AM10" t="str">
        <f t="shared" si="24"/>
        <v/>
      </c>
      <c r="AN10" t="str">
        <f t="shared" si="25"/>
        <v>};</v>
      </c>
      <c r="AO10" t="str">
        <f>IF(ISBLANK(F10),"",CONCATENATE("[[",F10,"]]"))</f>
        <v/>
      </c>
      <c r="AP10" t="str">
        <f>CONCATENATE("|align=""left""| [[",C10,"]] || ",D10," || ",E10," ||",AO10," || ",G10," || ",H10," || ",I10," || ",J10,"")</f>
        <v>|align="left"| [[Slayer of Mirkwood]] || Slayer ||  || ||  || 900 || Malledhrim || Complete 6 slayer deeds</v>
      </c>
    </row>
    <row r="11" spans="1:42" x14ac:dyDescent="0.25">
      <c r="A11">
        <v>1879175135</v>
      </c>
      <c r="B11">
        <v>16</v>
      </c>
      <c r="C11" t="s">
        <v>384</v>
      </c>
      <c r="D11" t="s">
        <v>31</v>
      </c>
      <c r="E11">
        <v>2000</v>
      </c>
      <c r="F11" t="s">
        <v>399</v>
      </c>
      <c r="G11">
        <v>10</v>
      </c>
      <c r="H11">
        <v>700</v>
      </c>
      <c r="I11" t="s">
        <v>64</v>
      </c>
      <c r="J11" t="s">
        <v>411</v>
      </c>
      <c r="K11" t="s">
        <v>398</v>
      </c>
      <c r="L11">
        <v>2</v>
      </c>
      <c r="M11">
        <v>55</v>
      </c>
      <c r="P11" t="str">
        <f t="shared" si="3"/>
        <v>[10] = {["ID"] = 1879175135; }; -- Sorcerer-slayer (Advanced)</v>
      </c>
      <c r="Q11" s="1" t="str">
        <f>CONCATENATE(S11,T11,W11,Y11,AA11,AC11,AE11,AG11,AH11,AI11,AJ11,AK11,AL11,AM11,AN11)</f>
        <v>[10] = {["ID"] = 1879175135; ["SAVE_INDEX"] = 16; ["TYPE"] = 4; ["VXP"] = 2000; ["LP"] = 10; ["REP"] =  700; ["FACTION"] = 20; ["TIER"] = 2; ["MIN_LVL"] = "55"; ["NAME"] = { ["EN"] = "Sorcerer-slayer (Advanced)"; }; ["LORE"] = { ["EN"] = "The servants of the Enemy are a formidable presence in Mirkwood as the Malledhrim press forward."; }; ["SUMMARY"] = { ["EN"] = "Defeat 200 angmarim sorcerers"; }; ["TITLE"] = { ["EN"] = "Champion of the Malledhrim"; }; };</v>
      </c>
      <c r="R11">
        <f t="shared" si="5"/>
        <v>10</v>
      </c>
      <c r="S11" t="str">
        <f>CONCATENATE(REPT(" ",2-LEN(R11)),"[",R11,"] = {")</f>
        <v>[10] = {</v>
      </c>
      <c r="T11" t="str">
        <f>IF(LEN(A11)&gt;0,CONCATENATE("[""ID""] = ",A11,"; "),"                     ")</f>
        <v xml:space="preserve">["ID"] = 1879175135; </v>
      </c>
      <c r="U11" t="str">
        <f t="shared" si="8"/>
        <v xml:space="preserve">["ID"] = 1879175135; </v>
      </c>
      <c r="V11" t="str">
        <f t="shared" si="9"/>
        <v/>
      </c>
      <c r="W11" t="str">
        <f>IF(LEN(B11)&gt;0,CONCATENATE("[""SAVE_INDEX""] = ",REPT(" ",2-LEN(B11)),B11,"; "),"")</f>
        <v xml:space="preserve">["SAVE_INDEX"] = 16; </v>
      </c>
      <c r="X11">
        <f>VLOOKUP(D11,Type!A$2:B$14,2,FALSE)</f>
        <v>4</v>
      </c>
      <c r="Y11" t="str">
        <f>CONCATENATE("[""TYPE""] = ",X11,"; ")</f>
        <v xml:space="preserve">["TYPE"] = 4; </v>
      </c>
      <c r="Z11" t="str">
        <f>TEXT(E11,0)</f>
        <v>2000</v>
      </c>
      <c r="AA11" t="str">
        <f>CONCATENATE("[""VXP""] = ",REPT(" ",4-LEN(Z11)),TEXT(Z11,"0"),"; ")</f>
        <v xml:space="preserve">["VXP"] = 2000; </v>
      </c>
      <c r="AB11" t="str">
        <f>TEXT(G11,0)</f>
        <v>10</v>
      </c>
      <c r="AC11" t="str">
        <f>CONCATENATE("[""LP""] = ",REPT(" ",2-LEN(AB11)),TEXT(AB11,"0"),"; ")</f>
        <v xml:space="preserve">["LP"] = 10; </v>
      </c>
      <c r="AD11" t="str">
        <f>TEXT(H11,0)</f>
        <v>700</v>
      </c>
      <c r="AE11" t="str">
        <f>CONCATENATE("[""REP""] = ",REPT(" ",4-LEN(AD11)),TEXT(AD11,"0"),"; ")</f>
        <v xml:space="preserve">["REP"] =  700; </v>
      </c>
      <c r="AF11">
        <f>VLOOKUP(I11,Faction!A$2:B$80,2,FALSE)</f>
        <v>20</v>
      </c>
      <c r="AG11" t="str">
        <f>CONCATENATE("[""FACTION""] = ",REPT(" ",2-LEN(AF11)),TEXT(AF11,"0"),"; ")</f>
        <v xml:space="preserve">["FACTION"] = 20; </v>
      </c>
      <c r="AH11" t="str">
        <f>CONCATENATE("[""TIER""] = ",TEXT(L11,"0"),"; ")</f>
        <v xml:space="preserve">["TIER"] = 2; </v>
      </c>
      <c r="AI11" t="str">
        <f>IF(LEN(M11)&gt;0,CONCATENATE("[""MIN_LVL""] = ",REPT(" ",2-LEN(M11)),"""",M11,"""; "),"")</f>
        <v xml:space="preserve">["MIN_LVL"] = "55"; </v>
      </c>
      <c r="AJ11" t="str">
        <f>CONCATENATE("[""NAME""] = { [""EN""] = """,C11,"""; }; ")</f>
        <v xml:space="preserve">["NAME"] = { ["EN"] = "Sorcerer-slayer (Advanced)"; }; </v>
      </c>
      <c r="AK11" t="str">
        <f>IF(LEN(K11)&gt;0,CONCATENATE("[""LORE""] = { [""EN""] = """,K11,"""; }; "),"")</f>
        <v xml:space="preserve">["LORE"] = { ["EN"] = "The servants of the Enemy are a formidable presence in Mirkwood as the Malledhrim press forward."; }; </v>
      </c>
      <c r="AL11" t="str">
        <f>IF(LEN(J11)&gt;0,CONCATENATE("[""SUMMARY""] = { [""EN""] = """,J11,"""; }; "),"")</f>
        <v xml:space="preserve">["SUMMARY"] = { ["EN"] = "Defeat 200 angmarim sorcerers"; }; </v>
      </c>
      <c r="AM11" t="str">
        <f>IF(LEN(F11)&gt;0,CONCATENATE("[""TITLE""] = { [""EN""] = """,F11,"""; }; "),"")</f>
        <v xml:space="preserve">["TITLE"] = { ["EN"] = "Champion of the Malledhrim"; }; </v>
      </c>
      <c r="AN11" t="str">
        <f t="shared" si="25"/>
        <v>};</v>
      </c>
      <c r="AO11" t="str">
        <f>IF(ISBLANK(F11),"",CONCATENATE("[[",F11,"]]"))</f>
        <v>[[Champion of the Malledhrim]]</v>
      </c>
      <c r="AP11" t="str">
        <f>CONCATENATE("|align=""left""| [[",C11,"]] || ",D11," || ",E11," ||",AO11," || ",G11," || ",H11," || ",I11," || ",J11,"")</f>
        <v>|align="left"| [[Sorcerer-slayer (Advanced)]] || Slayer || 2000 ||[[Champion of the Malledhrim]] || 10 || 700 || Malledhrim || Defeat 200 angmarim sorcerers</v>
      </c>
    </row>
    <row r="12" spans="1:42" x14ac:dyDescent="0.25">
      <c r="A12">
        <v>1879175134</v>
      </c>
      <c r="B12">
        <v>17</v>
      </c>
      <c r="C12" t="s">
        <v>383</v>
      </c>
      <c r="D12" t="s">
        <v>31</v>
      </c>
      <c r="F12" t="s">
        <v>397</v>
      </c>
      <c r="G12">
        <v>5</v>
      </c>
      <c r="H12">
        <v>500</v>
      </c>
      <c r="I12" t="s">
        <v>64</v>
      </c>
      <c r="J12" t="s">
        <v>410</v>
      </c>
      <c r="K12" t="s">
        <v>398</v>
      </c>
      <c r="L12">
        <v>3</v>
      </c>
      <c r="M12">
        <v>55</v>
      </c>
      <c r="P12" t="str">
        <f t="shared" si="3"/>
        <v>[11] = {["ID"] = 1879175134; }; -- Sorcerer-slayer</v>
      </c>
      <c r="Q12" s="1" t="str">
        <f>CONCATENATE(S12,T12,W12,Y12,AA12,AC12,AE12,AG12,AH12,AI12,AJ12,AK12,AL12,AM12,AN12)</f>
        <v>[11] = {["ID"] = 1879175134; ["SAVE_INDEX"] = 17; ["TYPE"] = 4; ["VXP"] =    0; ["LP"] =  5; ["REP"] =  500; ["FACTION"] = 20; ["TIER"] = 3; ["MIN_LVL"] = "55"; ["NAME"] = { ["EN"] = "Sorcerer-slayer"; }; ["LORE"] = { ["EN"] = "The servants of the Enemy are a formidable presence in Mirkwood as the Malledhrim press forward."; }; ["SUMMARY"] = { ["EN"] = "Defeat 100 angmarim sorcerers"; }; ["TITLE"] = { ["EN"] = "Honorary Malledhrim"; }; };</v>
      </c>
      <c r="R12">
        <f t="shared" si="5"/>
        <v>11</v>
      </c>
      <c r="S12" t="str">
        <f>CONCATENATE(REPT(" ",2-LEN(R12)),"[",R12,"] = {")</f>
        <v>[11] = {</v>
      </c>
      <c r="T12" t="str">
        <f>IF(LEN(A12)&gt;0,CONCATENATE("[""ID""] = ",A12,"; "),"                     ")</f>
        <v xml:space="preserve">["ID"] = 1879175134; </v>
      </c>
      <c r="U12" t="str">
        <f t="shared" si="8"/>
        <v xml:space="preserve">["ID"] = 1879175134; </v>
      </c>
      <c r="V12" t="str">
        <f t="shared" si="9"/>
        <v/>
      </c>
      <c r="W12" t="str">
        <f>IF(LEN(B12)&gt;0,CONCATENATE("[""SAVE_INDEX""] = ",REPT(" ",2-LEN(B12)),B12,"; "),"")</f>
        <v xml:space="preserve">["SAVE_INDEX"] = 17; </v>
      </c>
      <c r="X12">
        <f>VLOOKUP(D12,Type!A$2:B$14,2,FALSE)</f>
        <v>4</v>
      </c>
      <c r="Y12" t="str">
        <f>CONCATENATE("[""TYPE""] = ",X12,"; ")</f>
        <v xml:space="preserve">["TYPE"] = 4; </v>
      </c>
      <c r="Z12" t="str">
        <f>TEXT(E12,0)</f>
        <v>0</v>
      </c>
      <c r="AA12" t="str">
        <f>CONCATENATE("[""VXP""] = ",REPT(" ",4-LEN(Z12)),TEXT(Z12,"0"),"; ")</f>
        <v xml:space="preserve">["VXP"] =    0; </v>
      </c>
      <c r="AB12" t="str">
        <f>TEXT(G12,0)</f>
        <v>5</v>
      </c>
      <c r="AC12" t="str">
        <f>CONCATENATE("[""LP""] = ",REPT(" ",2-LEN(AB12)),TEXT(AB12,"0"),"; ")</f>
        <v xml:space="preserve">["LP"] =  5; </v>
      </c>
      <c r="AD12" t="str">
        <f>TEXT(H12,0)</f>
        <v>500</v>
      </c>
      <c r="AE12" t="str">
        <f>CONCATENATE("[""REP""] = ",REPT(" ",4-LEN(AD12)),TEXT(AD12,"0"),"; ")</f>
        <v xml:space="preserve">["REP"] =  500; </v>
      </c>
      <c r="AF12">
        <f>VLOOKUP(I12,Faction!A$2:B$80,2,FALSE)</f>
        <v>20</v>
      </c>
      <c r="AG12" t="str">
        <f>CONCATENATE("[""FACTION""] = ",REPT(" ",2-LEN(AF12)),TEXT(AF12,"0"),"; ")</f>
        <v xml:space="preserve">["FACTION"] = 20; </v>
      </c>
      <c r="AH12" t="str">
        <f>CONCATENATE("[""TIER""] = ",TEXT(L12,"0"),"; ")</f>
        <v xml:space="preserve">["TIER"] = 3; </v>
      </c>
      <c r="AI12" t="str">
        <f>IF(LEN(M12)&gt;0,CONCATENATE("[""MIN_LVL""] = ",REPT(" ",2-LEN(M12)),"""",M12,"""; "),"")</f>
        <v xml:space="preserve">["MIN_LVL"] = "55"; </v>
      </c>
      <c r="AJ12" t="str">
        <f>CONCATENATE("[""NAME""] = { [""EN""] = """,C12,"""; }; ")</f>
        <v xml:space="preserve">["NAME"] = { ["EN"] = "Sorcerer-slayer"; }; </v>
      </c>
      <c r="AK12" t="str">
        <f>IF(LEN(K12)&gt;0,CONCATENATE("[""LORE""] = { [""EN""] = """,K12,"""; }; "),"")</f>
        <v xml:space="preserve">["LORE"] = { ["EN"] = "The servants of the Enemy are a formidable presence in Mirkwood as the Malledhrim press forward."; }; </v>
      </c>
      <c r="AL12" t="str">
        <f>IF(LEN(J12)&gt;0,CONCATENATE("[""SUMMARY""] = { [""EN""] = """,J12,"""; }; "),"")</f>
        <v xml:space="preserve">["SUMMARY"] = { ["EN"] = "Defeat 100 angmarim sorcerers"; }; </v>
      </c>
      <c r="AM12" t="str">
        <f>IF(LEN(F12)&gt;0,CONCATENATE("[""TITLE""] = { [""EN""] = """,F12,"""; }; "),"")</f>
        <v xml:space="preserve">["TITLE"] = { ["EN"] = "Honorary Malledhrim"; }; </v>
      </c>
      <c r="AN12" t="str">
        <f t="shared" si="25"/>
        <v>};</v>
      </c>
      <c r="AO12" t="str">
        <f>IF(ISBLANK(F12),"",CONCATENATE("[[",F12,"]]"))</f>
        <v>[[Honorary Malledhrim]]</v>
      </c>
      <c r="AP12" t="str">
        <f>CONCATENATE("|align=""left""| [[",C12,"]] || ",D12," || ",E12," ||",AO12," || ",G12," || ",H12," || ",I12," || ",J12,"")</f>
        <v>|align="left"| [[Sorcerer-slayer]] || Slayer ||  ||[[Honorary Malledhrim]] || 5 || 500 || Malledhrim || Defeat 100 angmarim sorcerers</v>
      </c>
    </row>
    <row r="13" spans="1:42" x14ac:dyDescent="0.25">
      <c r="A13">
        <v>1879175137</v>
      </c>
      <c r="B13">
        <v>10</v>
      </c>
      <c r="C13" t="s">
        <v>138</v>
      </c>
      <c r="D13" t="s">
        <v>31</v>
      </c>
      <c r="E13">
        <v>2000</v>
      </c>
      <c r="F13" t="s">
        <v>386</v>
      </c>
      <c r="G13">
        <v>10</v>
      </c>
      <c r="H13">
        <v>700</v>
      </c>
      <c r="I13" t="s">
        <v>64</v>
      </c>
      <c r="J13" t="s">
        <v>388</v>
      </c>
      <c r="K13" t="s">
        <v>1454</v>
      </c>
      <c r="L13">
        <v>2</v>
      </c>
      <c r="M13">
        <v>55</v>
      </c>
      <c r="P13" t="str">
        <f t="shared" si="3"/>
        <v>[12] = {["ID"] = 1879175137; }; -- Beast-slayer (Advanced)</v>
      </c>
      <c r="Q13" s="1" t="str">
        <f t="shared" si="4"/>
        <v>[12] = {["ID"] = 1879175137; ["SAVE_INDEX"] = 10; ["TYPE"] = 4; ["VXP"] = 2000; ["LP"] = 10; ["REP"] =  700; ["FACTION"] = 20; ["TIER"] = 2; ["MIN_LVL"] = "55"; ["NAME"] = { ["EN"] = "Beast-slayer (Advanced)"; }; ["LORE"] = { ["EN"] = "The many predators of Mirkwood are as black as the night itself, corrupted by the long years of evil."; }; ["SUMMARY"] = { ["EN"] = "Defeat 200 beasts"; }; ["TITLE"] = { ["EN"] = "Predator from Prey"; }; };</v>
      </c>
      <c r="R13">
        <f t="shared" si="5"/>
        <v>12</v>
      </c>
      <c r="S13" t="str">
        <f t="shared" si="6"/>
        <v>[12] = {</v>
      </c>
      <c r="T13" t="str">
        <f t="shared" si="7"/>
        <v xml:space="preserve">["ID"] = 1879175137; </v>
      </c>
      <c r="U13" t="str">
        <f t="shared" si="8"/>
        <v xml:space="preserve">["ID"] = 1879175137; </v>
      </c>
      <c r="V13" t="str">
        <f t="shared" si="9"/>
        <v/>
      </c>
      <c r="W13" t="str">
        <f t="shared" si="10"/>
        <v xml:space="preserve">["SAVE_INDEX"] = 10; </v>
      </c>
      <c r="X13">
        <f>VLOOKUP(D13,Type!A$2:B$14,2,FALSE)</f>
        <v>4</v>
      </c>
      <c r="Y13" t="str">
        <f t="shared" si="11"/>
        <v xml:space="preserve">["TYPE"] = 4; </v>
      </c>
      <c r="Z13" t="str">
        <f t="shared" si="12"/>
        <v>2000</v>
      </c>
      <c r="AA13" t="str">
        <f t="shared" si="13"/>
        <v xml:space="preserve">["VXP"] = 2000; </v>
      </c>
      <c r="AB13" t="str">
        <f t="shared" si="14"/>
        <v>10</v>
      </c>
      <c r="AC13" t="str">
        <f t="shared" si="15"/>
        <v xml:space="preserve">["LP"] = 10; </v>
      </c>
      <c r="AD13" t="str">
        <f t="shared" si="16"/>
        <v>700</v>
      </c>
      <c r="AE13" t="str">
        <f t="shared" si="17"/>
        <v xml:space="preserve">["REP"] =  700; </v>
      </c>
      <c r="AF13">
        <f>VLOOKUP(I13,Faction!A$2:B$80,2,FALSE)</f>
        <v>20</v>
      </c>
      <c r="AG13" t="str">
        <f t="shared" si="18"/>
        <v xml:space="preserve">["FACTION"] = 20; </v>
      </c>
      <c r="AH13" t="str">
        <f t="shared" si="19"/>
        <v xml:space="preserve">["TIER"] = 2; </v>
      </c>
      <c r="AI13" t="str">
        <f t="shared" si="20"/>
        <v xml:space="preserve">["MIN_LVL"] = "55"; </v>
      </c>
      <c r="AJ13" t="str">
        <f t="shared" si="21"/>
        <v xml:space="preserve">["NAME"] = { ["EN"] = "Beast-slayer (Advanced)"; }; </v>
      </c>
      <c r="AK13" t="str">
        <f t="shared" si="22"/>
        <v xml:space="preserve">["LORE"] = { ["EN"] = "The many predators of Mirkwood are as black as the night itself, corrupted by the long years of evil."; }; </v>
      </c>
      <c r="AL13" t="str">
        <f t="shared" si="23"/>
        <v xml:space="preserve">["SUMMARY"] = { ["EN"] = "Defeat 200 beasts"; }; </v>
      </c>
      <c r="AM13" t="str">
        <f t="shared" si="24"/>
        <v xml:space="preserve">["TITLE"] = { ["EN"] = "Predator from Prey"; }; </v>
      </c>
      <c r="AN13" t="str">
        <f t="shared" si="25"/>
        <v>};</v>
      </c>
      <c r="AO13" t="str">
        <f>IF(ISBLANK(F13),"",CONCATENATE("[[",F13,"]]"))</f>
        <v>[[Predator from Prey]]</v>
      </c>
      <c r="AP13" t="str">
        <f>CONCATENATE("|align=""left""| [[",C13,"]] || ",D13," || ",E13," ||",AO13," || ",G13," || ",H13," || ",I13," || ",J13,"")</f>
        <v>|align="left"| [[Beast-slayer (Advanced)]] || Slayer || 2000 ||[[Predator from Prey]] || 10 || 700 || Malledhrim || Defeat 200 beasts</v>
      </c>
    </row>
    <row r="14" spans="1:42" x14ac:dyDescent="0.25">
      <c r="A14">
        <v>1879175136</v>
      </c>
      <c r="B14">
        <v>11</v>
      </c>
      <c r="C14" t="s">
        <v>135</v>
      </c>
      <c r="D14" t="s">
        <v>31</v>
      </c>
      <c r="F14" t="s">
        <v>387</v>
      </c>
      <c r="G14">
        <v>5</v>
      </c>
      <c r="H14">
        <v>500</v>
      </c>
      <c r="I14" t="s">
        <v>64</v>
      </c>
      <c r="J14" t="s">
        <v>385</v>
      </c>
      <c r="K14" t="s">
        <v>1454</v>
      </c>
      <c r="L14">
        <v>3</v>
      </c>
      <c r="M14">
        <v>55</v>
      </c>
      <c r="P14" t="str">
        <f t="shared" si="3"/>
        <v>[13] = {["ID"] = 1879175136; }; -- Beast-slayer</v>
      </c>
      <c r="Q14" s="1" t="str">
        <f t="shared" si="4"/>
        <v>[13] = {["ID"] = 1879175136; ["SAVE_INDEX"] = 11; ["TYPE"] = 4; ["VXP"] =    0; ["LP"] =  5; ["REP"] =  500; ["FACTION"] = 20; ["TIER"] = 3; ["MIN_LVL"] = "55"; ["NAME"] = { ["EN"] = "Beast-slayer"; }; ["LORE"] = { ["EN"] = "The many predators of Mirkwood are as black as the night itself, corrupted by the long years of evil."; }; ["SUMMARY"] = { ["EN"] = "Defeat 100 beasts"; }; ["TITLE"] = { ["EN"] = "Hunter of Dark Beasts"; }; };</v>
      </c>
      <c r="R14">
        <f t="shared" si="5"/>
        <v>13</v>
      </c>
      <c r="S14" t="str">
        <f t="shared" si="6"/>
        <v>[13] = {</v>
      </c>
      <c r="T14" t="str">
        <f t="shared" si="7"/>
        <v xml:space="preserve">["ID"] = 1879175136; </v>
      </c>
      <c r="U14" t="str">
        <f t="shared" si="8"/>
        <v xml:space="preserve">["ID"] = 1879175136; </v>
      </c>
      <c r="V14" t="str">
        <f t="shared" si="9"/>
        <v/>
      </c>
      <c r="W14" t="str">
        <f t="shared" si="10"/>
        <v xml:space="preserve">["SAVE_INDEX"] = 11; </v>
      </c>
      <c r="X14">
        <f>VLOOKUP(D14,Type!A$2:B$14,2,FALSE)</f>
        <v>4</v>
      </c>
      <c r="Y14" t="str">
        <f t="shared" si="11"/>
        <v xml:space="preserve">["TYPE"] = 4; </v>
      </c>
      <c r="Z14" t="str">
        <f t="shared" si="12"/>
        <v>0</v>
      </c>
      <c r="AA14" t="str">
        <f t="shared" si="13"/>
        <v xml:space="preserve">["VXP"] =    0; </v>
      </c>
      <c r="AB14" t="str">
        <f t="shared" si="14"/>
        <v>5</v>
      </c>
      <c r="AC14" t="str">
        <f t="shared" si="15"/>
        <v xml:space="preserve">["LP"] =  5; </v>
      </c>
      <c r="AD14" t="str">
        <f t="shared" si="16"/>
        <v>500</v>
      </c>
      <c r="AE14" t="str">
        <f t="shared" si="17"/>
        <v xml:space="preserve">["REP"] =  500; </v>
      </c>
      <c r="AF14">
        <f>VLOOKUP(I14,Faction!A$2:B$80,2,FALSE)</f>
        <v>20</v>
      </c>
      <c r="AG14" t="str">
        <f t="shared" si="18"/>
        <v xml:space="preserve">["FACTION"] = 20; </v>
      </c>
      <c r="AH14" t="str">
        <f t="shared" si="19"/>
        <v xml:space="preserve">["TIER"] = 3; </v>
      </c>
      <c r="AI14" t="str">
        <f t="shared" si="20"/>
        <v xml:space="preserve">["MIN_LVL"] = "55"; </v>
      </c>
      <c r="AJ14" t="str">
        <f t="shared" si="21"/>
        <v xml:space="preserve">["NAME"] = { ["EN"] = "Beast-slayer"; }; </v>
      </c>
      <c r="AK14" t="str">
        <f t="shared" si="22"/>
        <v xml:space="preserve">["LORE"] = { ["EN"] = "The many predators of Mirkwood are as black as the night itself, corrupted by the long years of evil."; }; </v>
      </c>
      <c r="AL14" t="str">
        <f t="shared" si="23"/>
        <v xml:space="preserve">["SUMMARY"] = { ["EN"] = "Defeat 100 beasts"; }; </v>
      </c>
      <c r="AM14" t="str">
        <f t="shared" si="24"/>
        <v xml:space="preserve">["TITLE"] = { ["EN"] = "Hunter of Dark Beasts"; }; </v>
      </c>
      <c r="AN14" t="str">
        <f t="shared" si="25"/>
        <v>};</v>
      </c>
      <c r="AO14" t="str">
        <f t="shared" si="26"/>
        <v>[[Hunter of Dark Beasts]]</v>
      </c>
      <c r="AP14" t="str">
        <f t="shared" si="27"/>
        <v>|align="left"| [[Beast-slayer]] || Slayer ||  ||[[Hunter of Dark Beasts]] || 5 || 500 || Malledhrim || Defeat 100 beasts</v>
      </c>
    </row>
    <row r="15" spans="1:42" x14ac:dyDescent="0.25">
      <c r="A15">
        <v>1879155759</v>
      </c>
      <c r="B15">
        <v>12</v>
      </c>
      <c r="C15" t="s">
        <v>380</v>
      </c>
      <c r="D15" t="s">
        <v>31</v>
      </c>
      <c r="E15">
        <v>2000</v>
      </c>
      <c r="F15" t="s">
        <v>393</v>
      </c>
      <c r="G15">
        <v>10</v>
      </c>
      <c r="H15">
        <v>700</v>
      </c>
      <c r="I15" t="s">
        <v>64</v>
      </c>
      <c r="J15" t="s">
        <v>391</v>
      </c>
      <c r="K15" t="s">
        <v>394</v>
      </c>
      <c r="L15">
        <v>2</v>
      </c>
      <c r="M15">
        <v>55</v>
      </c>
      <c r="P15" t="str">
        <f t="shared" si="3"/>
        <v>[14] = {["ID"] = 1879155759; }; -- Dead-slayer (Advanced)</v>
      </c>
      <c r="Q15" s="1" t="str">
        <f t="shared" si="4"/>
        <v>[14] = {["ID"] = 1879155759; ["SAVE_INDEX"] = 12; ["TYPE"] = 4; ["VXP"] = 2000; ["LP"] = 10; ["REP"] =  700; ["FACTION"] = 20; ["TIER"] = 2; ["MIN_LVL"] = "55"; ["NAME"] = { ["EN"] = "Dead-slayer (Advanced)"; }; ["LORE"] = { ["EN"] = "Defeat many shades and wights in Southern Mirkwood."; }; ["SUMMARY"] = { ["EN"] = "Defeat 200 dead"; }; ["TITLE"] = { ["EN"] = "Ferngoth"; }; };</v>
      </c>
      <c r="R15">
        <f t="shared" si="5"/>
        <v>14</v>
      </c>
      <c r="S15" t="str">
        <f t="shared" si="6"/>
        <v>[14] = {</v>
      </c>
      <c r="T15" t="str">
        <f t="shared" si="7"/>
        <v xml:space="preserve">["ID"] = 1879155759; </v>
      </c>
      <c r="U15" t="str">
        <f t="shared" si="8"/>
        <v xml:space="preserve">["ID"] = 1879155759; </v>
      </c>
      <c r="V15" t="str">
        <f t="shared" si="9"/>
        <v/>
      </c>
      <c r="W15" t="str">
        <f t="shared" si="10"/>
        <v xml:space="preserve">["SAVE_INDEX"] = 12; </v>
      </c>
      <c r="X15">
        <f>VLOOKUP(D15,Type!A$2:B$14,2,FALSE)</f>
        <v>4</v>
      </c>
      <c r="Y15" t="str">
        <f t="shared" si="11"/>
        <v xml:space="preserve">["TYPE"] = 4; </v>
      </c>
      <c r="Z15" t="str">
        <f t="shared" si="12"/>
        <v>2000</v>
      </c>
      <c r="AA15" t="str">
        <f t="shared" si="13"/>
        <v xml:space="preserve">["VXP"] = 2000; </v>
      </c>
      <c r="AB15" t="str">
        <f t="shared" si="14"/>
        <v>10</v>
      </c>
      <c r="AC15" t="str">
        <f t="shared" si="15"/>
        <v xml:space="preserve">["LP"] = 10; </v>
      </c>
      <c r="AD15" t="str">
        <f t="shared" si="16"/>
        <v>700</v>
      </c>
      <c r="AE15" t="str">
        <f t="shared" si="17"/>
        <v xml:space="preserve">["REP"] =  700; </v>
      </c>
      <c r="AF15">
        <f>VLOOKUP(I15,Faction!A$2:B$80,2,FALSE)</f>
        <v>20</v>
      </c>
      <c r="AG15" t="str">
        <f t="shared" si="18"/>
        <v xml:space="preserve">["FACTION"] = 20; </v>
      </c>
      <c r="AH15" t="str">
        <f t="shared" si="19"/>
        <v xml:space="preserve">["TIER"] = 2; </v>
      </c>
      <c r="AI15" t="str">
        <f t="shared" si="20"/>
        <v xml:space="preserve">["MIN_LVL"] = "55"; </v>
      </c>
      <c r="AJ15" t="str">
        <f t="shared" si="21"/>
        <v xml:space="preserve">["NAME"] = { ["EN"] = "Dead-slayer (Advanced)"; }; </v>
      </c>
      <c r="AK15" t="str">
        <f t="shared" si="22"/>
        <v xml:space="preserve">["LORE"] = { ["EN"] = "Defeat many shades and wights in Southern Mirkwood."; }; </v>
      </c>
      <c r="AL15" t="str">
        <f t="shared" si="23"/>
        <v xml:space="preserve">["SUMMARY"] = { ["EN"] = "Defeat 200 dead"; }; </v>
      </c>
      <c r="AM15" t="str">
        <f t="shared" si="24"/>
        <v xml:space="preserve">["TITLE"] = { ["EN"] = "Ferngoth"; }; </v>
      </c>
      <c r="AN15" t="str">
        <f t="shared" si="25"/>
        <v>};</v>
      </c>
      <c r="AO15" t="str">
        <f>IF(ISBLANK(F15),"",CONCATENATE("[[",F15,"]]"))</f>
        <v>[[Ferngoth]]</v>
      </c>
      <c r="AP15" t="str">
        <f>CONCATENATE("|align=""left""| [[",C15,"]] || ",D15," || ",E15," ||",AO15," || ",G15," || ",H15," || ",I15," || ",J15,"")</f>
        <v>|align="left"| [[Dead-slayer (Advanced)]] || Slayer || 2000 ||[[Ferngoth]] || 10 || 700 || Malledhrim || Defeat 200 dead</v>
      </c>
    </row>
    <row r="16" spans="1:42" x14ac:dyDescent="0.25">
      <c r="A16">
        <v>1879155758</v>
      </c>
      <c r="B16">
        <v>13</v>
      </c>
      <c r="C16" t="s">
        <v>379</v>
      </c>
      <c r="D16" t="s">
        <v>31</v>
      </c>
      <c r="F16" t="s">
        <v>392</v>
      </c>
      <c r="G16">
        <v>5</v>
      </c>
      <c r="H16">
        <v>500</v>
      </c>
      <c r="I16" t="s">
        <v>64</v>
      </c>
      <c r="J16" t="s">
        <v>390</v>
      </c>
      <c r="K16" t="s">
        <v>389</v>
      </c>
      <c r="L16">
        <v>3</v>
      </c>
      <c r="M16">
        <v>55</v>
      </c>
      <c r="P16" t="str">
        <f t="shared" si="3"/>
        <v>[15] = {["ID"] = 1879155758; }; -- Dead-slayer</v>
      </c>
      <c r="Q16" s="1" t="str">
        <f t="shared" si="4"/>
        <v>[15] = {["ID"] = 1879155758; ["SAVE_INDEX"] = 13; ["TYPE"] = 4; ["VXP"] =    0; ["LP"] =  5; ["REP"] =  500; ["FACTION"] = 20; ["TIER"] = 3; ["MIN_LVL"] = "55"; ["NAME"] = { ["EN"] = "Dead-slayer"; }; ["LORE"] = { ["EN"] = "Defeat many wights and shades in Southern Mirkwood."; }; ["SUMMARY"] = { ["EN"] = "Defeat 100 dead"; }; ["TITLE"] = { ["EN"] = "Arbitrator of the Dead"; }; };</v>
      </c>
      <c r="R16">
        <f t="shared" si="5"/>
        <v>15</v>
      </c>
      <c r="S16" t="str">
        <f t="shared" si="6"/>
        <v>[15] = {</v>
      </c>
      <c r="T16" t="str">
        <f t="shared" si="7"/>
        <v xml:space="preserve">["ID"] = 1879155758; </v>
      </c>
      <c r="U16" t="str">
        <f t="shared" si="8"/>
        <v xml:space="preserve">["ID"] = 1879155758; </v>
      </c>
      <c r="V16" t="str">
        <f t="shared" si="9"/>
        <v/>
      </c>
      <c r="W16" t="str">
        <f t="shared" si="10"/>
        <v xml:space="preserve">["SAVE_INDEX"] = 13; </v>
      </c>
      <c r="X16">
        <f>VLOOKUP(D16,Type!A$2:B$14,2,FALSE)</f>
        <v>4</v>
      </c>
      <c r="Y16" t="str">
        <f t="shared" si="11"/>
        <v xml:space="preserve">["TYPE"] = 4; </v>
      </c>
      <c r="Z16" t="str">
        <f t="shared" si="12"/>
        <v>0</v>
      </c>
      <c r="AA16" t="str">
        <f t="shared" si="13"/>
        <v xml:space="preserve">["VXP"] =    0; </v>
      </c>
      <c r="AB16" t="str">
        <f t="shared" si="14"/>
        <v>5</v>
      </c>
      <c r="AC16" t="str">
        <f t="shared" si="15"/>
        <v xml:space="preserve">["LP"] =  5; </v>
      </c>
      <c r="AD16" t="str">
        <f t="shared" si="16"/>
        <v>500</v>
      </c>
      <c r="AE16" t="str">
        <f t="shared" si="17"/>
        <v xml:space="preserve">["REP"] =  500; </v>
      </c>
      <c r="AF16">
        <f>VLOOKUP(I16,Faction!A$2:B$80,2,FALSE)</f>
        <v>20</v>
      </c>
      <c r="AG16" t="str">
        <f t="shared" si="18"/>
        <v xml:space="preserve">["FACTION"] = 20; </v>
      </c>
      <c r="AH16" t="str">
        <f t="shared" si="19"/>
        <v xml:space="preserve">["TIER"] = 3; </v>
      </c>
      <c r="AI16" t="str">
        <f t="shared" si="20"/>
        <v xml:space="preserve">["MIN_LVL"] = "55"; </v>
      </c>
      <c r="AJ16" t="str">
        <f t="shared" si="21"/>
        <v xml:space="preserve">["NAME"] = { ["EN"] = "Dead-slayer"; }; </v>
      </c>
      <c r="AK16" t="str">
        <f t="shared" si="22"/>
        <v xml:space="preserve">["LORE"] = { ["EN"] = "Defeat many wights and shades in Southern Mirkwood."; }; </v>
      </c>
      <c r="AL16" t="str">
        <f t="shared" si="23"/>
        <v xml:space="preserve">["SUMMARY"] = { ["EN"] = "Defeat 100 dead"; }; </v>
      </c>
      <c r="AM16" t="str">
        <f t="shared" si="24"/>
        <v xml:space="preserve">["TITLE"] = { ["EN"] = "Arbitrator of the Dead"; }; </v>
      </c>
      <c r="AN16" t="str">
        <f t="shared" si="25"/>
        <v>};</v>
      </c>
      <c r="AO16" t="str">
        <f t="shared" si="26"/>
        <v>[[Arbitrator of the Dead]]</v>
      </c>
      <c r="AP16" t="str">
        <f t="shared" si="27"/>
        <v>|align="left"| [[Dead-slayer]] || Slayer ||  ||[[Arbitrator of the Dead]] || 5 || 500 || Malledhrim || Defeat 100 dead</v>
      </c>
    </row>
    <row r="17" spans="1:42" x14ac:dyDescent="0.25">
      <c r="A17">
        <v>1879155761</v>
      </c>
      <c r="B17">
        <v>14</v>
      </c>
      <c r="C17" t="s">
        <v>382</v>
      </c>
      <c r="D17" t="s">
        <v>31</v>
      </c>
      <c r="E17">
        <v>2000</v>
      </c>
      <c r="F17" t="s">
        <v>396</v>
      </c>
      <c r="G17">
        <v>10</v>
      </c>
      <c r="H17">
        <v>700</v>
      </c>
      <c r="I17" t="s">
        <v>64</v>
      </c>
      <c r="J17" t="s">
        <v>409</v>
      </c>
      <c r="K17" t="s">
        <v>1455</v>
      </c>
      <c r="L17">
        <v>2</v>
      </c>
      <c r="M17">
        <v>55</v>
      </c>
      <c r="P17" t="str">
        <f t="shared" si="3"/>
        <v>[16] = {["ID"] = 1879155761; }; -- Orc and Uruk-slayer (Advanced)</v>
      </c>
      <c r="Q17" s="1" t="str">
        <f t="shared" si="4"/>
        <v>[16] = {["ID"] = 1879155761; ["SAVE_INDEX"] = 14; ["TYPE"] = 4; ["VXP"] = 2000; ["LP"] = 10; ["REP"] =  700; ["FACTION"] = 20; ["TIER"] = 2; ["MIN_LVL"] = "55"; ["NAME"] = { ["EN"] = "Orc and Uruk-slayer (Advanced)"; }; ["LORE"] = { ["EN"] = "Defeat many Orcs and Uruk-hai in Southern Mirkwood."; }; ["SUMMARY"] = { ["EN"] = "Defeat 200 orcs and uruks"; }; ["TITLE"] = { ["EN"] = "Urugdagnir"; }; };</v>
      </c>
      <c r="R17">
        <f t="shared" si="5"/>
        <v>16</v>
      </c>
      <c r="S17" t="str">
        <f t="shared" si="6"/>
        <v>[16] = {</v>
      </c>
      <c r="T17" t="str">
        <f t="shared" si="7"/>
        <v xml:space="preserve">["ID"] = 1879155761; </v>
      </c>
      <c r="U17" t="str">
        <f t="shared" si="8"/>
        <v xml:space="preserve">["ID"] = 1879155761; </v>
      </c>
      <c r="V17" t="str">
        <f t="shared" si="9"/>
        <v/>
      </c>
      <c r="W17" t="str">
        <f t="shared" si="10"/>
        <v xml:space="preserve">["SAVE_INDEX"] = 14; </v>
      </c>
      <c r="X17">
        <f>VLOOKUP(D17,Type!A$2:B$14,2,FALSE)</f>
        <v>4</v>
      </c>
      <c r="Y17" t="str">
        <f t="shared" si="11"/>
        <v xml:space="preserve">["TYPE"] = 4; </v>
      </c>
      <c r="Z17" t="str">
        <f t="shared" si="12"/>
        <v>2000</v>
      </c>
      <c r="AA17" t="str">
        <f t="shared" si="13"/>
        <v xml:space="preserve">["VXP"] = 2000; </v>
      </c>
      <c r="AB17" t="str">
        <f t="shared" si="14"/>
        <v>10</v>
      </c>
      <c r="AC17" t="str">
        <f t="shared" si="15"/>
        <v xml:space="preserve">["LP"] = 10; </v>
      </c>
      <c r="AD17" t="str">
        <f t="shared" si="16"/>
        <v>700</v>
      </c>
      <c r="AE17" t="str">
        <f t="shared" si="17"/>
        <v xml:space="preserve">["REP"] =  700; </v>
      </c>
      <c r="AF17">
        <f>VLOOKUP(I17,Faction!A$2:B$80,2,FALSE)</f>
        <v>20</v>
      </c>
      <c r="AG17" t="str">
        <f t="shared" si="18"/>
        <v xml:space="preserve">["FACTION"] = 20; </v>
      </c>
      <c r="AH17" t="str">
        <f t="shared" si="19"/>
        <v xml:space="preserve">["TIER"] = 2; </v>
      </c>
      <c r="AI17" t="str">
        <f t="shared" si="20"/>
        <v xml:space="preserve">["MIN_LVL"] = "55"; </v>
      </c>
      <c r="AJ17" t="str">
        <f t="shared" si="21"/>
        <v xml:space="preserve">["NAME"] = { ["EN"] = "Orc and Uruk-slayer (Advanced)"; }; </v>
      </c>
      <c r="AK17" t="str">
        <f t="shared" si="22"/>
        <v xml:space="preserve">["LORE"] = { ["EN"] = "Defeat many Orcs and Uruk-hai in Southern Mirkwood."; }; </v>
      </c>
      <c r="AL17" t="str">
        <f t="shared" si="23"/>
        <v xml:space="preserve">["SUMMARY"] = { ["EN"] = "Defeat 200 orcs and uruks"; }; </v>
      </c>
      <c r="AM17" t="str">
        <f t="shared" si="24"/>
        <v xml:space="preserve">["TITLE"] = { ["EN"] = "Urugdagnir"; }; </v>
      </c>
      <c r="AN17" t="str">
        <f t="shared" si="25"/>
        <v>};</v>
      </c>
      <c r="AO17" t="str">
        <f>IF(ISBLANK(F17),"",CONCATENATE("[[",F17,"]]"))</f>
        <v>[[Urugdagnir]]</v>
      </c>
      <c r="AP17" t="str">
        <f>CONCATENATE("|align=""left""| [[",C17,"]] || ",D17," || ",E17," ||",AO17," || ",G17," || ",H17," || ",I17," || ",J17,"")</f>
        <v>|align="left"| [[Orc and Uruk-slayer (Advanced)]] || Slayer || 2000 ||[[Urugdagnir]] || 10 || 700 || Malledhrim || Defeat 200 orcs and uruks</v>
      </c>
    </row>
    <row r="18" spans="1:42" x14ac:dyDescent="0.25">
      <c r="A18">
        <v>1879155760</v>
      </c>
      <c r="B18">
        <v>15</v>
      </c>
      <c r="C18" t="s">
        <v>381</v>
      </c>
      <c r="D18" t="s">
        <v>31</v>
      </c>
      <c r="F18" t="s">
        <v>395</v>
      </c>
      <c r="G18">
        <v>5</v>
      </c>
      <c r="H18">
        <v>500</v>
      </c>
      <c r="I18" t="s">
        <v>64</v>
      </c>
      <c r="J18" t="s">
        <v>408</v>
      </c>
      <c r="K18" t="s">
        <v>1455</v>
      </c>
      <c r="L18">
        <v>3</v>
      </c>
      <c r="M18">
        <v>55</v>
      </c>
      <c r="P18" t="str">
        <f t="shared" si="3"/>
        <v>[17] = {["ID"] = 1879155760; }; -- Orc and Uruk-slayer</v>
      </c>
      <c r="Q18" s="1" t="str">
        <f t="shared" si="4"/>
        <v>[17] = {["ID"] = 1879155760; ["SAVE_INDEX"] = 15; ["TYPE"] = 4; ["VXP"] =    0; ["LP"] =  5; ["REP"] =  500; ["FACTION"] = 20; ["TIER"] = 3; ["MIN_LVL"] = "55"; ["NAME"] = { ["EN"] = "Orc and Uruk-slayer"; }; ["LORE"] = { ["EN"] = "Defeat many Orcs and Uruk-hai in Southern Mirkwood."; }; ["SUMMARY"] = { ["EN"] = "Defeat 100 orcs and uruks"; }; ["TITLE"] = { ["EN"] = "Illuminator of Mirkwood"; }; };</v>
      </c>
      <c r="R18">
        <f t="shared" si="5"/>
        <v>17</v>
      </c>
      <c r="S18" t="str">
        <f t="shared" si="6"/>
        <v>[17] = {</v>
      </c>
      <c r="T18" t="str">
        <f t="shared" si="7"/>
        <v xml:space="preserve">["ID"] = 1879155760; </v>
      </c>
      <c r="U18" t="str">
        <f t="shared" si="8"/>
        <v xml:space="preserve">["ID"] = 1879155760; </v>
      </c>
      <c r="V18" t="str">
        <f t="shared" si="9"/>
        <v/>
      </c>
      <c r="W18" t="str">
        <f t="shared" si="10"/>
        <v xml:space="preserve">["SAVE_INDEX"] = 15; </v>
      </c>
      <c r="X18">
        <f>VLOOKUP(D18,Type!A$2:B$14,2,FALSE)</f>
        <v>4</v>
      </c>
      <c r="Y18" t="str">
        <f t="shared" si="11"/>
        <v xml:space="preserve">["TYPE"] = 4; </v>
      </c>
      <c r="Z18" t="str">
        <f t="shared" si="12"/>
        <v>0</v>
      </c>
      <c r="AA18" t="str">
        <f t="shared" si="13"/>
        <v xml:space="preserve">["VXP"] =    0; </v>
      </c>
      <c r="AB18" t="str">
        <f t="shared" si="14"/>
        <v>5</v>
      </c>
      <c r="AC18" t="str">
        <f t="shared" si="15"/>
        <v xml:space="preserve">["LP"] =  5; </v>
      </c>
      <c r="AD18" t="str">
        <f t="shared" si="16"/>
        <v>500</v>
      </c>
      <c r="AE18" t="str">
        <f t="shared" si="17"/>
        <v xml:space="preserve">["REP"] =  500; </v>
      </c>
      <c r="AF18">
        <f>VLOOKUP(I18,Faction!A$2:B$80,2,FALSE)</f>
        <v>20</v>
      </c>
      <c r="AG18" t="str">
        <f t="shared" si="18"/>
        <v xml:space="preserve">["FACTION"] = 20; </v>
      </c>
      <c r="AH18" t="str">
        <f t="shared" si="19"/>
        <v xml:space="preserve">["TIER"] = 3; </v>
      </c>
      <c r="AI18" t="str">
        <f t="shared" si="20"/>
        <v xml:space="preserve">["MIN_LVL"] = "55"; </v>
      </c>
      <c r="AJ18" t="str">
        <f t="shared" si="21"/>
        <v xml:space="preserve">["NAME"] = { ["EN"] = "Orc and Uruk-slayer"; }; </v>
      </c>
      <c r="AK18" t="str">
        <f t="shared" si="22"/>
        <v xml:space="preserve">["LORE"] = { ["EN"] = "Defeat many Orcs and Uruk-hai in Southern Mirkwood."; }; </v>
      </c>
      <c r="AL18" t="str">
        <f t="shared" si="23"/>
        <v xml:space="preserve">["SUMMARY"] = { ["EN"] = "Defeat 100 orcs and uruks"; }; </v>
      </c>
      <c r="AM18" t="str">
        <f t="shared" si="24"/>
        <v xml:space="preserve">["TITLE"] = { ["EN"] = "Illuminator of Mirkwood"; }; </v>
      </c>
      <c r="AN18" t="str">
        <f t="shared" si="25"/>
        <v>};</v>
      </c>
      <c r="AO18" t="str">
        <f t="shared" si="26"/>
        <v>[[Illuminator of Mirkwood]]</v>
      </c>
      <c r="AP18" t="str">
        <f t="shared" si="27"/>
        <v>|align="left"| [[Orc and Uruk-slayer]] || Slayer ||  ||[[Illuminator of Mirkwood]] || 5 || 500 || Malledhrim || Defeat 100 orcs and uruks</v>
      </c>
    </row>
    <row r="19" spans="1:42" x14ac:dyDescent="0.25">
      <c r="A19">
        <v>1879155763</v>
      </c>
      <c r="B19">
        <v>18</v>
      </c>
      <c r="C19" t="s">
        <v>230</v>
      </c>
      <c r="D19" t="s">
        <v>31</v>
      </c>
      <c r="E19">
        <v>2000</v>
      </c>
      <c r="F19" t="s">
        <v>402</v>
      </c>
      <c r="G19">
        <v>10</v>
      </c>
      <c r="H19">
        <v>700</v>
      </c>
      <c r="I19" t="s">
        <v>64</v>
      </c>
      <c r="J19" t="s">
        <v>413</v>
      </c>
      <c r="K19" t="s">
        <v>401</v>
      </c>
      <c r="L19">
        <v>2</v>
      </c>
      <c r="M19">
        <v>45</v>
      </c>
      <c r="P19" t="str">
        <f t="shared" si="3"/>
        <v>[18] = {["ID"] = 1879155763; }; -- Spider-slayer (Advanced)</v>
      </c>
      <c r="Q19" s="1" t="str">
        <f t="shared" si="4"/>
        <v>[18] = {["ID"] = 1879155763; ["SAVE_INDEX"] = 18; ["TYPE"] = 4; ["VXP"] = 2000; ["LP"] = 10; ["REP"] =  700; ["FACTION"] = 20; ["TIER"] = 2; ["MIN_LVL"] = "45"; ["NAME"] = { ["EN"] = "Spider-slayer (Advanced)"; }; ["LORE"] = { ["EN"] = "Defeat many spiders in Southern Mirkwood."; }; ["SUMMARY"] = { ["EN"] = "Defeat 200 spiders"; }; ["TITLE"] = { ["EN"] = "Gwírist"; }; };</v>
      </c>
      <c r="R19">
        <f t="shared" si="5"/>
        <v>18</v>
      </c>
      <c r="S19" t="str">
        <f t="shared" si="6"/>
        <v>[18] = {</v>
      </c>
      <c r="T19" t="str">
        <f t="shared" si="7"/>
        <v xml:space="preserve">["ID"] = 1879155763; </v>
      </c>
      <c r="U19" t="str">
        <f t="shared" si="8"/>
        <v xml:space="preserve">["ID"] = 1879155763; </v>
      </c>
      <c r="V19" t="str">
        <f t="shared" si="9"/>
        <v/>
      </c>
      <c r="W19" t="str">
        <f t="shared" si="10"/>
        <v xml:space="preserve">["SAVE_INDEX"] = 18; </v>
      </c>
      <c r="X19">
        <f>VLOOKUP(D19,Type!A$2:B$14,2,FALSE)</f>
        <v>4</v>
      </c>
      <c r="Y19" t="str">
        <f t="shared" si="11"/>
        <v xml:space="preserve">["TYPE"] = 4; </v>
      </c>
      <c r="Z19" t="str">
        <f t="shared" si="12"/>
        <v>2000</v>
      </c>
      <c r="AA19" t="str">
        <f t="shared" si="13"/>
        <v xml:space="preserve">["VXP"] = 2000; </v>
      </c>
      <c r="AB19" t="str">
        <f t="shared" si="14"/>
        <v>10</v>
      </c>
      <c r="AC19" t="str">
        <f t="shared" si="15"/>
        <v xml:space="preserve">["LP"] = 10; </v>
      </c>
      <c r="AD19" t="str">
        <f t="shared" si="16"/>
        <v>700</v>
      </c>
      <c r="AE19" t="str">
        <f t="shared" si="17"/>
        <v xml:space="preserve">["REP"] =  700; </v>
      </c>
      <c r="AF19">
        <f>VLOOKUP(I19,Faction!A$2:B$80,2,FALSE)</f>
        <v>20</v>
      </c>
      <c r="AG19" t="str">
        <f t="shared" si="18"/>
        <v xml:space="preserve">["FACTION"] = 20; </v>
      </c>
      <c r="AH19" t="str">
        <f t="shared" si="19"/>
        <v xml:space="preserve">["TIER"] = 2; </v>
      </c>
      <c r="AI19" t="str">
        <f t="shared" si="20"/>
        <v xml:space="preserve">["MIN_LVL"] = "45"; </v>
      </c>
      <c r="AJ19" t="str">
        <f t="shared" si="21"/>
        <v xml:space="preserve">["NAME"] = { ["EN"] = "Spider-slayer (Advanced)"; }; </v>
      </c>
      <c r="AK19" t="str">
        <f t="shared" si="22"/>
        <v xml:space="preserve">["LORE"] = { ["EN"] = "Defeat many spiders in Southern Mirkwood."; }; </v>
      </c>
      <c r="AL19" t="str">
        <f t="shared" si="23"/>
        <v xml:space="preserve">["SUMMARY"] = { ["EN"] = "Defeat 200 spiders"; }; </v>
      </c>
      <c r="AM19" t="str">
        <f t="shared" si="24"/>
        <v xml:space="preserve">["TITLE"] = { ["EN"] = "Gwírist"; }; </v>
      </c>
      <c r="AN19" t="str">
        <f t="shared" si="25"/>
        <v>};</v>
      </c>
      <c r="AO19" t="str">
        <f>IF(ISBLANK(F19),"",CONCATENATE("[[",F19,"]]"))</f>
        <v>[[Gwírist]]</v>
      </c>
      <c r="AP19" t="str">
        <f>CONCATENATE("|align=""left""| [[",C19,"]] || ",D19," || ",E19," ||",AO19," || ",G19," || ",H19," || ",I19," || ",J19,"")</f>
        <v>|align="left"| [[Spider-slayer (Advanced)]] || Slayer || 2000 ||[[Gwírist]] || 10 || 700 || Malledhrim || Defeat 200 spiders</v>
      </c>
    </row>
    <row r="20" spans="1:42" x14ac:dyDescent="0.25">
      <c r="A20">
        <v>1879155762</v>
      </c>
      <c r="B20">
        <v>19</v>
      </c>
      <c r="C20" t="s">
        <v>228</v>
      </c>
      <c r="D20" t="s">
        <v>31</v>
      </c>
      <c r="F20" t="s">
        <v>400</v>
      </c>
      <c r="G20">
        <v>5</v>
      </c>
      <c r="H20">
        <v>500</v>
      </c>
      <c r="I20" t="s">
        <v>64</v>
      </c>
      <c r="J20" t="s">
        <v>412</v>
      </c>
      <c r="K20" t="s">
        <v>401</v>
      </c>
      <c r="L20">
        <v>3</v>
      </c>
      <c r="M20">
        <v>45</v>
      </c>
      <c r="P20" t="str">
        <f t="shared" si="3"/>
        <v>[19] = {["ID"] = 1879155762; }; -- Spider-slayer</v>
      </c>
      <c r="Q20" s="1" t="str">
        <f t="shared" si="4"/>
        <v>[19] = {["ID"] = 1879155762; ["SAVE_INDEX"] = 19; ["TYPE"] = 4; ["VXP"] =    0; ["LP"] =  5; ["REP"] =  500; ["FACTION"] = 20; ["TIER"] = 3; ["MIN_LVL"] = "45"; ["NAME"] = { ["EN"] = "Spider-slayer"; }; ["LORE"] = { ["EN"] = "Defeat many spiders in Southern Mirkwood."; }; ["SUMMARY"] = { ["EN"] = "Defeat 100 spiders"; }; ["TITLE"] = { ["EN"] = "Web-stinger"; }; };</v>
      </c>
      <c r="R20">
        <f t="shared" si="5"/>
        <v>19</v>
      </c>
      <c r="S20" t="str">
        <f t="shared" si="6"/>
        <v>[19] = {</v>
      </c>
      <c r="T20" t="str">
        <f t="shared" si="7"/>
        <v xml:space="preserve">["ID"] = 1879155762; </v>
      </c>
      <c r="U20" t="str">
        <f t="shared" si="8"/>
        <v xml:space="preserve">["ID"] = 1879155762; </v>
      </c>
      <c r="V20" t="str">
        <f t="shared" si="9"/>
        <v/>
      </c>
      <c r="W20" t="str">
        <f t="shared" si="10"/>
        <v xml:space="preserve">["SAVE_INDEX"] = 19; </v>
      </c>
      <c r="X20">
        <f>VLOOKUP(D20,Type!A$2:B$14,2,FALSE)</f>
        <v>4</v>
      </c>
      <c r="Y20" t="str">
        <f t="shared" si="11"/>
        <v xml:space="preserve">["TYPE"] = 4; </v>
      </c>
      <c r="Z20" t="str">
        <f t="shared" si="12"/>
        <v>0</v>
      </c>
      <c r="AA20" t="str">
        <f t="shared" si="13"/>
        <v xml:space="preserve">["VXP"] =    0; </v>
      </c>
      <c r="AB20" t="str">
        <f t="shared" si="14"/>
        <v>5</v>
      </c>
      <c r="AC20" t="str">
        <f t="shared" si="15"/>
        <v xml:space="preserve">["LP"] =  5; </v>
      </c>
      <c r="AD20" t="str">
        <f t="shared" si="16"/>
        <v>500</v>
      </c>
      <c r="AE20" t="str">
        <f t="shared" si="17"/>
        <v xml:space="preserve">["REP"] =  500; </v>
      </c>
      <c r="AF20">
        <f>VLOOKUP(I20,Faction!A$2:B$80,2,FALSE)</f>
        <v>20</v>
      </c>
      <c r="AG20" t="str">
        <f t="shared" si="18"/>
        <v xml:space="preserve">["FACTION"] = 20; </v>
      </c>
      <c r="AH20" t="str">
        <f t="shared" si="19"/>
        <v xml:space="preserve">["TIER"] = 3; </v>
      </c>
      <c r="AI20" t="str">
        <f t="shared" si="20"/>
        <v xml:space="preserve">["MIN_LVL"] = "45"; </v>
      </c>
      <c r="AJ20" t="str">
        <f t="shared" si="21"/>
        <v xml:space="preserve">["NAME"] = { ["EN"] = "Spider-slayer"; }; </v>
      </c>
      <c r="AK20" t="str">
        <f t="shared" si="22"/>
        <v xml:space="preserve">["LORE"] = { ["EN"] = "Defeat many spiders in Southern Mirkwood."; }; </v>
      </c>
      <c r="AL20" t="str">
        <f t="shared" si="23"/>
        <v xml:space="preserve">["SUMMARY"] = { ["EN"] = "Defeat 100 spiders"; }; </v>
      </c>
      <c r="AM20" t="str">
        <f t="shared" si="24"/>
        <v xml:space="preserve">["TITLE"] = { ["EN"] = "Web-stinger"; }; </v>
      </c>
      <c r="AN20" t="str">
        <f t="shared" si="25"/>
        <v>};</v>
      </c>
      <c r="AO20" t="str">
        <f t="shared" si="26"/>
        <v>[[Web-stinger]]</v>
      </c>
      <c r="AP20" t="str">
        <f t="shared" si="27"/>
        <v>|align="left"| [[Spider-slayer]] || Slayer ||  ||[[Web-stinger]] || 5 || 500 || Malledhrim || Defeat 100 spiders</v>
      </c>
    </row>
    <row r="21" spans="1:42" x14ac:dyDescent="0.25">
      <c r="A21">
        <v>1879155767</v>
      </c>
      <c r="B21">
        <v>20</v>
      </c>
      <c r="C21" t="s">
        <v>239</v>
      </c>
      <c r="D21" t="s">
        <v>31</v>
      </c>
      <c r="E21">
        <v>2000</v>
      </c>
      <c r="F21" t="s">
        <v>405</v>
      </c>
      <c r="G21">
        <v>10</v>
      </c>
      <c r="H21">
        <v>700</v>
      </c>
      <c r="I21" t="s">
        <v>64</v>
      </c>
      <c r="J21" t="s">
        <v>415</v>
      </c>
      <c r="K21" t="s">
        <v>403</v>
      </c>
      <c r="L21">
        <v>2</v>
      </c>
      <c r="M21">
        <v>45</v>
      </c>
      <c r="P21" t="str">
        <f t="shared" si="3"/>
        <v>[20] = {["ID"] = 1879155767; }; -- Warg-slayer (Advanced)</v>
      </c>
      <c r="Q21" s="1" t="str">
        <f t="shared" si="4"/>
        <v>[20] = {["ID"] = 1879155767; ["SAVE_INDEX"] = 20; ["TYPE"] = 4; ["VXP"] = 2000; ["LP"] = 10; ["REP"] =  700; ["FACTION"] = 20; ["TIER"] = 2; ["MIN_LVL"] = "45"; ["NAME"] = { ["EN"] = "Warg-slayer (Advanced)"; }; ["LORE"] = { ["EN"] = "Defeat many Wargs in Southern Mirkwood."; }; ["SUMMARY"] = { ["EN"] = "Defeat 200 wargs"; }; ["TITLE"] = { ["EN"] = "Gordeleron"; }; };</v>
      </c>
      <c r="R21">
        <f t="shared" si="5"/>
        <v>20</v>
      </c>
      <c r="S21" t="str">
        <f t="shared" si="6"/>
        <v>[20] = {</v>
      </c>
      <c r="T21" t="str">
        <f t="shared" si="7"/>
        <v xml:space="preserve">["ID"] = 1879155767; </v>
      </c>
      <c r="U21" t="str">
        <f t="shared" si="8"/>
        <v xml:space="preserve">["ID"] = 1879155767; </v>
      </c>
      <c r="V21" t="str">
        <f t="shared" si="9"/>
        <v/>
      </c>
      <c r="W21" t="str">
        <f t="shared" si="10"/>
        <v xml:space="preserve">["SAVE_INDEX"] = 20; </v>
      </c>
      <c r="X21">
        <f>VLOOKUP(D21,Type!A$2:B$14,2,FALSE)</f>
        <v>4</v>
      </c>
      <c r="Y21" t="str">
        <f t="shared" si="11"/>
        <v xml:space="preserve">["TYPE"] = 4; </v>
      </c>
      <c r="Z21" t="str">
        <f t="shared" si="12"/>
        <v>2000</v>
      </c>
      <c r="AA21" t="str">
        <f t="shared" si="13"/>
        <v xml:space="preserve">["VXP"] = 2000; </v>
      </c>
      <c r="AB21" t="str">
        <f t="shared" si="14"/>
        <v>10</v>
      </c>
      <c r="AC21" t="str">
        <f t="shared" si="15"/>
        <v xml:space="preserve">["LP"] = 10; </v>
      </c>
      <c r="AD21" t="str">
        <f t="shared" si="16"/>
        <v>700</v>
      </c>
      <c r="AE21" t="str">
        <f t="shared" si="17"/>
        <v xml:space="preserve">["REP"] =  700; </v>
      </c>
      <c r="AF21">
        <f>VLOOKUP(I21,Faction!A$2:B$80,2,FALSE)</f>
        <v>20</v>
      </c>
      <c r="AG21" t="str">
        <f t="shared" si="18"/>
        <v xml:space="preserve">["FACTION"] = 20; </v>
      </c>
      <c r="AH21" t="str">
        <f t="shared" si="19"/>
        <v xml:space="preserve">["TIER"] = 2; </v>
      </c>
      <c r="AI21" t="str">
        <f t="shared" si="20"/>
        <v xml:space="preserve">["MIN_LVL"] = "45"; </v>
      </c>
      <c r="AJ21" t="str">
        <f t="shared" si="21"/>
        <v xml:space="preserve">["NAME"] = { ["EN"] = "Warg-slayer (Advanced)"; }; </v>
      </c>
      <c r="AK21" t="str">
        <f t="shared" si="22"/>
        <v xml:space="preserve">["LORE"] = { ["EN"] = "Defeat many Wargs in Southern Mirkwood."; }; </v>
      </c>
      <c r="AL21" t="str">
        <f t="shared" si="23"/>
        <v xml:space="preserve">["SUMMARY"] = { ["EN"] = "Defeat 200 wargs"; }; </v>
      </c>
      <c r="AM21" t="str">
        <f t="shared" si="24"/>
        <v xml:space="preserve">["TITLE"] = { ["EN"] = "Gordeleron"; }; </v>
      </c>
      <c r="AN21" t="str">
        <f t="shared" si="25"/>
        <v>};</v>
      </c>
      <c r="AO21" t="str">
        <f>IF(ISBLANK(F21),"",CONCATENATE("[[",F21,"]]"))</f>
        <v>[[Gordeleron]]</v>
      </c>
      <c r="AP21" t="str">
        <f>CONCATENATE("|align=""left""| [[",C21,"]] || ",D21," || ",E21," ||",AO21," || ",G21," || ",H21," || ",I21," || ",J21,"")</f>
        <v>|align="left"| [[Warg-slayer (Advanced)]] || Slayer || 2000 ||[[Gordeleron]] || 10 || 700 || Malledhrim || Defeat 200 wargs</v>
      </c>
    </row>
    <row r="22" spans="1:42" x14ac:dyDescent="0.25">
      <c r="A22">
        <v>1879155766</v>
      </c>
      <c r="B22">
        <v>21</v>
      </c>
      <c r="C22" t="s">
        <v>237</v>
      </c>
      <c r="D22" t="s">
        <v>31</v>
      </c>
      <c r="F22" t="s">
        <v>404</v>
      </c>
      <c r="G22">
        <v>5</v>
      </c>
      <c r="H22">
        <v>500</v>
      </c>
      <c r="I22" t="s">
        <v>64</v>
      </c>
      <c r="J22" t="s">
        <v>414</v>
      </c>
      <c r="K22" t="s">
        <v>403</v>
      </c>
      <c r="L22">
        <v>3</v>
      </c>
      <c r="M22">
        <v>45</v>
      </c>
      <c r="P22" t="str">
        <f t="shared" si="3"/>
        <v>[21] = {["ID"] = 1879155766; }; -- Warg-slayer</v>
      </c>
      <c r="Q22" s="1" t="str">
        <f t="shared" si="4"/>
        <v>[21] = {["ID"] = 1879155766; ["SAVE_INDEX"] = 21; ["TYPE"] = 4; ["VXP"] =    0; ["LP"] =  5; ["REP"] =  500; ["FACTION"] = 20; ["TIER"] = 3; ["MIN_LVL"] = "45"; ["NAME"] = { ["EN"] = "Warg-slayer"; }; ["LORE"] = { ["EN"] = "Defeat many Wargs in Southern Mirkwood."; }; ["SUMMARY"] = { ["EN"] = "Defeat 100 wargs"; }; ["TITLE"] = { ["EN"] = "Deflector of Gnashing Teeth"; }; };</v>
      </c>
      <c r="R22">
        <f t="shared" si="5"/>
        <v>21</v>
      </c>
      <c r="S22" t="str">
        <f t="shared" si="6"/>
        <v>[21] = {</v>
      </c>
      <c r="T22" t="str">
        <f t="shared" si="7"/>
        <v xml:space="preserve">["ID"] = 1879155766; </v>
      </c>
      <c r="U22" t="str">
        <f t="shared" si="8"/>
        <v xml:space="preserve">["ID"] = 1879155766; </v>
      </c>
      <c r="V22" t="str">
        <f t="shared" si="9"/>
        <v/>
      </c>
      <c r="W22" t="str">
        <f t="shared" si="10"/>
        <v xml:space="preserve">["SAVE_INDEX"] = 21; </v>
      </c>
      <c r="X22">
        <f>VLOOKUP(D22,Type!A$2:B$14,2,FALSE)</f>
        <v>4</v>
      </c>
      <c r="Y22" t="str">
        <f t="shared" si="11"/>
        <v xml:space="preserve">["TYPE"] = 4; </v>
      </c>
      <c r="Z22" t="str">
        <f t="shared" si="12"/>
        <v>0</v>
      </c>
      <c r="AA22" t="str">
        <f t="shared" si="13"/>
        <v xml:space="preserve">["VXP"] =    0; </v>
      </c>
      <c r="AB22" t="str">
        <f t="shared" si="14"/>
        <v>5</v>
      </c>
      <c r="AC22" t="str">
        <f t="shared" si="15"/>
        <v xml:space="preserve">["LP"] =  5; </v>
      </c>
      <c r="AD22" t="str">
        <f t="shared" si="16"/>
        <v>500</v>
      </c>
      <c r="AE22" t="str">
        <f t="shared" si="17"/>
        <v xml:space="preserve">["REP"] =  500; </v>
      </c>
      <c r="AF22">
        <f>VLOOKUP(I22,Faction!A$2:B$80,2,FALSE)</f>
        <v>20</v>
      </c>
      <c r="AG22" t="str">
        <f t="shared" si="18"/>
        <v xml:space="preserve">["FACTION"] = 20; </v>
      </c>
      <c r="AH22" t="str">
        <f t="shared" si="19"/>
        <v xml:space="preserve">["TIER"] = 3; </v>
      </c>
      <c r="AI22" t="str">
        <f t="shared" si="20"/>
        <v xml:space="preserve">["MIN_LVL"] = "45"; </v>
      </c>
      <c r="AJ22" t="str">
        <f t="shared" si="21"/>
        <v xml:space="preserve">["NAME"] = { ["EN"] = "Warg-slayer"; }; </v>
      </c>
      <c r="AK22" t="str">
        <f t="shared" si="22"/>
        <v xml:space="preserve">["LORE"] = { ["EN"] = "Defeat many Wargs in Southern Mirkwood."; }; </v>
      </c>
      <c r="AL22" t="str">
        <f t="shared" si="23"/>
        <v xml:space="preserve">["SUMMARY"] = { ["EN"] = "Defeat 100 wargs"; }; </v>
      </c>
      <c r="AM22" t="str">
        <f t="shared" si="24"/>
        <v xml:space="preserve">["TITLE"] = { ["EN"] = "Deflector of Gnashing Teeth"; }; </v>
      </c>
      <c r="AN22" t="str">
        <f t="shared" si="25"/>
        <v>};</v>
      </c>
      <c r="AO22" t="str">
        <f t="shared" si="26"/>
        <v>[[Deflector of Gnashing Teeth]]</v>
      </c>
      <c r="AP22" t="str">
        <f t="shared" si="27"/>
        <v>|align="left"| [[Warg-slayer]] || Slayer ||  ||[[Deflector of Gnashing Teeth]] || 5 || 500 || Malledhrim || Defeat 100 wargs</v>
      </c>
    </row>
    <row r="23" spans="1:42" x14ac:dyDescent="0.25">
      <c r="A23">
        <v>1879165716</v>
      </c>
      <c r="B23">
        <v>22</v>
      </c>
      <c r="C23" t="s">
        <v>361</v>
      </c>
      <c r="D23" t="s">
        <v>30</v>
      </c>
      <c r="G23">
        <v>10</v>
      </c>
      <c r="H23">
        <v>300</v>
      </c>
      <c r="I23" t="s">
        <v>64</v>
      </c>
      <c r="J23" t="s">
        <v>364</v>
      </c>
      <c r="K23" t="s">
        <v>373</v>
      </c>
      <c r="L23">
        <v>0</v>
      </c>
      <c r="M23">
        <v>55</v>
      </c>
      <c r="P23" t="str">
        <f t="shared" si="3"/>
        <v>[22] = {["ID"] = 1879165716; }; -- Mirkwood Landing</v>
      </c>
      <c r="Q23" s="1" t="str">
        <f t="shared" si="4"/>
        <v>[22] = {["ID"] = 1879165716; ["SAVE_INDEX"] = 22; ["TYPE"] = 7; ["VXP"] =    0; ["LP"] = 10; ["REP"] =  300; ["FACTION"] = 20; ["TIER"] = 0; ["MIN_LVL"] = "55"; ["NAME"] = { ["EN"] = "Mirkwood Landing"; }; ["LORE"] = { ["EN"] = "Aid the Malledhrim in securing their military objectives during the landing of their forces in Mirkwood."; }; ["SUMMARY"] = { ["EN"] = "Complete Epic Vol. II. Book 9 Forward"; }; };</v>
      </c>
      <c r="R23">
        <f t="shared" si="5"/>
        <v>22</v>
      </c>
      <c r="S23" t="str">
        <f t="shared" si="6"/>
        <v>[22] = {</v>
      </c>
      <c r="T23" t="str">
        <f t="shared" si="7"/>
        <v xml:space="preserve">["ID"] = 1879165716; </v>
      </c>
      <c r="U23" t="str">
        <f t="shared" si="8"/>
        <v xml:space="preserve">["ID"] = 1879165716; </v>
      </c>
      <c r="V23" t="str">
        <f t="shared" si="9"/>
        <v/>
      </c>
      <c r="W23" t="str">
        <f t="shared" si="10"/>
        <v xml:space="preserve">["SAVE_INDEX"] = 22; </v>
      </c>
      <c r="X23">
        <f>VLOOKUP(D23,Type!A$2:B$14,2,FALSE)</f>
        <v>7</v>
      </c>
      <c r="Y23" t="str">
        <f t="shared" si="11"/>
        <v xml:space="preserve">["TYPE"] = 7; </v>
      </c>
      <c r="Z23" t="str">
        <f t="shared" si="12"/>
        <v>0</v>
      </c>
      <c r="AA23" t="str">
        <f t="shared" si="13"/>
        <v xml:space="preserve">["VXP"] =    0; </v>
      </c>
      <c r="AB23" t="str">
        <f t="shared" si="14"/>
        <v>10</v>
      </c>
      <c r="AC23" t="str">
        <f t="shared" si="15"/>
        <v xml:space="preserve">["LP"] = 10; </v>
      </c>
      <c r="AD23" t="str">
        <f t="shared" si="16"/>
        <v>300</v>
      </c>
      <c r="AE23" t="str">
        <f t="shared" si="17"/>
        <v xml:space="preserve">["REP"] =  300; </v>
      </c>
      <c r="AF23">
        <f>VLOOKUP(I23,Faction!A$2:B$80,2,FALSE)</f>
        <v>20</v>
      </c>
      <c r="AG23" t="str">
        <f t="shared" si="18"/>
        <v xml:space="preserve">["FACTION"] = 20; </v>
      </c>
      <c r="AH23" t="str">
        <f t="shared" si="19"/>
        <v xml:space="preserve">["TIER"] = 0; </v>
      </c>
      <c r="AI23" t="str">
        <f t="shared" si="20"/>
        <v xml:space="preserve">["MIN_LVL"] = "55"; </v>
      </c>
      <c r="AJ23" t="str">
        <f t="shared" si="21"/>
        <v xml:space="preserve">["NAME"] = { ["EN"] = "Mirkwood Landing"; }; </v>
      </c>
      <c r="AK23" t="str">
        <f t="shared" si="22"/>
        <v xml:space="preserve">["LORE"] = { ["EN"] = "Aid the Malledhrim in securing their military objectives during the landing of their forces in Mirkwood."; }; </v>
      </c>
      <c r="AL23" t="str">
        <f t="shared" si="23"/>
        <v xml:space="preserve">["SUMMARY"] = { ["EN"] = "Complete Epic Vol. II. Book 9 Forward"; }; </v>
      </c>
      <c r="AM23" t="str">
        <f t="shared" si="24"/>
        <v/>
      </c>
      <c r="AN23" t="str">
        <f t="shared" si="25"/>
        <v>};</v>
      </c>
      <c r="AO23" t="str">
        <f t="shared" ref="AO23:AO28" si="28">IF(ISBLANK(F23),"",CONCATENATE("[[",F23,"]]"))</f>
        <v/>
      </c>
      <c r="AP23" t="str">
        <f t="shared" ref="AP23:AP28" si="29">CONCATENATE("|align=""left""| [[",C23,"]] || ",D23," || ",E23," ||",AO23," || ",G23," || ",H23," || ",I23," || ",J23,"")</f>
        <v>|align="left"| [[Mirkwood Landing]] || Reputation ||  || || 10 || 300 || Malledhrim || Complete Epic Vol. II. Book 9 Forward</v>
      </c>
    </row>
    <row r="24" spans="1:42" x14ac:dyDescent="0.25">
      <c r="A24">
        <v>1879180571</v>
      </c>
      <c r="B24">
        <v>23</v>
      </c>
      <c r="C24" t="s">
        <v>371</v>
      </c>
      <c r="D24" t="s">
        <v>26</v>
      </c>
      <c r="F24" t="s">
        <v>372</v>
      </c>
      <c r="I24" t="s">
        <v>79</v>
      </c>
      <c r="K24" t="s">
        <v>1456</v>
      </c>
      <c r="L24">
        <v>0</v>
      </c>
      <c r="M24">
        <v>45</v>
      </c>
      <c r="P24" t="str">
        <f t="shared" si="3"/>
        <v>[23] = {["ID"] = 1879180571; }; -- The Siege of Mirkwood</v>
      </c>
      <c r="Q24" s="1" t="str">
        <f t="shared" si="4"/>
        <v>[23] = {["ID"] = 1879180571; ["SAVE_INDEX"] = 23; ["TYPE"] = 6; ["VXP"] =    0; ["LP"] =  0; ["REP"] =    0; ["FACTION"] =  1; ["TIER"] = 0; ["MIN_LVL"] = "45"; ["NAME"] = { ["EN"] = "The Siege of Mirkwood"; }; ["LORE"] = { ["EN"] = "Lord Celeborn and Lady Galadriel have devised a daring plan: to cross the river Anduin and attack the fortress of Dol Guldur in the depths of Mirkwood."; }; ["TITLE"] = { ["EN"] = "Called by the Golden Host"; }; };</v>
      </c>
      <c r="R24">
        <f t="shared" si="5"/>
        <v>23</v>
      </c>
      <c r="S24" t="str">
        <f t="shared" si="6"/>
        <v>[23] = {</v>
      </c>
      <c r="T24" t="str">
        <f t="shared" si="7"/>
        <v xml:space="preserve">["ID"] = 1879180571; </v>
      </c>
      <c r="U24" t="str">
        <f t="shared" si="8"/>
        <v xml:space="preserve">["ID"] = 1879180571; </v>
      </c>
      <c r="V24" t="str">
        <f t="shared" si="9"/>
        <v/>
      </c>
      <c r="W24" t="str">
        <f t="shared" si="10"/>
        <v xml:space="preserve">["SAVE_INDEX"] = 23; </v>
      </c>
      <c r="X24">
        <f>VLOOKUP(D24,Type!A$2:B$14,2,FALSE)</f>
        <v>6</v>
      </c>
      <c r="Y24" t="str">
        <f t="shared" si="11"/>
        <v xml:space="preserve">["TYPE"] = 6; </v>
      </c>
      <c r="Z24" t="str">
        <f t="shared" si="12"/>
        <v>0</v>
      </c>
      <c r="AA24" t="str">
        <f t="shared" si="13"/>
        <v xml:space="preserve">["VXP"] =    0; </v>
      </c>
      <c r="AB24" t="str">
        <f t="shared" si="14"/>
        <v>0</v>
      </c>
      <c r="AC24" t="str">
        <f t="shared" si="15"/>
        <v xml:space="preserve">["LP"] =  0; </v>
      </c>
      <c r="AD24" t="str">
        <f t="shared" si="16"/>
        <v>0</v>
      </c>
      <c r="AE24" t="str">
        <f t="shared" si="17"/>
        <v xml:space="preserve">["REP"] =    0; </v>
      </c>
      <c r="AF24">
        <f>VLOOKUP(I24,Faction!A$2:B$80,2,FALSE)</f>
        <v>1</v>
      </c>
      <c r="AG24" t="str">
        <f t="shared" si="18"/>
        <v xml:space="preserve">["FACTION"] =  1; </v>
      </c>
      <c r="AH24" t="str">
        <f t="shared" si="19"/>
        <v xml:space="preserve">["TIER"] = 0; </v>
      </c>
      <c r="AI24" t="str">
        <f t="shared" si="20"/>
        <v xml:space="preserve">["MIN_LVL"] = "45"; </v>
      </c>
      <c r="AJ24" t="str">
        <f t="shared" si="21"/>
        <v xml:space="preserve">["NAME"] = { ["EN"] = "The Siege of Mirkwood"; }; </v>
      </c>
      <c r="AK24" t="str">
        <f t="shared" si="22"/>
        <v xml:space="preserve">["LORE"] = { ["EN"] = "Lord Celeborn and Lady Galadriel have devised a daring plan: to cross the river Anduin and attack the fortress of Dol Guldur in the depths of Mirkwood."; }; </v>
      </c>
      <c r="AL24" t="str">
        <f t="shared" si="23"/>
        <v/>
      </c>
      <c r="AM24" t="str">
        <f t="shared" si="24"/>
        <v xml:space="preserve">["TITLE"] = { ["EN"] = "Called by the Golden Host"; }; </v>
      </c>
      <c r="AN24" t="str">
        <f t="shared" si="25"/>
        <v>};</v>
      </c>
      <c r="AO24" t="str">
        <f t="shared" si="28"/>
        <v>[[Called by the Golden Host]]</v>
      </c>
      <c r="AP24" t="str">
        <f t="shared" si="29"/>
        <v xml:space="preserve">|align="left"| [[The Siege of Mirkwood]] || Lore ||  ||[[Called by the Golden Host]] ||  ||  || None || </v>
      </c>
    </row>
    <row r="25" spans="1:42" x14ac:dyDescent="0.25">
      <c r="A25">
        <v>1879165717</v>
      </c>
      <c r="B25">
        <v>24</v>
      </c>
      <c r="C25" t="s">
        <v>375</v>
      </c>
      <c r="D25" t="s">
        <v>31</v>
      </c>
      <c r="G25">
        <v>5</v>
      </c>
      <c r="H25">
        <v>500</v>
      </c>
      <c r="I25" t="s">
        <v>64</v>
      </c>
      <c r="J25" t="s">
        <v>377</v>
      </c>
      <c r="K25" t="s">
        <v>378</v>
      </c>
      <c r="L25">
        <v>0</v>
      </c>
      <c r="M25">
        <v>45</v>
      </c>
      <c r="P25" t="str">
        <f t="shared" si="3"/>
        <v>[24] = {["ID"] = 1879165717; }; -- Headcount</v>
      </c>
      <c r="Q25" s="1" t="str">
        <f t="shared" si="4"/>
        <v>[24] = {["ID"] = 1879165717; ["SAVE_INDEX"] = 24; ["TYPE"] = 4; ["VXP"] =    0; ["LP"] =  5; ["REP"] =  500; ["FACTION"] = 20; ["TIER"] = 0; ["MIN_LVL"] = "45"; ["NAME"] = { ["EN"] = "Headcount"; }; ["LORE"] = { ["EN"] = "The Malledhrim seek to drive back the forces of Dol Guldur from the eaves of Southern Mirkwood."; }; ["SUMMARY"] = { ["EN"] = "Defeat 100 enemies in the Mirk-eaves"; }; };</v>
      </c>
      <c r="R25">
        <f t="shared" si="5"/>
        <v>24</v>
      </c>
      <c r="S25" t="str">
        <f t="shared" si="6"/>
        <v>[24] = {</v>
      </c>
      <c r="T25" t="str">
        <f t="shared" si="7"/>
        <v xml:space="preserve">["ID"] = 1879165717; </v>
      </c>
      <c r="U25" t="str">
        <f t="shared" si="8"/>
        <v xml:space="preserve">["ID"] = 1879165717; </v>
      </c>
      <c r="V25" t="str">
        <f t="shared" si="9"/>
        <v/>
      </c>
      <c r="W25" t="str">
        <f t="shared" si="10"/>
        <v xml:space="preserve">["SAVE_INDEX"] = 24; </v>
      </c>
      <c r="X25">
        <f>VLOOKUP(D25,Type!A$2:B$14,2,FALSE)</f>
        <v>4</v>
      </c>
      <c r="Y25" t="str">
        <f t="shared" si="11"/>
        <v xml:space="preserve">["TYPE"] = 4; </v>
      </c>
      <c r="Z25" t="str">
        <f t="shared" si="12"/>
        <v>0</v>
      </c>
      <c r="AA25" t="str">
        <f t="shared" si="13"/>
        <v xml:space="preserve">["VXP"] =    0; </v>
      </c>
      <c r="AB25" t="str">
        <f t="shared" si="14"/>
        <v>5</v>
      </c>
      <c r="AC25" t="str">
        <f t="shared" si="15"/>
        <v xml:space="preserve">["LP"] =  5; </v>
      </c>
      <c r="AD25" t="str">
        <f t="shared" si="16"/>
        <v>500</v>
      </c>
      <c r="AE25" t="str">
        <f t="shared" si="17"/>
        <v xml:space="preserve">["REP"] =  500; </v>
      </c>
      <c r="AF25">
        <f>VLOOKUP(I25,Faction!A$2:B$80,2,FALSE)</f>
        <v>20</v>
      </c>
      <c r="AG25" t="str">
        <f t="shared" si="18"/>
        <v xml:space="preserve">["FACTION"] = 20; </v>
      </c>
      <c r="AH25" t="str">
        <f t="shared" si="19"/>
        <v xml:space="preserve">["TIER"] = 0; </v>
      </c>
      <c r="AI25" t="str">
        <f t="shared" si="20"/>
        <v xml:space="preserve">["MIN_LVL"] = "45"; </v>
      </c>
      <c r="AJ25" t="str">
        <f t="shared" si="21"/>
        <v xml:space="preserve">["NAME"] = { ["EN"] = "Headcount"; }; </v>
      </c>
      <c r="AK25" t="str">
        <f t="shared" si="22"/>
        <v xml:space="preserve">["LORE"] = { ["EN"] = "The Malledhrim seek to drive back the forces of Dol Guldur from the eaves of Southern Mirkwood."; }; </v>
      </c>
      <c r="AL25" t="str">
        <f t="shared" si="23"/>
        <v xml:space="preserve">["SUMMARY"] = { ["EN"] = "Defeat 100 enemies in the Mirk-eaves"; }; </v>
      </c>
      <c r="AM25" t="str">
        <f t="shared" si="24"/>
        <v/>
      </c>
      <c r="AN25" t="str">
        <f t="shared" si="25"/>
        <v>};</v>
      </c>
      <c r="AO25" t="str">
        <f t="shared" si="28"/>
        <v/>
      </c>
      <c r="AP25" t="str">
        <f t="shared" si="29"/>
        <v>|align="left"| [[Headcount]] || Slayer ||  || || 5 || 500 || Malledhrim || Defeat 100 enemies in the Mirk-eaves</v>
      </c>
    </row>
    <row r="26" spans="1:42" x14ac:dyDescent="0.25">
      <c r="A26">
        <v>1879161641</v>
      </c>
      <c r="B26">
        <v>25</v>
      </c>
      <c r="C26" t="s">
        <v>340</v>
      </c>
      <c r="D26" t="s">
        <v>25</v>
      </c>
      <c r="F26" t="s">
        <v>418</v>
      </c>
      <c r="G26">
        <v>5</v>
      </c>
      <c r="H26">
        <v>500</v>
      </c>
      <c r="I26" t="s">
        <v>64</v>
      </c>
      <c r="J26" t="s">
        <v>356</v>
      </c>
      <c r="K26" t="s">
        <v>417</v>
      </c>
      <c r="L26">
        <v>0</v>
      </c>
      <c r="M26">
        <v>56</v>
      </c>
      <c r="P26" t="str">
        <f t="shared" si="3"/>
        <v>[25] = {["ID"] = 1879161641; }; -- Mirkwood Tower Climber</v>
      </c>
      <c r="Q26" s="1" t="str">
        <f t="shared" si="4"/>
        <v>[25] = {["ID"] = 1879161641; ["SAVE_INDEX"] = 25; ["TYPE"] = 3; ["VXP"] =    0; ["LP"] =  5; ["REP"] =  500; ["FACTION"] = 20; ["TIER"] = 0; ["MIN_LVL"] = "56"; ["NAME"] = { ["EN"] = "Mirkwood Tower Climber"; }; ["LORE"] = { ["EN"] = "There are two major, surviving towers in the ruins of Ost Galadh: Minas Celebolf and Minas Glórelloth. From these pinnacles, much of the expanse of Mirkwood may be seen."; }; ["SUMMARY"] = { ["EN"] = "Climb 2 towers in Ost Galadh"; }; ["TITLE"] = { ["EN"] = "Master Ascender"; }; };</v>
      </c>
      <c r="R26">
        <f t="shared" si="5"/>
        <v>25</v>
      </c>
      <c r="S26" t="str">
        <f t="shared" si="6"/>
        <v>[25] = {</v>
      </c>
      <c r="T26" t="str">
        <f t="shared" si="7"/>
        <v xml:space="preserve">["ID"] = 1879161641; </v>
      </c>
      <c r="U26" t="str">
        <f t="shared" si="8"/>
        <v xml:space="preserve">["ID"] = 1879161641; </v>
      </c>
      <c r="V26" t="str">
        <f t="shared" si="9"/>
        <v/>
      </c>
      <c r="W26" t="str">
        <f t="shared" si="10"/>
        <v xml:space="preserve">["SAVE_INDEX"] = 25; </v>
      </c>
      <c r="X26">
        <f>VLOOKUP(D26,Type!A$2:B$14,2,FALSE)</f>
        <v>3</v>
      </c>
      <c r="Y26" t="str">
        <f t="shared" si="11"/>
        <v xml:space="preserve">["TYPE"] = 3; </v>
      </c>
      <c r="Z26" t="str">
        <f t="shared" si="12"/>
        <v>0</v>
      </c>
      <c r="AA26" t="str">
        <f t="shared" si="13"/>
        <v xml:space="preserve">["VXP"] =    0; </v>
      </c>
      <c r="AB26" t="str">
        <f t="shared" si="14"/>
        <v>5</v>
      </c>
      <c r="AC26" t="str">
        <f t="shared" si="15"/>
        <v xml:space="preserve">["LP"] =  5; </v>
      </c>
      <c r="AD26" t="str">
        <f t="shared" si="16"/>
        <v>500</v>
      </c>
      <c r="AE26" t="str">
        <f t="shared" si="17"/>
        <v xml:space="preserve">["REP"] =  500; </v>
      </c>
      <c r="AF26">
        <f>VLOOKUP(I26,Faction!A$2:B$80,2,FALSE)</f>
        <v>20</v>
      </c>
      <c r="AG26" t="str">
        <f t="shared" si="18"/>
        <v xml:space="preserve">["FACTION"] = 20; </v>
      </c>
      <c r="AH26" t="str">
        <f t="shared" si="19"/>
        <v xml:space="preserve">["TIER"] = 0; </v>
      </c>
      <c r="AI26" t="str">
        <f t="shared" si="20"/>
        <v xml:space="preserve">["MIN_LVL"] = "56"; </v>
      </c>
      <c r="AJ26" t="str">
        <f t="shared" si="21"/>
        <v xml:space="preserve">["NAME"] = { ["EN"] = "Mirkwood Tower Climber"; }; </v>
      </c>
      <c r="AK26" t="str">
        <f t="shared" si="22"/>
        <v xml:space="preserve">["LORE"] = { ["EN"] = "There are two major, surviving towers in the ruins of Ost Galadh: Minas Celebolf and Minas Glórelloth. From these pinnacles, much of the expanse of Mirkwood may be seen."; }; </v>
      </c>
      <c r="AL26" t="str">
        <f t="shared" si="23"/>
        <v xml:space="preserve">["SUMMARY"] = { ["EN"] = "Climb 2 towers in Ost Galadh"; }; </v>
      </c>
      <c r="AM26" t="str">
        <f t="shared" si="24"/>
        <v xml:space="preserve">["TITLE"] = { ["EN"] = "Master Ascender"; }; </v>
      </c>
      <c r="AN26" t="str">
        <f t="shared" si="25"/>
        <v>};</v>
      </c>
      <c r="AO26" t="str">
        <f t="shared" si="28"/>
        <v>[[Master Ascender]]</v>
      </c>
      <c r="AP26" t="str">
        <f t="shared" si="29"/>
        <v>|align="left"| [[Mirkwood Tower Climber]] || Explorer ||  ||[[Master Ascender]] || 5 || 500 || Malledhrim || Climb 2 towers in Ost Galadh</v>
      </c>
    </row>
    <row r="27" spans="1:42" x14ac:dyDescent="0.25">
      <c r="A27">
        <v>1879325777</v>
      </c>
      <c r="B27">
        <v>26</v>
      </c>
      <c r="C27" t="s">
        <v>362</v>
      </c>
      <c r="D27" t="s">
        <v>26</v>
      </c>
      <c r="E27">
        <v>2000</v>
      </c>
      <c r="F27" t="s">
        <v>376</v>
      </c>
      <c r="G27">
        <v>5</v>
      </c>
      <c r="H27">
        <v>900</v>
      </c>
      <c r="I27" t="s">
        <v>64</v>
      </c>
      <c r="J27" t="s">
        <v>363</v>
      </c>
      <c r="K27" t="s">
        <v>374</v>
      </c>
      <c r="L27">
        <v>0</v>
      </c>
      <c r="M27">
        <v>90</v>
      </c>
      <c r="P27" t="str">
        <f t="shared" si="3"/>
        <v>[26] = {["ID"] = 1879325777; }; -- Roving Threats: Southern Mirkwood's Roving Enemies</v>
      </c>
      <c r="Q27" s="1" t="str">
        <f t="shared" si="4"/>
        <v>[26] = {["ID"] = 1879325777; ["SAVE_INDEX"] = 26; ["TYPE"] = 6; ["VXP"] = 2000; ["LP"] =  5; ["REP"] =  900; ["FACTION"] = 20; ["TIER"] = 0; ["MIN_LVL"] = "90"; ["NAME"] = { ["EN"] = "Roving Threats: Southern Mirkwood's Roving Enemies"; }; ["LORE"] = { ["EN"] = "Strong enemies still roam in Southern Mirkwood."; }; ["SUMMARY"] = { ["EN"] = "Complete 4 Roving Threat quests"; }; ["TITLE"] = { ["EN"] = "Roving Defender of Southern Mirkwood"; }; };</v>
      </c>
      <c r="R27">
        <f t="shared" si="5"/>
        <v>26</v>
      </c>
      <c r="S27" t="str">
        <f t="shared" si="6"/>
        <v>[26] = {</v>
      </c>
      <c r="T27" t="str">
        <f t="shared" si="7"/>
        <v xml:space="preserve">["ID"] = 1879325777; </v>
      </c>
      <c r="U27" t="str">
        <f t="shared" si="8"/>
        <v xml:space="preserve">["ID"] = 1879325777; </v>
      </c>
      <c r="V27" t="str">
        <f t="shared" si="9"/>
        <v/>
      </c>
      <c r="W27" t="str">
        <f t="shared" si="10"/>
        <v xml:space="preserve">["SAVE_INDEX"] = 26; </v>
      </c>
      <c r="X27">
        <f>VLOOKUP(D27,Type!A$2:B$14,2,FALSE)</f>
        <v>6</v>
      </c>
      <c r="Y27" t="str">
        <f t="shared" si="11"/>
        <v xml:space="preserve">["TYPE"] = 6; </v>
      </c>
      <c r="Z27" t="str">
        <f t="shared" si="12"/>
        <v>2000</v>
      </c>
      <c r="AA27" t="str">
        <f t="shared" si="13"/>
        <v xml:space="preserve">["VXP"] = 2000; </v>
      </c>
      <c r="AB27" t="str">
        <f t="shared" si="14"/>
        <v>5</v>
      </c>
      <c r="AC27" t="str">
        <f t="shared" si="15"/>
        <v xml:space="preserve">["LP"] =  5; </v>
      </c>
      <c r="AD27" t="str">
        <f t="shared" si="16"/>
        <v>900</v>
      </c>
      <c r="AE27" t="str">
        <f t="shared" si="17"/>
        <v xml:space="preserve">["REP"] =  900; </v>
      </c>
      <c r="AF27">
        <f>VLOOKUP(I27,Faction!A$2:B$80,2,FALSE)</f>
        <v>20</v>
      </c>
      <c r="AG27" t="str">
        <f t="shared" si="18"/>
        <v xml:space="preserve">["FACTION"] = 20; </v>
      </c>
      <c r="AH27" t="str">
        <f t="shared" si="19"/>
        <v xml:space="preserve">["TIER"] = 0; </v>
      </c>
      <c r="AI27" t="str">
        <f t="shared" si="20"/>
        <v xml:space="preserve">["MIN_LVL"] = "90"; </v>
      </c>
      <c r="AJ27" t="str">
        <f t="shared" si="21"/>
        <v xml:space="preserve">["NAME"] = { ["EN"] = "Roving Threats: Southern Mirkwood's Roving Enemies"; }; </v>
      </c>
      <c r="AK27" t="str">
        <f t="shared" si="22"/>
        <v xml:space="preserve">["LORE"] = { ["EN"] = "Strong enemies still roam in Southern Mirkwood."; }; </v>
      </c>
      <c r="AL27" t="str">
        <f t="shared" si="23"/>
        <v xml:space="preserve">["SUMMARY"] = { ["EN"] = "Complete 4 Roving Threat quests"; }; </v>
      </c>
      <c r="AM27" t="str">
        <f t="shared" si="24"/>
        <v xml:space="preserve">["TITLE"] = { ["EN"] = "Roving Defender of Southern Mirkwood"; }; </v>
      </c>
      <c r="AN27" t="str">
        <f t="shared" si="25"/>
        <v>};</v>
      </c>
      <c r="AO27" t="str">
        <f t="shared" si="28"/>
        <v>[[Roving Defender of Southern Mirkwood]]</v>
      </c>
      <c r="AP27" t="str">
        <f t="shared" si="29"/>
        <v>|align="left"| [[Roving Threats: Southern Mirkwood's Roving Enemies]] || Lore || 2000 ||[[Roving Defender of Southern Mirkwood]] || 5 || 900 || Malledhrim || Complete 4 Roving Threat quests</v>
      </c>
    </row>
    <row r="28" spans="1:42" x14ac:dyDescent="0.25">
      <c r="A28">
        <v>1879325782</v>
      </c>
      <c r="B28">
        <v>27</v>
      </c>
      <c r="C28" t="s">
        <v>342</v>
      </c>
      <c r="D28" t="s">
        <v>25</v>
      </c>
      <c r="E28">
        <v>2000</v>
      </c>
      <c r="F28" t="s">
        <v>416</v>
      </c>
      <c r="G28">
        <v>10</v>
      </c>
      <c r="H28">
        <v>900</v>
      </c>
      <c r="I28" t="s">
        <v>64</v>
      </c>
      <c r="J28" t="s">
        <v>357</v>
      </c>
      <c r="K28" t="s">
        <v>1457</v>
      </c>
      <c r="L28">
        <v>0</v>
      </c>
      <c r="M28">
        <v>90</v>
      </c>
      <c r="P28" t="str">
        <f t="shared" si="3"/>
        <v>[27] = {["ID"] = 1879325782; }; -- Treasure of Southern Mirkwood</v>
      </c>
      <c r="Q28" s="1" t="str">
        <f t="shared" si="4"/>
        <v>[27] = {["ID"] = 1879325782; ["SAVE_INDEX"] = 27; ["TYPE"] = 3; ["VXP"] = 2000; ["LP"] = 10; ["REP"] =  900; ["FACTION"] = 20; ["TIER"] = 0; ["MIN_LVL"] = "90"; ["NAME"] = { ["EN"] = "Treasure of Southern Mirkwood"; }; ["LORE"] = { ["EN"] = "Find ancient treasure in Southern Mirkwood."; }; ["SUMMARY"] = { ["EN"] = "Find 12 Treasures"; }; ["TITLE"] = { ["EN"] = "Treasure Seeker of Southern Mirkwood"; }; };</v>
      </c>
      <c r="R28">
        <f t="shared" si="5"/>
        <v>27</v>
      </c>
      <c r="S28" t="str">
        <f t="shared" si="6"/>
        <v>[27] = {</v>
      </c>
      <c r="T28" t="str">
        <f t="shared" si="7"/>
        <v xml:space="preserve">["ID"] = 1879325782; </v>
      </c>
      <c r="U28" t="str">
        <f t="shared" si="8"/>
        <v xml:space="preserve">["ID"] = 1879325782; </v>
      </c>
      <c r="V28" t="str">
        <f t="shared" si="9"/>
        <v/>
      </c>
      <c r="W28" t="str">
        <f t="shared" si="10"/>
        <v xml:space="preserve">["SAVE_INDEX"] = 27; </v>
      </c>
      <c r="X28">
        <f>VLOOKUP(D28,Type!A$2:B$14,2,FALSE)</f>
        <v>3</v>
      </c>
      <c r="Y28" t="str">
        <f t="shared" si="11"/>
        <v xml:space="preserve">["TYPE"] = 3; </v>
      </c>
      <c r="Z28" t="str">
        <f t="shared" si="12"/>
        <v>2000</v>
      </c>
      <c r="AA28" t="str">
        <f t="shared" si="13"/>
        <v xml:space="preserve">["VXP"] = 2000; </v>
      </c>
      <c r="AB28" t="str">
        <f t="shared" si="14"/>
        <v>10</v>
      </c>
      <c r="AC28" t="str">
        <f t="shared" si="15"/>
        <v xml:space="preserve">["LP"] = 10; </v>
      </c>
      <c r="AD28" t="str">
        <f t="shared" si="16"/>
        <v>900</v>
      </c>
      <c r="AE28" t="str">
        <f t="shared" si="17"/>
        <v xml:space="preserve">["REP"] =  900; </v>
      </c>
      <c r="AF28">
        <f>VLOOKUP(I28,Faction!A$2:B$80,2,FALSE)</f>
        <v>20</v>
      </c>
      <c r="AG28" t="str">
        <f t="shared" si="18"/>
        <v xml:space="preserve">["FACTION"] = 20; </v>
      </c>
      <c r="AH28" t="str">
        <f t="shared" si="19"/>
        <v xml:space="preserve">["TIER"] = 0; </v>
      </c>
      <c r="AI28" t="str">
        <f t="shared" si="20"/>
        <v xml:space="preserve">["MIN_LVL"] = "90"; </v>
      </c>
      <c r="AJ28" t="str">
        <f t="shared" si="21"/>
        <v xml:space="preserve">["NAME"] = { ["EN"] = "Treasure of Southern Mirkwood"; }; </v>
      </c>
      <c r="AK28" t="str">
        <f t="shared" si="22"/>
        <v xml:space="preserve">["LORE"] = { ["EN"] = "Find ancient treasure in Southern Mirkwood."; }; </v>
      </c>
      <c r="AL28" t="str">
        <f t="shared" si="23"/>
        <v xml:space="preserve">["SUMMARY"] = { ["EN"] = "Find 12 Treasures"; }; </v>
      </c>
      <c r="AM28" t="str">
        <f t="shared" si="24"/>
        <v xml:space="preserve">["TITLE"] = { ["EN"] = "Treasure Seeker of Southern Mirkwood"; }; </v>
      </c>
      <c r="AN28" t="str">
        <f t="shared" si="25"/>
        <v>};</v>
      </c>
      <c r="AO28" t="str">
        <f t="shared" si="28"/>
        <v>[[Treasure Seeker of Southern Mirkwood]]</v>
      </c>
      <c r="AP28" t="str">
        <f t="shared" si="29"/>
        <v>|align="left"| [[Treasure of Southern Mirkwood]] || Explorer || 2000 ||[[Treasure Seeker of Southern Mirkwood]] || 10 || 900 || Malledhrim || Find 12 Treasures</v>
      </c>
    </row>
    <row r="29" spans="1:42" x14ac:dyDescent="0.25">
      <c r="W29" t="str">
        <f t="shared" ref="W29:W57" si="30">IF(LEN(B29)&gt;0,CONCATENATE("[""SAVE_INDEX""] = ",REPT(" ",3-LEN(B29)),B29,"; "),"")</f>
        <v/>
      </c>
    </row>
    <row r="30" spans="1:42" x14ac:dyDescent="0.25">
      <c r="W30" t="str">
        <f t="shared" si="30"/>
        <v/>
      </c>
    </row>
    <row r="31" spans="1:42" x14ac:dyDescent="0.25">
      <c r="W31" t="str">
        <f t="shared" si="30"/>
        <v/>
      </c>
    </row>
    <row r="32" spans="1:42" x14ac:dyDescent="0.25">
      <c r="W32" t="str">
        <f t="shared" si="30"/>
        <v/>
      </c>
    </row>
    <row r="33" spans="23:23" x14ac:dyDescent="0.25">
      <c r="W33" t="str">
        <f t="shared" si="30"/>
        <v/>
      </c>
    </row>
    <row r="34" spans="23:23" x14ac:dyDescent="0.25">
      <c r="W34" t="str">
        <f t="shared" si="30"/>
        <v/>
      </c>
    </row>
    <row r="35" spans="23:23" x14ac:dyDescent="0.25">
      <c r="W35" t="str">
        <f t="shared" si="30"/>
        <v/>
      </c>
    </row>
    <row r="36" spans="23:23" x14ac:dyDescent="0.25">
      <c r="W36" t="str">
        <f t="shared" si="30"/>
        <v/>
      </c>
    </row>
    <row r="37" spans="23:23" x14ac:dyDescent="0.25">
      <c r="W37" t="str">
        <f t="shared" si="30"/>
        <v/>
      </c>
    </row>
    <row r="38" spans="23:23" x14ac:dyDescent="0.25">
      <c r="W38" t="str">
        <f t="shared" si="30"/>
        <v/>
      </c>
    </row>
    <row r="39" spans="23:23" x14ac:dyDescent="0.25">
      <c r="W39" t="str">
        <f t="shared" si="30"/>
        <v/>
      </c>
    </row>
    <row r="40" spans="23:23" x14ac:dyDescent="0.25">
      <c r="W40" t="str">
        <f t="shared" si="30"/>
        <v/>
      </c>
    </row>
    <row r="41" spans="23:23" x14ac:dyDescent="0.25">
      <c r="W41" t="str">
        <f t="shared" si="30"/>
        <v/>
      </c>
    </row>
    <row r="42" spans="23:23" x14ac:dyDescent="0.25">
      <c r="W42" t="str">
        <f t="shared" si="30"/>
        <v/>
      </c>
    </row>
    <row r="43" spans="23:23" x14ac:dyDescent="0.25">
      <c r="W43" t="str">
        <f t="shared" si="30"/>
        <v/>
      </c>
    </row>
    <row r="44" spans="23:23" x14ac:dyDescent="0.25">
      <c r="W44" t="str">
        <f t="shared" si="30"/>
        <v/>
      </c>
    </row>
    <row r="45" spans="23:23" x14ac:dyDescent="0.25">
      <c r="W45" t="str">
        <f t="shared" si="30"/>
        <v/>
      </c>
    </row>
    <row r="46" spans="23:23" x14ac:dyDescent="0.25">
      <c r="W46" t="str">
        <f t="shared" si="30"/>
        <v/>
      </c>
    </row>
    <row r="47" spans="23:23" x14ac:dyDescent="0.25">
      <c r="W47" t="str">
        <f t="shared" si="30"/>
        <v/>
      </c>
    </row>
    <row r="48" spans="23:23" x14ac:dyDescent="0.25">
      <c r="W48" t="str">
        <f t="shared" si="30"/>
        <v/>
      </c>
    </row>
    <row r="49" spans="23:23" x14ac:dyDescent="0.25">
      <c r="W49" t="str">
        <f t="shared" si="30"/>
        <v/>
      </c>
    </row>
    <row r="50" spans="23:23" x14ac:dyDescent="0.25">
      <c r="W50" t="str">
        <f t="shared" si="30"/>
        <v/>
      </c>
    </row>
    <row r="51" spans="23:23" x14ac:dyDescent="0.25">
      <c r="W51" t="str">
        <f t="shared" si="30"/>
        <v/>
      </c>
    </row>
    <row r="52" spans="23:23" x14ac:dyDescent="0.25">
      <c r="W52" t="str">
        <f t="shared" si="30"/>
        <v/>
      </c>
    </row>
    <row r="53" spans="23:23" x14ac:dyDescent="0.25">
      <c r="W53" t="str">
        <f t="shared" si="30"/>
        <v/>
      </c>
    </row>
    <row r="54" spans="23:23" x14ac:dyDescent="0.25">
      <c r="W54" t="str">
        <f t="shared" si="30"/>
        <v/>
      </c>
    </row>
    <row r="55" spans="23:23" x14ac:dyDescent="0.25">
      <c r="W55" t="str">
        <f t="shared" si="30"/>
        <v/>
      </c>
    </row>
    <row r="56" spans="23:23" x14ac:dyDescent="0.25">
      <c r="W56" t="str">
        <f t="shared" si="30"/>
        <v/>
      </c>
    </row>
    <row r="57" spans="23:23" x14ac:dyDescent="0.25">
      <c r="W57" t="str">
        <f t="shared" si="30"/>
        <v/>
      </c>
    </row>
  </sheetData>
  <conditionalFormatting sqref="B1">
    <cfRule type="duplicateValues" dxfId="46" priority="3"/>
  </conditionalFormatting>
  <conditionalFormatting sqref="B1:B1048576">
    <cfRule type="duplicateValues" dxfId="45" priority="2"/>
  </conditionalFormatting>
  <conditionalFormatting sqref="N2:N28">
    <cfRule type="duplicateValues" dxfId="44"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F33D-9627-4053-94CB-FA9B5F0AAD67}">
  <dimension ref="A1:AN57"/>
  <sheetViews>
    <sheetView workbookViewId="0">
      <pane xSplit="3" ySplit="1" topLeftCell="D2" activePane="bottomRight" state="frozen"/>
      <selection pane="topRight" activeCell="C1" sqref="C1"/>
      <selection pane="bottomLeft" activeCell="A2" sqref="A2"/>
      <selection pane="bottomRight" activeCell="H26" sqref="H26"/>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8.28515625" customWidth="1"/>
  </cols>
  <sheetData>
    <row r="1" spans="1:40" x14ac:dyDescent="0.25">
      <c r="A1" t="s">
        <v>1575</v>
      </c>
      <c r="B1" t="s">
        <v>799</v>
      </c>
      <c r="C1" t="s">
        <v>1011</v>
      </c>
      <c r="D1" t="s">
        <v>1</v>
      </c>
      <c r="E1" t="s">
        <v>2</v>
      </c>
      <c r="F1" t="s">
        <v>3</v>
      </c>
      <c r="G1" t="s">
        <v>4</v>
      </c>
      <c r="H1" t="s">
        <v>5</v>
      </c>
      <c r="I1" t="s">
        <v>6</v>
      </c>
      <c r="J1" t="s">
        <v>7</v>
      </c>
      <c r="K1" t="s">
        <v>8</v>
      </c>
      <c r="L1" t="s">
        <v>9</v>
      </c>
      <c r="M1" t="s">
        <v>1012</v>
      </c>
      <c r="N1" t="s">
        <v>2083</v>
      </c>
      <c r="O1" t="s">
        <v>10</v>
      </c>
      <c r="P1" t="s">
        <v>2085</v>
      </c>
      <c r="Q1" t="s">
        <v>11</v>
      </c>
      <c r="R1" t="s">
        <v>12</v>
      </c>
      <c r="S1" t="s">
        <v>13</v>
      </c>
      <c r="T1" t="s">
        <v>1575</v>
      </c>
      <c r="U1" t="s">
        <v>2084</v>
      </c>
      <c r="V1" t="s">
        <v>2083</v>
      </c>
      <c r="W1" t="s">
        <v>799</v>
      </c>
      <c r="X1" t="s">
        <v>14</v>
      </c>
      <c r="Y1" t="s">
        <v>15</v>
      </c>
      <c r="Z1" t="s">
        <v>16</v>
      </c>
      <c r="AA1" t="s">
        <v>2</v>
      </c>
      <c r="AB1" t="s">
        <v>17</v>
      </c>
      <c r="AC1" t="s">
        <v>4</v>
      </c>
      <c r="AD1" t="s">
        <v>18</v>
      </c>
      <c r="AE1" t="s">
        <v>5</v>
      </c>
      <c r="AF1" t="s">
        <v>19</v>
      </c>
      <c r="AG1" t="s">
        <v>6</v>
      </c>
      <c r="AH1" t="s">
        <v>9</v>
      </c>
      <c r="AI1" t="s">
        <v>1012</v>
      </c>
      <c r="AJ1" t="s">
        <v>1009</v>
      </c>
      <c r="AK1" t="s">
        <v>1010</v>
      </c>
      <c r="AL1" t="s">
        <v>7</v>
      </c>
      <c r="AM1" t="s">
        <v>0</v>
      </c>
      <c r="AN1" t="s">
        <v>20</v>
      </c>
    </row>
    <row r="2" spans="1:40" x14ac:dyDescent="0.25">
      <c r="A2">
        <v>1879303607</v>
      </c>
      <c r="B2">
        <v>1</v>
      </c>
      <c r="C2" t="s">
        <v>419</v>
      </c>
      <c r="D2" t="s">
        <v>30</v>
      </c>
      <c r="E2">
        <v>2000</v>
      </c>
      <c r="H2">
        <v>1200</v>
      </c>
      <c r="I2" t="s">
        <v>103</v>
      </c>
      <c r="J2" t="s">
        <v>420</v>
      </c>
      <c r="K2" t="s">
        <v>510</v>
      </c>
      <c r="L2">
        <v>0</v>
      </c>
      <c r="M2">
        <v>68</v>
      </c>
      <c r="P2" t="str">
        <f>CONCATENATE(S2,U2,V2,AN2," -- ",C2)</f>
        <v xml:space="preserve"> [1] = {["ID"] = 1879303607; }; -- Deeds of the Great River</v>
      </c>
      <c r="Q2" s="1" t="str">
        <f>CONCATENATE(S2,T2,W2,Y2,AA2,AC2,AE2,AG2,AH2,AI2,AJ2,AK2,AL2,AM2,AN2)</f>
        <v xml:space="preserve"> [1] = {["ID"] = 1879303607; ["SAVE_INDEX"] =  1; ["TYPE"] = 7; ["VXP"] = 2000; ["LP"] =  0; ["REP"] = 1200; ["FACTION"] = 22; ["TIER"] = 0; ["MIN_LVL"] = "68"; ["NAME"] = { ["EN"] = "Deeds of the Great River"; }; ["LORE"] = { ["EN"] = "There is much to do while travelling through the lands of the Great River."; }; ["SUMMARY"] = { ["EN"] = "Complete 3 meta deeds in the Great River"; }; };</v>
      </c>
      <c r="R2">
        <f>ROW()-1</f>
        <v>1</v>
      </c>
      <c r="S2" t="str">
        <f t="shared" ref="S2" si="0">CONCATENATE(REPT(" ",2-LEN(R2)),"[",R2,"] = {")</f>
        <v xml:space="preserve"> [1] = {</v>
      </c>
      <c r="T2" t="str">
        <f>IF(LEN(A2)&gt;0,CONCATENATE("[""ID""] = ",A2,"; "),"                     ")</f>
        <v xml:space="preserve">["ID"] = 1879303607; </v>
      </c>
      <c r="U2" t="str">
        <f>IF(LEN(A2)&gt;0,CONCATENATE("[""ID""] = ",A2,"; "),"")</f>
        <v xml:space="preserve">["ID"] = 1879303607; </v>
      </c>
      <c r="V2" t="str">
        <f>IF(LEN(N2)&gt;0,CONCATENATE("[""CAT_ID""] = ",N2,"; "),"")</f>
        <v/>
      </c>
      <c r="W2" t="str">
        <f>IF(LEN(B2)&gt;0,CONCATENATE("[""SAVE_INDEX""] = ",REPT(" ",2-LEN(B2)),B2,"; "),"")</f>
        <v xml:space="preserve">["SAVE_INDEX"] =  1; </v>
      </c>
      <c r="X2">
        <f>VLOOKUP(D2,Type!A$2:B$14,2,FALSE)</f>
        <v>7</v>
      </c>
      <c r="Y2" t="str">
        <f t="shared" ref="Y2" si="1">CONCATENATE("[""TYPE""] = ",X2,"; ")</f>
        <v xml:space="preserve">["TYPE"] = 7; </v>
      </c>
      <c r="Z2" t="str">
        <f>TEXT(E2,0)</f>
        <v>2000</v>
      </c>
      <c r="AA2" t="str">
        <f>CONCATENATE("[""VXP""] = ",REPT(" ",4-LEN(Z2)),TEXT(Z2,"0"),"; ")</f>
        <v xml:space="preserve">["VXP"] = 2000; </v>
      </c>
      <c r="AB2" t="str">
        <f>TEXT(G2,0)</f>
        <v>0</v>
      </c>
      <c r="AC2" t="str">
        <f>CONCATENATE("[""LP""] = ",REPT(" ",2-LEN(AB2)),TEXT(AB2,"0"),"; ")</f>
        <v xml:space="preserve">["LP"] =  0; </v>
      </c>
      <c r="AD2" t="str">
        <f>TEXT(H2,0)</f>
        <v>1200</v>
      </c>
      <c r="AE2" t="str">
        <f>CONCATENATE("[""REP""] = ",REPT(" ",4-LEN(AD2)),TEXT(AD2,"0"),"; ")</f>
        <v xml:space="preserve">["REP"] = 1200; </v>
      </c>
      <c r="AF2">
        <f>VLOOKUP(I2,Faction!A$2:B$80,2,FALSE)</f>
        <v>22</v>
      </c>
      <c r="AG2" t="str">
        <f t="shared" ref="AG2" si="2">CONCATENATE("[""FACTION""] = ",TEXT(AF2,"0"),"; ")</f>
        <v xml:space="preserve">["FACTION"] = 22; </v>
      </c>
      <c r="AH2" t="str">
        <f t="shared" ref="AH2" si="3">CONCATENATE("[""TIER""] = ",TEXT(L2,"0"),"; ")</f>
        <v xml:space="preserve">["TIER"] = 0; </v>
      </c>
      <c r="AI2" t="str">
        <f>IF(LEN(M2)&gt;0,CONCATENATE("[""MIN_LVL""] = ",REPT(" ",2-LEN(M2)),"""",M2,"""; "),"")</f>
        <v xml:space="preserve">["MIN_LVL"] = "68"; </v>
      </c>
      <c r="AJ2" t="str">
        <f>CONCATENATE("[""NAME""] = { [""EN""] = """,C2,"""; }; ")</f>
        <v xml:space="preserve">["NAME"] = { ["EN"] = "Deeds of the Great River"; }; </v>
      </c>
      <c r="AK2" t="str">
        <f>CONCATENATE("[""LORE""] = { [""EN""] = """,K2,"""; }; ")</f>
        <v xml:space="preserve">["LORE"] = { ["EN"] = "There is much to do while travelling through the lands of the Great River."; }; </v>
      </c>
      <c r="AL2" t="str">
        <f t="shared" ref="AL2" si="4">CONCATENATE("[""SUMMARY""] = { [""EN""] = """,J2,"""; }; ")</f>
        <v xml:space="preserve">["SUMMARY"] = { ["EN"] = "Complete 3 meta deeds in the Great River"; }; </v>
      </c>
      <c r="AM2" t="str">
        <f>IF(LEN(F2)&gt;0,CONCATENATE("[""TITLE""] = { [""EN""] = """,F2,"""; }; "),"")</f>
        <v/>
      </c>
      <c r="AN2" t="str">
        <f>CONCATENATE("};")</f>
        <v>};</v>
      </c>
    </row>
    <row r="3" spans="1:40" x14ac:dyDescent="0.25">
      <c r="A3">
        <v>1879230962</v>
      </c>
      <c r="B3">
        <v>2</v>
      </c>
      <c r="C3" t="s">
        <v>421</v>
      </c>
      <c r="D3" t="s">
        <v>25</v>
      </c>
      <c r="E3">
        <v>2000</v>
      </c>
      <c r="F3" t="s">
        <v>422</v>
      </c>
      <c r="G3">
        <v>10</v>
      </c>
      <c r="H3">
        <v>900</v>
      </c>
      <c r="I3" t="s">
        <v>103</v>
      </c>
      <c r="J3" t="s">
        <v>423</v>
      </c>
      <c r="K3" t="s">
        <v>511</v>
      </c>
      <c r="L3">
        <v>1</v>
      </c>
      <c r="M3">
        <v>68</v>
      </c>
      <c r="P3" t="str">
        <f t="shared" ref="P3:P40" si="5">CONCATENATE(S3,U3,V3,AN3," -- ",C3)</f>
        <v xml:space="preserve"> [2] = {["ID"] = 1879230962; }; -- Explorer of the Great River</v>
      </c>
      <c r="Q3" s="1" t="str">
        <f t="shared" ref="Q3:Q40" si="6">CONCATENATE(S3,T3,W3,Y3,AA3,AC3,AE3,AG3,AH3,AI3,AJ3,AK3,AL3,AM3,AN3)</f>
        <v xml:space="preserve"> [2] = {["ID"] = 1879230962; ["SAVE_INDEX"] =  2; ["TYPE"] = 3; ["VXP"] = 2000; ["LP"] = 10; ["REP"] =  900; ["FACTION"] = 22; ["TIER"] = 1; ["MIN_LVL"] = "68"; ["NAME"] = { ["EN"] = "Explorer of the Great River"; }; ["LORE"] = { ["EN"] = "You have explored the length and breadth of the Great River lands on your trek into the south, towards the open plains of Rohan."; }; ["SUMMARY"] = { ["EN"] = "Complete 7 explorer deeds in the Great River"; }; ["TITLE"] = { ["EN"] = "Traveller of the Anduin"; }; };</v>
      </c>
      <c r="R3">
        <f t="shared" ref="R3:R40" si="7">ROW()-1</f>
        <v>2</v>
      </c>
      <c r="S3" t="str">
        <f t="shared" ref="S3:S40" si="8">CONCATENATE(REPT(" ",2-LEN(R3)),"[",R3,"] = {")</f>
        <v xml:space="preserve"> [2] = {</v>
      </c>
      <c r="T3" t="str">
        <f t="shared" ref="T3:T40" si="9">IF(LEN(A3)&gt;0,CONCATENATE("[""ID""] = ",A3,"; "),"                     ")</f>
        <v xml:space="preserve">["ID"] = 1879230962; </v>
      </c>
      <c r="U3" t="str">
        <f t="shared" ref="U3:U40" si="10">IF(LEN(A3)&gt;0,CONCATENATE("[""ID""] = ",A3,"; "),"")</f>
        <v xml:space="preserve">["ID"] = 1879230962; </v>
      </c>
      <c r="V3" t="str">
        <f t="shared" ref="V3:V40" si="11">IF(LEN(N3)&gt;0,CONCATENATE("[""CAT_ID""] = ",N3,"; "),"")</f>
        <v/>
      </c>
      <c r="W3" t="str">
        <f t="shared" ref="W3:W40" si="12">IF(LEN(B3)&gt;0,CONCATENATE("[""SAVE_INDEX""] = ",REPT(" ",2-LEN(B3)),B3,"; "),"")</f>
        <v xml:space="preserve">["SAVE_INDEX"] =  2; </v>
      </c>
      <c r="X3">
        <f>VLOOKUP(D3,Type!A$2:B$14,2,FALSE)</f>
        <v>3</v>
      </c>
      <c r="Y3" t="str">
        <f t="shared" ref="Y3:Y40" si="13">CONCATENATE("[""TYPE""] = ",X3,"; ")</f>
        <v xml:space="preserve">["TYPE"] = 3; </v>
      </c>
      <c r="Z3" t="str">
        <f t="shared" ref="Z3:Z40" si="14">TEXT(E3,0)</f>
        <v>2000</v>
      </c>
      <c r="AA3" t="str">
        <f t="shared" ref="AA3:AA40" si="15">CONCATENATE("[""VXP""] = ",REPT(" ",4-LEN(Z3)),TEXT(Z3,"0"),"; ")</f>
        <v xml:space="preserve">["VXP"] = 2000; </v>
      </c>
      <c r="AB3" t="str">
        <f t="shared" ref="AB3:AB40" si="16">TEXT(G3,0)</f>
        <v>10</v>
      </c>
      <c r="AC3" t="str">
        <f t="shared" ref="AC3:AC40" si="17">CONCATENATE("[""LP""] = ",REPT(" ",2-LEN(AB3)),TEXT(AB3,"0"),"; ")</f>
        <v xml:space="preserve">["LP"] = 10; </v>
      </c>
      <c r="AD3" t="str">
        <f t="shared" ref="AD3:AD40" si="18">TEXT(H3,0)</f>
        <v>900</v>
      </c>
      <c r="AE3" t="str">
        <f t="shared" ref="AE3:AE40" si="19">CONCATENATE("[""REP""] = ",REPT(" ",4-LEN(AD3)),TEXT(AD3,"0"),"; ")</f>
        <v xml:space="preserve">["REP"] =  900; </v>
      </c>
      <c r="AF3">
        <f>VLOOKUP(I3,Faction!A$2:B$80,2,FALSE)</f>
        <v>22</v>
      </c>
      <c r="AG3" t="str">
        <f t="shared" ref="AG3:AG40" si="20">CONCATENATE("[""FACTION""] = ",TEXT(AF3,"0"),"; ")</f>
        <v xml:space="preserve">["FACTION"] = 22; </v>
      </c>
      <c r="AH3" t="str">
        <f t="shared" ref="AH3:AH40" si="21">CONCATENATE("[""TIER""] = ",TEXT(L3,"0"),"; ")</f>
        <v xml:space="preserve">["TIER"] = 1; </v>
      </c>
      <c r="AI3" t="str">
        <f t="shared" ref="AI3:AI40" si="22">IF(LEN(M3)&gt;0,CONCATENATE("[""MIN_LVL""] = ",REPT(" ",2-LEN(M3)),"""",M3,"""; "),"")</f>
        <v xml:space="preserve">["MIN_LVL"] = "68"; </v>
      </c>
      <c r="AJ3" t="str">
        <f t="shared" ref="AJ3:AJ40" si="23">CONCATENATE("[""NAME""] = { [""EN""] = """,C3,"""; }; ")</f>
        <v xml:space="preserve">["NAME"] = { ["EN"] = "Explorer of the Great River"; }; </v>
      </c>
      <c r="AK3" t="str">
        <f t="shared" ref="AK3:AK40" si="24">CONCATENATE("[""LORE""] = { [""EN""] = """,K3,"""; }; ")</f>
        <v xml:space="preserve">["LORE"] = { ["EN"] = "You have explored the length and breadth of the Great River lands on your trek into the south, towards the open plains of Rohan."; }; </v>
      </c>
      <c r="AL3" t="str">
        <f t="shared" ref="AL3:AL40" si="25">CONCATENATE("[""SUMMARY""] = { [""EN""] = """,J3,"""; }; ")</f>
        <v xml:space="preserve">["SUMMARY"] = { ["EN"] = "Complete 7 explorer deeds in the Great River"; }; </v>
      </c>
      <c r="AM3" t="str">
        <f t="shared" ref="AM3:AM40" si="26">IF(LEN(F3)&gt;0,CONCATENATE("[""TITLE""] = { [""EN""] = """,F3,"""; }; "),"")</f>
        <v xml:space="preserve">["TITLE"] = { ["EN"] = "Traveller of the Anduin"; }; </v>
      </c>
      <c r="AN3" t="str">
        <f t="shared" ref="AN3:AN40" si="27">CONCATENATE("};")</f>
        <v>};</v>
      </c>
    </row>
    <row r="4" spans="1:40" x14ac:dyDescent="0.25">
      <c r="A4">
        <v>1879230979</v>
      </c>
      <c r="B4">
        <v>8</v>
      </c>
      <c r="C4" t="s">
        <v>444</v>
      </c>
      <c r="D4" t="s">
        <v>25</v>
      </c>
      <c r="E4">
        <v>2000</v>
      </c>
      <c r="F4" t="s">
        <v>445</v>
      </c>
      <c r="G4">
        <v>5</v>
      </c>
      <c r="H4">
        <v>500</v>
      </c>
      <c r="I4" t="s">
        <v>103</v>
      </c>
      <c r="J4" t="s">
        <v>446</v>
      </c>
      <c r="K4" t="s">
        <v>517</v>
      </c>
      <c r="L4">
        <v>2</v>
      </c>
      <c r="M4">
        <v>68</v>
      </c>
      <c r="P4" t="str">
        <f t="shared" si="5"/>
        <v xml:space="preserve"> [3] = {["ID"] = 1879230979; }; -- Thinglad Explorer</v>
      </c>
      <c r="Q4" s="1" t="str">
        <f>CONCATENATE(S4,T4,W4,Y4,AA4,AC4,AE4,AG4,AH4,AI4,AJ4,AK4,AL4,AM4,AN4)</f>
        <v xml:space="preserve"> [3] = {["ID"] = 1879230979; ["SAVE_INDEX"] =  8; ["TYPE"] = 3; ["VXP"] = 2000; ["LP"] =  5; ["REP"] =  500; ["FACTION"] = 22; ["TIER"] = 2; ["MIN_LVL"] = "68"; ["NAME"] = { ["EN"] = "Thinglad Explorer"; }; ["LORE"] = { ["EN"] = "The Elves of Lórien have an outpost in the little-known woods of Thinglad, a grey place in winter that runs along the edge of the Great River."; }; ["SUMMARY"] = { ["EN"] = "Find 5 points of interest in Thinglad"; }; ["TITLE"] = { ["EN"] = "Explorer of Thinglad"; }; };</v>
      </c>
      <c r="R4">
        <f t="shared" si="7"/>
        <v>3</v>
      </c>
      <c r="S4" t="str">
        <f>CONCATENATE(REPT(" ",2-LEN(R4)),"[",R4,"] = {")</f>
        <v xml:space="preserve"> [3] = {</v>
      </c>
      <c r="T4" t="str">
        <f>IF(LEN(A4)&gt;0,CONCATENATE("[""ID""] = ",A4,"; "),"                     ")</f>
        <v xml:space="preserve">["ID"] = 1879230979; </v>
      </c>
      <c r="U4" t="str">
        <f t="shared" si="10"/>
        <v xml:space="preserve">["ID"] = 1879230979; </v>
      </c>
      <c r="V4" t="str">
        <f t="shared" si="11"/>
        <v/>
      </c>
      <c r="W4" t="str">
        <f>IF(LEN(B4)&gt;0,CONCATENATE("[""SAVE_INDEX""] = ",REPT(" ",2-LEN(B4)),B4,"; "),"")</f>
        <v xml:space="preserve">["SAVE_INDEX"] =  8; </v>
      </c>
      <c r="X4">
        <f>VLOOKUP(D4,Type!A$2:B$14,2,FALSE)</f>
        <v>3</v>
      </c>
      <c r="Y4" t="str">
        <f>CONCATENATE("[""TYPE""] = ",X4,"; ")</f>
        <v xml:space="preserve">["TYPE"] = 3; </v>
      </c>
      <c r="Z4" t="str">
        <f>TEXT(E4,0)</f>
        <v>2000</v>
      </c>
      <c r="AA4" t="str">
        <f>CONCATENATE("[""VXP""] = ",REPT(" ",4-LEN(Z4)),TEXT(Z4,"0"),"; ")</f>
        <v xml:space="preserve">["VXP"] = 2000; </v>
      </c>
      <c r="AB4" t="str">
        <f>TEXT(G4,0)</f>
        <v>5</v>
      </c>
      <c r="AC4" t="str">
        <f>CONCATENATE("[""LP""] = ",REPT(" ",2-LEN(AB4)),TEXT(AB4,"0"),"; ")</f>
        <v xml:space="preserve">["LP"] =  5; </v>
      </c>
      <c r="AD4" t="str">
        <f>TEXT(H4,0)</f>
        <v>500</v>
      </c>
      <c r="AE4" t="str">
        <f>CONCATENATE("[""REP""] = ",REPT(" ",4-LEN(AD4)),TEXT(AD4,"0"),"; ")</f>
        <v xml:space="preserve">["REP"] =  500; </v>
      </c>
      <c r="AF4">
        <f>VLOOKUP(I4,Faction!A$2:B$80,2,FALSE)</f>
        <v>22</v>
      </c>
      <c r="AG4" t="str">
        <f>CONCATENATE("[""FACTION""] = ",TEXT(AF4,"0"),"; ")</f>
        <v xml:space="preserve">["FACTION"] = 22; </v>
      </c>
      <c r="AH4" t="str">
        <f>CONCATENATE("[""TIER""] = ",TEXT(L4,"0"),"; ")</f>
        <v xml:space="preserve">["TIER"] = 2; </v>
      </c>
      <c r="AI4" t="str">
        <f>IF(LEN(M4)&gt;0,CONCATENATE("[""MIN_LVL""] = ",REPT(" ",2-LEN(M4)),"""",M4,"""; "),"")</f>
        <v xml:space="preserve">["MIN_LVL"] = "68"; </v>
      </c>
      <c r="AJ4" t="str">
        <f>CONCATENATE("[""NAME""] = { [""EN""] = """,C4,"""; }; ")</f>
        <v xml:space="preserve">["NAME"] = { ["EN"] = "Thinglad Explorer"; }; </v>
      </c>
      <c r="AK4" t="str">
        <f>CONCATENATE("[""LORE""] = { [""EN""] = """,K4,"""; }; ")</f>
        <v xml:space="preserve">["LORE"] = { ["EN"] = "The Elves of Lórien have an outpost in the little-known woods of Thinglad, a grey place in winter that runs along the edge of the Great River."; }; </v>
      </c>
      <c r="AL4" t="str">
        <f>CONCATENATE("[""SUMMARY""] = { [""EN""] = """,J4,"""; }; ")</f>
        <v xml:space="preserve">["SUMMARY"] = { ["EN"] = "Find 5 points of interest in Thinglad"; }; </v>
      </c>
      <c r="AM4" t="str">
        <f>IF(LEN(F4)&gt;0,CONCATENATE("[""TITLE""] = { [""EN""] = """,F4,"""; }; "),"")</f>
        <v xml:space="preserve">["TITLE"] = { ["EN"] = "Explorer of Thinglad"; }; </v>
      </c>
      <c r="AN4" t="str">
        <f t="shared" si="27"/>
        <v>};</v>
      </c>
    </row>
    <row r="5" spans="1:40" x14ac:dyDescent="0.25">
      <c r="A5">
        <v>1879231004</v>
      </c>
      <c r="B5">
        <v>4</v>
      </c>
      <c r="C5" t="s">
        <v>432</v>
      </c>
      <c r="D5" t="s">
        <v>25</v>
      </c>
      <c r="E5">
        <v>2000</v>
      </c>
      <c r="F5" t="s">
        <v>433</v>
      </c>
      <c r="G5">
        <v>5</v>
      </c>
      <c r="H5">
        <v>500</v>
      </c>
      <c r="I5" t="s">
        <v>103</v>
      </c>
      <c r="J5" t="s">
        <v>434</v>
      </c>
      <c r="K5" t="s">
        <v>514</v>
      </c>
      <c r="L5">
        <v>2</v>
      </c>
      <c r="M5">
        <v>68</v>
      </c>
      <c r="P5" t="str">
        <f t="shared" si="5"/>
        <v xml:space="preserve"> [4] = {["ID"] = 1879231004; }; -- Eorlsmead Explorer</v>
      </c>
      <c r="Q5" s="1" t="str">
        <f t="shared" si="6"/>
        <v xml:space="preserve"> [4] = {["ID"] = 1879231004; ["SAVE_INDEX"] =  4; ["TYPE"] = 3; ["VXP"] = 2000; ["LP"] =  5; ["REP"] =  500; ["FACTION"] = 22; ["TIER"] = 2; ["MIN_LVL"] = "68"; ["NAME"] = { ["EN"] = "Eorlsmead Explorer"; }; ["LORE"] = { ["EN"] = "Eorlsmead is on the distant northern border of Rohan, a watch-post against the evils of the north."; }; ["SUMMARY"] = { ["EN"] = "Find 5 points of interest in Eorlsmead"; }; ["TITLE"] = { ["EN"] = "Explorer of Eorlsmead"; }; };</v>
      </c>
      <c r="R5">
        <f t="shared" si="7"/>
        <v>4</v>
      </c>
      <c r="S5" t="str">
        <f t="shared" si="8"/>
        <v xml:space="preserve"> [4] = {</v>
      </c>
      <c r="T5" t="str">
        <f t="shared" si="9"/>
        <v xml:space="preserve">["ID"] = 1879231004; </v>
      </c>
      <c r="U5" t="str">
        <f t="shared" si="10"/>
        <v xml:space="preserve">["ID"] = 1879231004; </v>
      </c>
      <c r="V5" t="str">
        <f t="shared" si="11"/>
        <v/>
      </c>
      <c r="W5" t="str">
        <f t="shared" si="12"/>
        <v xml:space="preserve">["SAVE_INDEX"] =  4; </v>
      </c>
      <c r="X5">
        <f>VLOOKUP(D5,Type!A$2:B$14,2,FALSE)</f>
        <v>3</v>
      </c>
      <c r="Y5" t="str">
        <f t="shared" si="13"/>
        <v xml:space="preserve">["TYPE"] = 3; </v>
      </c>
      <c r="Z5" t="str">
        <f t="shared" si="14"/>
        <v>2000</v>
      </c>
      <c r="AA5" t="str">
        <f t="shared" si="15"/>
        <v xml:space="preserve">["VXP"] = 2000; </v>
      </c>
      <c r="AB5" t="str">
        <f t="shared" si="16"/>
        <v>5</v>
      </c>
      <c r="AC5" t="str">
        <f t="shared" si="17"/>
        <v xml:space="preserve">["LP"] =  5; </v>
      </c>
      <c r="AD5" t="str">
        <f t="shared" si="18"/>
        <v>500</v>
      </c>
      <c r="AE5" t="str">
        <f t="shared" si="19"/>
        <v xml:space="preserve">["REP"] =  500; </v>
      </c>
      <c r="AF5">
        <f>VLOOKUP(I5,Faction!A$2:B$80,2,FALSE)</f>
        <v>22</v>
      </c>
      <c r="AG5" t="str">
        <f t="shared" si="20"/>
        <v xml:space="preserve">["FACTION"] = 22; </v>
      </c>
      <c r="AH5" t="str">
        <f t="shared" si="21"/>
        <v xml:space="preserve">["TIER"] = 2; </v>
      </c>
      <c r="AI5" t="str">
        <f t="shared" si="22"/>
        <v xml:space="preserve">["MIN_LVL"] = "68"; </v>
      </c>
      <c r="AJ5" t="str">
        <f t="shared" si="23"/>
        <v xml:space="preserve">["NAME"] = { ["EN"] = "Eorlsmead Explorer"; }; </v>
      </c>
      <c r="AK5" t="str">
        <f t="shared" si="24"/>
        <v xml:space="preserve">["LORE"] = { ["EN"] = "Eorlsmead is on the distant northern border of Rohan, a watch-post against the evils of the north."; }; </v>
      </c>
      <c r="AL5" t="str">
        <f t="shared" si="25"/>
        <v xml:space="preserve">["SUMMARY"] = { ["EN"] = "Find 5 points of interest in Eorlsmead"; }; </v>
      </c>
      <c r="AM5" t="str">
        <f t="shared" si="26"/>
        <v xml:space="preserve">["TITLE"] = { ["EN"] = "Explorer of Eorlsmead"; }; </v>
      </c>
      <c r="AN5" t="str">
        <f t="shared" si="27"/>
        <v>};</v>
      </c>
    </row>
    <row r="6" spans="1:40" x14ac:dyDescent="0.25">
      <c r="A6">
        <v>1879230991</v>
      </c>
      <c r="B6">
        <v>9</v>
      </c>
      <c r="C6" t="s">
        <v>447</v>
      </c>
      <c r="D6" t="s">
        <v>25</v>
      </c>
      <c r="E6">
        <v>2000</v>
      </c>
      <c r="F6" t="s">
        <v>448</v>
      </c>
      <c r="G6">
        <v>5</v>
      </c>
      <c r="H6">
        <v>500</v>
      </c>
      <c r="I6" t="s">
        <v>103</v>
      </c>
      <c r="J6" t="s">
        <v>449</v>
      </c>
      <c r="K6" t="s">
        <v>1459</v>
      </c>
      <c r="L6">
        <v>2</v>
      </c>
      <c r="M6">
        <v>68</v>
      </c>
      <c r="P6" t="str">
        <f t="shared" si="5"/>
        <v xml:space="preserve"> [5] = {["ID"] = 1879230991; }; -- Wailing Hills Explorer</v>
      </c>
      <c r="Q6" s="1" t="str">
        <f>CONCATENATE(S6,T6,W6,Y6,AA6,AC6,AE6,AG6,AH6,AI6,AJ6,AK6,AL6,AM6,AN6)</f>
        <v xml:space="preserve"> [5] = {["ID"] = 1879230991; ["SAVE_INDEX"] =  9; ["TYPE"] = 3; ["VXP"] = 2000; ["LP"] =  5; ["REP"] =  500; ["FACTION"] = 22; ["TIER"] = 2; ["MIN_LVL"] = "68"; ["NAME"] = { ["EN"] = "Wailing Hills Explorer"; }; ["LORE"] = { ["EN"] = "The Wailing Hills, north-west of Stangard, are so named due to a great battle and the slaughtering of Orcs that occured there many years ago, around the time of Rohan's founding."; }; ["SUMMARY"] = { ["EN"] = "Find 7 points of interest in the Wailing Hills"; }; ["TITLE"] = { ["EN"] = "Explorer of the Wailing Hills"; }; };</v>
      </c>
      <c r="R6">
        <f t="shared" si="7"/>
        <v>5</v>
      </c>
      <c r="S6" t="str">
        <f>CONCATENATE(REPT(" ",2-LEN(R6)),"[",R6,"] = {")</f>
        <v xml:space="preserve"> [5] = {</v>
      </c>
      <c r="T6" t="str">
        <f>IF(LEN(A6)&gt;0,CONCATENATE("[""ID""] = ",A6,"; "),"                     ")</f>
        <v xml:space="preserve">["ID"] = 1879230991; </v>
      </c>
      <c r="U6" t="str">
        <f t="shared" si="10"/>
        <v xml:space="preserve">["ID"] = 1879230991; </v>
      </c>
      <c r="V6" t="str">
        <f t="shared" si="11"/>
        <v/>
      </c>
      <c r="W6" t="str">
        <f>IF(LEN(B6)&gt;0,CONCATENATE("[""SAVE_INDEX""] = ",REPT(" ",2-LEN(B6)),B6,"; "),"")</f>
        <v xml:space="preserve">["SAVE_INDEX"] =  9; </v>
      </c>
      <c r="X6">
        <f>VLOOKUP(D6,Type!A$2:B$14,2,FALSE)</f>
        <v>3</v>
      </c>
      <c r="Y6" t="str">
        <f>CONCATENATE("[""TYPE""] = ",X6,"; ")</f>
        <v xml:space="preserve">["TYPE"] = 3; </v>
      </c>
      <c r="Z6" t="str">
        <f>TEXT(E6,0)</f>
        <v>2000</v>
      </c>
      <c r="AA6" t="str">
        <f>CONCATENATE("[""VXP""] = ",REPT(" ",4-LEN(Z6)),TEXT(Z6,"0"),"; ")</f>
        <v xml:space="preserve">["VXP"] = 2000; </v>
      </c>
      <c r="AB6" t="str">
        <f>TEXT(G6,0)</f>
        <v>5</v>
      </c>
      <c r="AC6" t="str">
        <f>CONCATENATE("[""LP""] = ",REPT(" ",2-LEN(AB6)),TEXT(AB6,"0"),"; ")</f>
        <v xml:space="preserve">["LP"] =  5; </v>
      </c>
      <c r="AD6" t="str">
        <f>TEXT(H6,0)</f>
        <v>500</v>
      </c>
      <c r="AE6" t="str">
        <f>CONCATENATE("[""REP""] = ",REPT(" ",4-LEN(AD6)),TEXT(AD6,"0"),"; ")</f>
        <v xml:space="preserve">["REP"] =  500; </v>
      </c>
      <c r="AF6">
        <f>VLOOKUP(I6,Faction!A$2:B$80,2,FALSE)</f>
        <v>22</v>
      </c>
      <c r="AG6" t="str">
        <f>CONCATENATE("[""FACTION""] = ",TEXT(AF6,"0"),"; ")</f>
        <v xml:space="preserve">["FACTION"] = 22; </v>
      </c>
      <c r="AH6" t="str">
        <f>CONCATENATE("[""TIER""] = ",TEXT(L6,"0"),"; ")</f>
        <v xml:space="preserve">["TIER"] = 2; </v>
      </c>
      <c r="AI6" t="str">
        <f>IF(LEN(M6)&gt;0,CONCATENATE("[""MIN_LVL""] = ",REPT(" ",2-LEN(M6)),"""",M6,"""; "),"")</f>
        <v xml:space="preserve">["MIN_LVL"] = "68"; </v>
      </c>
      <c r="AJ6" t="str">
        <f>CONCATENATE("[""NAME""] = { [""EN""] = """,C6,"""; }; ")</f>
        <v xml:space="preserve">["NAME"] = { ["EN"] = "Wailing Hills Explorer"; }; </v>
      </c>
      <c r="AK6" t="str">
        <f>CONCATENATE("[""LORE""] = { [""EN""] = """,K6,"""; }; ")</f>
        <v xml:space="preserve">["LORE"] = { ["EN"] = "The Wailing Hills, north-west of Stangard, are so named due to a great battle and the slaughtering of Orcs that occured there many years ago, around the time of Rohan's founding."; }; </v>
      </c>
      <c r="AL6" t="str">
        <f>CONCATENATE("[""SUMMARY""] = { [""EN""] = """,J6,"""; }; ")</f>
        <v xml:space="preserve">["SUMMARY"] = { ["EN"] = "Find 7 points of interest in the Wailing Hills"; }; </v>
      </c>
      <c r="AM6" t="str">
        <f>IF(LEN(F6)&gt;0,CONCATENATE("[""TITLE""] = { [""EN""] = """,F6,"""; }; "),"")</f>
        <v xml:space="preserve">["TITLE"] = { ["EN"] = "Explorer of the Wailing Hills"; }; </v>
      </c>
      <c r="AN6" t="str">
        <f t="shared" si="27"/>
        <v>};</v>
      </c>
    </row>
    <row r="7" spans="1:40" x14ac:dyDescent="0.25">
      <c r="A7">
        <v>1879230964</v>
      </c>
      <c r="B7">
        <v>6</v>
      </c>
      <c r="C7" t="s">
        <v>438</v>
      </c>
      <c r="D7" t="s">
        <v>25</v>
      </c>
      <c r="E7">
        <v>2000</v>
      </c>
      <c r="F7" t="s">
        <v>439</v>
      </c>
      <c r="G7">
        <v>5</v>
      </c>
      <c r="H7">
        <v>500</v>
      </c>
      <c r="I7" t="s">
        <v>103</v>
      </c>
      <c r="J7" t="s">
        <v>440</v>
      </c>
      <c r="K7" t="s">
        <v>515</v>
      </c>
      <c r="L7">
        <v>2</v>
      </c>
      <c r="M7">
        <v>68</v>
      </c>
      <c r="P7" t="str">
        <f t="shared" si="5"/>
        <v xml:space="preserve"> [6] = {["ID"] = 1879230964; }; -- Parth Celebrant Explorer</v>
      </c>
      <c r="Q7" s="1" t="str">
        <f t="shared" si="6"/>
        <v xml:space="preserve"> [6] = {["ID"] = 1879230964; ["SAVE_INDEX"] =  6; ["TYPE"] = 3; ["VXP"] = 2000; ["LP"] =  5; ["REP"] =  500; ["FACTION"] = 22; ["TIER"] = 2; ["MIN_LVL"] = "68"; ["NAME"] = { ["EN"] = "Parth Celebrant Explorer"; }; ["LORE"] = { ["EN"] = "Parth Celebrant is an old crossroads and battlefield that holds a long significance to the Rohirrim as the birthplace of their kingdom."; }; ["SUMMARY"] = { ["EN"] = "Find 5 points of interest in Parth Celebrant"; }; ["TITLE"] = { ["EN"] = "Explorer of Parth Celebrant"; }; };</v>
      </c>
      <c r="R7">
        <f t="shared" si="7"/>
        <v>6</v>
      </c>
      <c r="S7" t="str">
        <f t="shared" si="8"/>
        <v xml:space="preserve"> [6] = {</v>
      </c>
      <c r="T7" t="str">
        <f t="shared" si="9"/>
        <v xml:space="preserve">["ID"] = 1879230964; </v>
      </c>
      <c r="U7" t="str">
        <f t="shared" si="10"/>
        <v xml:space="preserve">["ID"] = 1879230964; </v>
      </c>
      <c r="V7" t="str">
        <f t="shared" si="11"/>
        <v/>
      </c>
      <c r="W7" t="str">
        <f t="shared" si="12"/>
        <v xml:space="preserve">["SAVE_INDEX"] =  6; </v>
      </c>
      <c r="X7">
        <f>VLOOKUP(D7,Type!A$2:B$14,2,FALSE)</f>
        <v>3</v>
      </c>
      <c r="Y7" t="str">
        <f t="shared" si="13"/>
        <v xml:space="preserve">["TYPE"] = 3; </v>
      </c>
      <c r="Z7" t="str">
        <f t="shared" si="14"/>
        <v>2000</v>
      </c>
      <c r="AA7" t="str">
        <f t="shared" si="15"/>
        <v xml:space="preserve">["VXP"] = 2000; </v>
      </c>
      <c r="AB7" t="str">
        <f t="shared" si="16"/>
        <v>5</v>
      </c>
      <c r="AC7" t="str">
        <f t="shared" si="17"/>
        <v xml:space="preserve">["LP"] =  5; </v>
      </c>
      <c r="AD7" t="str">
        <f t="shared" si="18"/>
        <v>500</v>
      </c>
      <c r="AE7" t="str">
        <f t="shared" si="19"/>
        <v xml:space="preserve">["REP"] =  500; </v>
      </c>
      <c r="AF7">
        <f>VLOOKUP(I7,Faction!A$2:B$80,2,FALSE)</f>
        <v>22</v>
      </c>
      <c r="AG7" t="str">
        <f t="shared" si="20"/>
        <v xml:space="preserve">["FACTION"] = 22; </v>
      </c>
      <c r="AH7" t="str">
        <f t="shared" si="21"/>
        <v xml:space="preserve">["TIER"] = 2; </v>
      </c>
      <c r="AI7" t="str">
        <f t="shared" si="22"/>
        <v xml:space="preserve">["MIN_LVL"] = "68"; </v>
      </c>
      <c r="AJ7" t="str">
        <f t="shared" si="23"/>
        <v xml:space="preserve">["NAME"] = { ["EN"] = "Parth Celebrant Explorer"; }; </v>
      </c>
      <c r="AK7" t="str">
        <f t="shared" si="24"/>
        <v xml:space="preserve">["LORE"] = { ["EN"] = "Parth Celebrant is an old crossroads and battlefield that holds a long significance to the Rohirrim as the birthplace of their kingdom."; }; </v>
      </c>
      <c r="AL7" t="str">
        <f t="shared" si="25"/>
        <v xml:space="preserve">["SUMMARY"] = { ["EN"] = "Find 5 points of interest in Parth Celebrant"; }; </v>
      </c>
      <c r="AM7" t="str">
        <f t="shared" si="26"/>
        <v xml:space="preserve">["TITLE"] = { ["EN"] = "Explorer of Parth Celebrant"; }; </v>
      </c>
      <c r="AN7" t="str">
        <f t="shared" si="27"/>
        <v>};</v>
      </c>
    </row>
    <row r="8" spans="1:40" x14ac:dyDescent="0.25">
      <c r="A8">
        <v>1879230985</v>
      </c>
      <c r="B8">
        <v>7</v>
      </c>
      <c r="C8" t="s">
        <v>441</v>
      </c>
      <c r="D8" t="s">
        <v>25</v>
      </c>
      <c r="E8">
        <v>2000</v>
      </c>
      <c r="F8" t="s">
        <v>442</v>
      </c>
      <c r="G8">
        <v>5</v>
      </c>
      <c r="H8">
        <v>500</v>
      </c>
      <c r="I8" t="s">
        <v>103</v>
      </c>
      <c r="J8" t="s">
        <v>443</v>
      </c>
      <c r="K8" t="s">
        <v>516</v>
      </c>
      <c r="L8">
        <v>2</v>
      </c>
      <c r="M8">
        <v>68</v>
      </c>
      <c r="P8" t="str">
        <f t="shared" si="5"/>
        <v xml:space="preserve"> [7] = {["ID"] = 1879230985; }; -- Rushgore Explorer</v>
      </c>
      <c r="Q8" s="1" t="str">
        <f t="shared" si="6"/>
        <v xml:space="preserve"> [7] = {["ID"] = 1879230985; ["SAVE_INDEX"] =  7; ["TYPE"] = 3; ["VXP"] = 2000; ["LP"] =  5; ["REP"] =  500; ["FACTION"] = 22; ["TIER"] = 2; ["MIN_LVL"] = "68"; ["NAME"] = { ["EN"] = "Rushgore Explorer"; }; ["LORE"] = { ["EN"] = "The marshes of the Rushgore have long been uninhabited...or so the border-guard of Rohan believed. Besides wild beasts, villains of a two-legged variety have recently come...."; }; ["SUMMARY"] = { ["EN"] = "Find 6 points of interest in the Rushgore"; }; ["TITLE"] = { ["EN"] = "Explorer of the Rushgore"; }; };</v>
      </c>
      <c r="R8">
        <f t="shared" si="7"/>
        <v>7</v>
      </c>
      <c r="S8" t="str">
        <f t="shared" si="8"/>
        <v xml:space="preserve"> [7] = {</v>
      </c>
      <c r="T8" t="str">
        <f t="shared" si="9"/>
        <v xml:space="preserve">["ID"] = 1879230985; </v>
      </c>
      <c r="U8" t="str">
        <f t="shared" si="10"/>
        <v xml:space="preserve">["ID"] = 1879230985; </v>
      </c>
      <c r="V8" t="str">
        <f t="shared" si="11"/>
        <v/>
      </c>
      <c r="W8" t="str">
        <f t="shared" si="12"/>
        <v xml:space="preserve">["SAVE_INDEX"] =  7; </v>
      </c>
      <c r="X8">
        <f>VLOOKUP(D8,Type!A$2:B$14,2,FALSE)</f>
        <v>3</v>
      </c>
      <c r="Y8" t="str">
        <f t="shared" si="13"/>
        <v xml:space="preserve">["TYPE"] = 3; </v>
      </c>
      <c r="Z8" t="str">
        <f t="shared" si="14"/>
        <v>2000</v>
      </c>
      <c r="AA8" t="str">
        <f t="shared" si="15"/>
        <v xml:space="preserve">["VXP"] = 2000; </v>
      </c>
      <c r="AB8" t="str">
        <f t="shared" si="16"/>
        <v>5</v>
      </c>
      <c r="AC8" t="str">
        <f t="shared" si="17"/>
        <v xml:space="preserve">["LP"] =  5; </v>
      </c>
      <c r="AD8" t="str">
        <f t="shared" si="18"/>
        <v>500</v>
      </c>
      <c r="AE8" t="str">
        <f t="shared" si="19"/>
        <v xml:space="preserve">["REP"] =  500; </v>
      </c>
      <c r="AF8">
        <f>VLOOKUP(I8,Faction!A$2:B$80,2,FALSE)</f>
        <v>22</v>
      </c>
      <c r="AG8" t="str">
        <f t="shared" si="20"/>
        <v xml:space="preserve">["FACTION"] = 22; </v>
      </c>
      <c r="AH8" t="str">
        <f t="shared" si="21"/>
        <v xml:space="preserve">["TIER"] = 2; </v>
      </c>
      <c r="AI8" t="str">
        <f t="shared" si="22"/>
        <v xml:space="preserve">["MIN_LVL"] = "68"; </v>
      </c>
      <c r="AJ8" t="str">
        <f t="shared" si="23"/>
        <v xml:space="preserve">["NAME"] = { ["EN"] = "Rushgore Explorer"; }; </v>
      </c>
      <c r="AK8" t="str">
        <f t="shared" si="24"/>
        <v xml:space="preserve">["LORE"] = { ["EN"] = "The marshes of the Rushgore have long been uninhabited...or so the border-guard of Rohan believed. Besides wild beasts, villains of a two-legged variety have recently come...."; }; </v>
      </c>
      <c r="AL8" t="str">
        <f t="shared" si="25"/>
        <v xml:space="preserve">["SUMMARY"] = { ["EN"] = "Find 6 points of interest in the Rushgore"; }; </v>
      </c>
      <c r="AM8" t="str">
        <f t="shared" si="26"/>
        <v xml:space="preserve">["TITLE"] = { ["EN"] = "Explorer of the Rushgore"; }; </v>
      </c>
      <c r="AN8" t="str">
        <f t="shared" si="27"/>
        <v>};</v>
      </c>
    </row>
    <row r="9" spans="1:40" x14ac:dyDescent="0.25">
      <c r="A9">
        <v>1879231013</v>
      </c>
      <c r="B9">
        <v>3</v>
      </c>
      <c r="C9" t="s">
        <v>429</v>
      </c>
      <c r="D9" t="s">
        <v>25</v>
      </c>
      <c r="E9">
        <v>2000</v>
      </c>
      <c r="F9" t="s">
        <v>430</v>
      </c>
      <c r="G9">
        <v>5</v>
      </c>
      <c r="H9">
        <v>500</v>
      </c>
      <c r="I9" t="s">
        <v>103</v>
      </c>
      <c r="J9" t="s">
        <v>431</v>
      </c>
      <c r="K9" t="s">
        <v>513</v>
      </c>
      <c r="L9">
        <v>2</v>
      </c>
      <c r="M9">
        <v>68</v>
      </c>
      <c r="P9" t="str">
        <f t="shared" si="5"/>
        <v xml:space="preserve"> [8] = {["ID"] = 1879231013; }; -- Brown Lands Explorer</v>
      </c>
      <c r="Q9" s="1" t="str">
        <f>CONCATENATE(S9,T9,W9,Y9,AA9,AC9,AE9,AG9,AH9,AI9,AJ9,AK9,AL9,AM9,AN9)</f>
        <v xml:space="preserve"> [8] = {["ID"] = 1879231013; ["SAVE_INDEX"] =  3; ["TYPE"] = 3; ["VXP"] = 2000; ["LP"] =  5; ["REP"] =  500; ["FACTION"] = 22; ["TIER"] = 2; ["MIN_LVL"] = "68"; ["NAME"] = { ["EN"] = "Brown Lands Explorer"; }; ["LORE"] = { ["EN"] = "The Brown Lands were once a green land, lush with vegetation, until war and corruption turned them into a desolate wasteland."; }; ["SUMMARY"] = { ["EN"] = "Find 5 points of interest in the Brown Lands"; }; ["TITLE"] = { ["EN"] = "Explorer of the Brown Lands"; }; };</v>
      </c>
      <c r="R9">
        <f t="shared" si="7"/>
        <v>8</v>
      </c>
      <c r="S9" t="str">
        <f>CONCATENATE(REPT(" ",2-LEN(R9)),"[",R9,"] = {")</f>
        <v xml:space="preserve"> [8] = {</v>
      </c>
      <c r="T9" t="str">
        <f>IF(LEN(A9)&gt;0,CONCATENATE("[""ID""] = ",A9,"; "),"                     ")</f>
        <v xml:space="preserve">["ID"] = 1879231013; </v>
      </c>
      <c r="U9" t="str">
        <f t="shared" si="10"/>
        <v xml:space="preserve">["ID"] = 1879231013; </v>
      </c>
      <c r="V9" t="str">
        <f t="shared" si="11"/>
        <v/>
      </c>
      <c r="W9" t="str">
        <f>IF(LEN(B9)&gt;0,CONCATENATE("[""SAVE_INDEX""] = ",REPT(" ",2-LEN(B9)),B9,"; "),"")</f>
        <v xml:space="preserve">["SAVE_INDEX"] =  3; </v>
      </c>
      <c r="X9">
        <f>VLOOKUP(D9,Type!A$2:B$14,2,FALSE)</f>
        <v>3</v>
      </c>
      <c r="Y9" t="str">
        <f>CONCATENATE("[""TYPE""] = ",X9,"; ")</f>
        <v xml:space="preserve">["TYPE"] = 3; </v>
      </c>
      <c r="Z9" t="str">
        <f>TEXT(E9,0)</f>
        <v>2000</v>
      </c>
      <c r="AA9" t="str">
        <f>CONCATENATE("[""VXP""] = ",REPT(" ",4-LEN(Z9)),TEXT(Z9,"0"),"; ")</f>
        <v xml:space="preserve">["VXP"] = 2000; </v>
      </c>
      <c r="AB9" t="str">
        <f>TEXT(G9,0)</f>
        <v>5</v>
      </c>
      <c r="AC9" t="str">
        <f>CONCATENATE("[""LP""] = ",REPT(" ",2-LEN(AB9)),TEXT(AB9,"0"),"; ")</f>
        <v xml:space="preserve">["LP"] =  5; </v>
      </c>
      <c r="AD9" t="str">
        <f>TEXT(H9,0)</f>
        <v>500</v>
      </c>
      <c r="AE9" t="str">
        <f>CONCATENATE("[""REP""] = ",REPT(" ",4-LEN(AD9)),TEXT(AD9,"0"),"; ")</f>
        <v xml:space="preserve">["REP"] =  500; </v>
      </c>
      <c r="AF9">
        <f>VLOOKUP(I9,Faction!A$2:B$80,2,FALSE)</f>
        <v>22</v>
      </c>
      <c r="AG9" t="str">
        <f>CONCATENATE("[""FACTION""] = ",TEXT(AF9,"0"),"; ")</f>
        <v xml:space="preserve">["FACTION"] = 22; </v>
      </c>
      <c r="AH9" t="str">
        <f>CONCATENATE("[""TIER""] = ",TEXT(L9,"0"),"; ")</f>
        <v xml:space="preserve">["TIER"] = 2; </v>
      </c>
      <c r="AI9" t="str">
        <f>IF(LEN(M9)&gt;0,CONCATENATE("[""MIN_LVL""] = ",REPT(" ",2-LEN(M9)),"""",M9,"""; "),"")</f>
        <v xml:space="preserve">["MIN_LVL"] = "68"; </v>
      </c>
      <c r="AJ9" t="str">
        <f>CONCATENATE("[""NAME""] = { [""EN""] = """,C9,"""; }; ")</f>
        <v xml:space="preserve">["NAME"] = { ["EN"] = "Brown Lands Explorer"; }; </v>
      </c>
      <c r="AK9" t="str">
        <f>CONCATENATE("[""LORE""] = { [""EN""] = """,K9,"""; }; ")</f>
        <v xml:space="preserve">["LORE"] = { ["EN"] = "The Brown Lands were once a green land, lush with vegetation, until war and corruption turned them into a desolate wasteland."; }; </v>
      </c>
      <c r="AL9" t="str">
        <f>CONCATENATE("[""SUMMARY""] = { [""EN""] = """,J9,"""; }; ")</f>
        <v xml:space="preserve">["SUMMARY"] = { ["EN"] = "Find 5 points of interest in the Brown Lands"; }; </v>
      </c>
      <c r="AM9" t="str">
        <f>IF(LEN(F9)&gt;0,CONCATENATE("[""TITLE""] = { [""EN""] = """,F9,"""; }; "),"")</f>
        <v xml:space="preserve">["TITLE"] = { ["EN"] = "Explorer of the Brown Lands"; }; </v>
      </c>
      <c r="AN9" t="str">
        <f t="shared" si="27"/>
        <v>};</v>
      </c>
    </row>
    <row r="10" spans="1:40" x14ac:dyDescent="0.25">
      <c r="A10">
        <v>1879230977</v>
      </c>
      <c r="B10">
        <v>5</v>
      </c>
      <c r="C10" t="s">
        <v>435</v>
      </c>
      <c r="D10" t="s">
        <v>25</v>
      </c>
      <c r="E10">
        <v>2000</v>
      </c>
      <c r="F10" t="s">
        <v>436</v>
      </c>
      <c r="G10">
        <v>5</v>
      </c>
      <c r="H10">
        <v>500</v>
      </c>
      <c r="I10" t="s">
        <v>57</v>
      </c>
      <c r="J10" t="s">
        <v>437</v>
      </c>
      <c r="K10" t="s">
        <v>1458</v>
      </c>
      <c r="L10">
        <v>2</v>
      </c>
      <c r="M10">
        <v>68</v>
      </c>
      <c r="P10" t="str">
        <f t="shared" si="5"/>
        <v xml:space="preserve"> [9] = {["ID"] = 1879230977; }; -- Limlight Gorge Explorer</v>
      </c>
      <c r="Q10" s="1" t="str">
        <f>CONCATENATE(S10,T10,W10,Y10,AA10,AC10,AE10,AG10,AH10,AI10,AJ10,AK10,AL10,AM10,AN10)</f>
        <v xml:space="preserve"> [9] = {["ID"] = 1879230977; ["SAVE_INDEX"] =  5; ["TYPE"] = 3; ["VXP"] = 2000; ["LP"] =  5; ["REP"] =  500; ["FACTION"] = 24; ["TIER"] = 2; ["MIN_LVL"] = "68"; ["NAME"] = { ["EN"] = "Limlight Gorge Explorer"; }; ["LORE"] = { ["EN"] = "The Limlight Gorge has always been a wild and sparsely inhabited area, but since a band of trolls came down from the Misty Mountains, what few inhabitants there were have fled its rocky slopes. Massive creatures now inhabit the Gorge, making travel through the area perilous, and it is said that even the trees themselves sometimes move about, perhaps thanks to some strange magic from the neighbouring forest of Fangorn...."; }; ["SUMMARY"] = { ["EN"] = "Find 7 points of interest in the Limlight Gorge"; }; ["TITLE"] = { ["EN"] = "Explorer of the Limlight Gorge"; }; };</v>
      </c>
      <c r="R10">
        <f t="shared" si="7"/>
        <v>9</v>
      </c>
      <c r="S10" t="str">
        <f>CONCATENATE(REPT(" ",2-LEN(R10)),"[",R10,"] = {")</f>
        <v xml:space="preserve"> [9] = {</v>
      </c>
      <c r="T10" t="str">
        <f>IF(LEN(A10)&gt;0,CONCATENATE("[""ID""] = ",A10,"; "),"                     ")</f>
        <v xml:space="preserve">["ID"] = 1879230977; </v>
      </c>
      <c r="U10" t="str">
        <f t="shared" si="10"/>
        <v xml:space="preserve">["ID"] = 1879230977; </v>
      </c>
      <c r="V10" t="str">
        <f t="shared" si="11"/>
        <v/>
      </c>
      <c r="W10" t="str">
        <f>IF(LEN(B10)&gt;0,CONCATENATE("[""SAVE_INDEX""] = ",REPT(" ",2-LEN(B10)),B10,"; "),"")</f>
        <v xml:space="preserve">["SAVE_INDEX"] =  5; </v>
      </c>
      <c r="X10">
        <f>VLOOKUP(D10,Type!A$2:B$14,2,FALSE)</f>
        <v>3</v>
      </c>
      <c r="Y10" t="str">
        <f>CONCATENATE("[""TYPE""] = ",X10,"; ")</f>
        <v xml:space="preserve">["TYPE"] = 3; </v>
      </c>
      <c r="Z10" t="str">
        <f>TEXT(E10,0)</f>
        <v>2000</v>
      </c>
      <c r="AA10" t="str">
        <f>CONCATENATE("[""VXP""] = ",REPT(" ",4-LEN(Z10)),TEXT(Z10,"0"),"; ")</f>
        <v xml:space="preserve">["VXP"] = 2000; </v>
      </c>
      <c r="AB10" t="str">
        <f>TEXT(G10,0)</f>
        <v>5</v>
      </c>
      <c r="AC10" t="str">
        <f>CONCATENATE("[""LP""] = ",REPT(" ",2-LEN(AB10)),TEXT(AB10,"0"),"; ")</f>
        <v xml:space="preserve">["LP"] =  5; </v>
      </c>
      <c r="AD10" t="str">
        <f>TEXT(H10,0)</f>
        <v>500</v>
      </c>
      <c r="AE10" t="str">
        <f>CONCATENATE("[""REP""] = ",REPT(" ",4-LEN(AD10)),TEXT(AD10,"0"),"; ")</f>
        <v xml:space="preserve">["REP"] =  500; </v>
      </c>
      <c r="AF10">
        <f>VLOOKUP(I10,Faction!A$2:B$80,2,FALSE)</f>
        <v>24</v>
      </c>
      <c r="AG10" t="str">
        <f>CONCATENATE("[""FACTION""] = ",TEXT(AF10,"0"),"; ")</f>
        <v xml:space="preserve">["FACTION"] = 24; </v>
      </c>
      <c r="AH10" t="str">
        <f>CONCATENATE("[""TIER""] = ",TEXT(L10,"0"),"; ")</f>
        <v xml:space="preserve">["TIER"] = 2; </v>
      </c>
      <c r="AI10" t="str">
        <f>IF(LEN(M10)&gt;0,CONCATENATE("[""MIN_LVL""] = ",REPT(" ",2-LEN(M10)),"""",M10,"""; "),"")</f>
        <v xml:space="preserve">["MIN_LVL"] = "68"; </v>
      </c>
      <c r="AJ10" t="str">
        <f>CONCATENATE("[""NAME""] = { [""EN""] = """,C10,"""; }; ")</f>
        <v xml:space="preserve">["NAME"] = { ["EN"] = "Limlight Gorge Explorer"; }; </v>
      </c>
      <c r="AK10" t="str">
        <f>CONCATENATE("[""LORE""] = { [""EN""] = """,K10,"""; }; ")</f>
        <v xml:space="preserve">["LORE"] = { ["EN"] = "The Limlight Gorge has always been a wild and sparsely inhabited area, but since a band of trolls came down from the Misty Mountains, what few inhabitants there were have fled its rocky slopes. Massive creatures now inhabit the Gorge, making travel through the area perilous, and it is said that even the trees themselves sometimes move about, perhaps thanks to some strange magic from the neighbouring forest of Fangorn...."; }; </v>
      </c>
      <c r="AL10" t="str">
        <f>CONCATENATE("[""SUMMARY""] = { [""EN""] = """,J10,"""; }; ")</f>
        <v xml:space="preserve">["SUMMARY"] = { ["EN"] = "Find 7 points of interest in the Limlight Gorge"; }; </v>
      </c>
      <c r="AM10" t="str">
        <f>IF(LEN(F10)&gt;0,CONCATENATE("[""TITLE""] = { [""EN""] = """,F10,"""; }; "),"")</f>
        <v xml:space="preserve">["TITLE"] = { ["EN"] = "Explorer of the Limlight Gorge"; }; </v>
      </c>
      <c r="AN10" t="str">
        <f t="shared" si="27"/>
        <v>};</v>
      </c>
    </row>
    <row r="11" spans="1:40" x14ac:dyDescent="0.25">
      <c r="A11">
        <v>1879231046</v>
      </c>
      <c r="B11">
        <v>10</v>
      </c>
      <c r="C11" t="s">
        <v>424</v>
      </c>
      <c r="D11" t="s">
        <v>30</v>
      </c>
      <c r="E11">
        <v>2000</v>
      </c>
      <c r="F11" t="s">
        <v>425</v>
      </c>
      <c r="G11">
        <v>10</v>
      </c>
      <c r="H11">
        <v>900</v>
      </c>
      <c r="I11" t="s">
        <v>103</v>
      </c>
      <c r="J11" t="s">
        <v>426</v>
      </c>
      <c r="K11" t="s">
        <v>1460</v>
      </c>
      <c r="L11">
        <v>1</v>
      </c>
      <c r="M11">
        <v>68</v>
      </c>
      <c r="P11" t="str">
        <f t="shared" si="5"/>
        <v>[10] = {["ID"] = 1879231046; }; -- Quests of the Great River</v>
      </c>
      <c r="Q11" s="1" t="str">
        <f t="shared" si="6"/>
        <v>[10] = {["ID"] = 1879231046; ["SAVE_INDEX"] = 10; ["TYPE"] = 7; ["VXP"] = 2000; ["LP"] = 10; ["REP"] =  900; ["FACTION"] = 22; ["TIER"] = 1; ["MIN_LVL"] = "68"; ["NAME"] = { ["EN"] = "Quests of the Great River"; }; ["LORE"] = { ["EN"] = "There is much to be done to help the people of the Great River while war arises around them."; }; ["SUMMARY"] = { ["EN"] = "Complete 7 quest deeds in the Great River"; }; ["TITLE"] = { ["EN"] = "Hero of the Anduin"; }; };</v>
      </c>
      <c r="R11">
        <f t="shared" si="7"/>
        <v>10</v>
      </c>
      <c r="S11" t="str">
        <f t="shared" si="8"/>
        <v>[10] = {</v>
      </c>
      <c r="T11" t="str">
        <f t="shared" si="9"/>
        <v xml:space="preserve">["ID"] = 1879231046; </v>
      </c>
      <c r="U11" t="str">
        <f t="shared" si="10"/>
        <v xml:space="preserve">["ID"] = 1879231046; </v>
      </c>
      <c r="V11" t="str">
        <f t="shared" si="11"/>
        <v/>
      </c>
      <c r="W11" t="str">
        <f t="shared" si="12"/>
        <v xml:space="preserve">["SAVE_INDEX"] = 10; </v>
      </c>
      <c r="X11">
        <f>VLOOKUP(D11,Type!A$2:B$14,2,FALSE)</f>
        <v>7</v>
      </c>
      <c r="Y11" t="str">
        <f t="shared" si="13"/>
        <v xml:space="preserve">["TYPE"] = 7; </v>
      </c>
      <c r="Z11" t="str">
        <f t="shared" si="14"/>
        <v>2000</v>
      </c>
      <c r="AA11" t="str">
        <f t="shared" si="15"/>
        <v xml:space="preserve">["VXP"] = 2000; </v>
      </c>
      <c r="AB11" t="str">
        <f t="shared" si="16"/>
        <v>10</v>
      </c>
      <c r="AC11" t="str">
        <f t="shared" si="17"/>
        <v xml:space="preserve">["LP"] = 10; </v>
      </c>
      <c r="AD11" t="str">
        <f t="shared" si="18"/>
        <v>900</v>
      </c>
      <c r="AE11" t="str">
        <f t="shared" si="19"/>
        <v xml:space="preserve">["REP"] =  900; </v>
      </c>
      <c r="AF11">
        <f>VLOOKUP(I11,Faction!A$2:B$80,2,FALSE)</f>
        <v>22</v>
      </c>
      <c r="AG11" t="str">
        <f t="shared" si="20"/>
        <v xml:space="preserve">["FACTION"] = 22; </v>
      </c>
      <c r="AH11" t="str">
        <f t="shared" si="21"/>
        <v xml:space="preserve">["TIER"] = 1; </v>
      </c>
      <c r="AI11" t="str">
        <f t="shared" si="22"/>
        <v xml:space="preserve">["MIN_LVL"] = "68"; </v>
      </c>
      <c r="AJ11" t="str">
        <f t="shared" si="23"/>
        <v xml:space="preserve">["NAME"] = { ["EN"] = "Quests of the Great River"; }; </v>
      </c>
      <c r="AK11" t="str">
        <f t="shared" si="24"/>
        <v xml:space="preserve">["LORE"] = { ["EN"] = "There is much to be done to help the people of the Great River while war arises around them."; }; </v>
      </c>
      <c r="AL11" t="str">
        <f t="shared" si="25"/>
        <v xml:space="preserve">["SUMMARY"] = { ["EN"] = "Complete 7 quest deeds in the Great River"; }; </v>
      </c>
      <c r="AM11" t="str">
        <f t="shared" si="26"/>
        <v xml:space="preserve">["TITLE"] = { ["EN"] = "Hero of the Anduin"; }; </v>
      </c>
      <c r="AN11" t="str">
        <f t="shared" si="27"/>
        <v>};</v>
      </c>
    </row>
    <row r="12" spans="1:40" x14ac:dyDescent="0.25">
      <c r="A12">
        <v>1879231014</v>
      </c>
      <c r="B12">
        <v>16</v>
      </c>
      <c r="C12" t="s">
        <v>471</v>
      </c>
      <c r="D12" t="s">
        <v>30</v>
      </c>
      <c r="E12">
        <v>2000</v>
      </c>
      <c r="F12" t="s">
        <v>472</v>
      </c>
      <c r="G12">
        <v>10</v>
      </c>
      <c r="H12">
        <v>700</v>
      </c>
      <c r="I12" t="s">
        <v>103</v>
      </c>
      <c r="J12" t="s">
        <v>473</v>
      </c>
      <c r="K12" t="s">
        <v>523</v>
      </c>
      <c r="L12">
        <v>2</v>
      </c>
      <c r="M12">
        <v>68</v>
      </c>
      <c r="P12" t="str">
        <f t="shared" si="5"/>
        <v>[11] = {["ID"] = 1879231014; }; -- Quests of Thinglad</v>
      </c>
      <c r="Q12" s="1" t="str">
        <f>CONCATENATE(S12,T12,W12,Y12,AA12,AC12,AE12,AG12,AH12,AI12,AJ12,AK12,AL12,AM12,AN12)</f>
        <v>[11] = {["ID"] = 1879231014; ["SAVE_INDEX"] = 16; ["TYPE"] = 7; ["VXP"] = 2000; ["LP"] = 10; ["REP"] =  700; ["FACTION"] = 22; ["TIER"] = 2; ["MIN_LVL"] = "68"; ["NAME"] = { ["EN"] = "Quests of Thinglad"; }; ["LORE"] = { ["EN"] = "Complete quests within Thinglad."; }; ["SUMMARY"] = { ["EN"] = "Complete 20 quests in Thinglad"; }; ["TITLE"] = { ["EN"] = "Sentinel of Thinglad"; }; };</v>
      </c>
      <c r="R12">
        <f t="shared" si="7"/>
        <v>11</v>
      </c>
      <c r="S12" t="str">
        <f>CONCATENATE(REPT(" ",2-LEN(R12)),"[",R12,"] = {")</f>
        <v>[11] = {</v>
      </c>
      <c r="T12" t="str">
        <f>IF(LEN(A12)&gt;0,CONCATENATE("[""ID""] = ",A12,"; "),"                     ")</f>
        <v xml:space="preserve">["ID"] = 1879231014; </v>
      </c>
      <c r="U12" t="str">
        <f t="shared" si="10"/>
        <v xml:space="preserve">["ID"] = 1879231014; </v>
      </c>
      <c r="V12" t="str">
        <f t="shared" si="11"/>
        <v/>
      </c>
      <c r="W12" t="str">
        <f>IF(LEN(B12)&gt;0,CONCATENATE("[""SAVE_INDEX""] = ",REPT(" ",2-LEN(B12)),B12,"; "),"")</f>
        <v xml:space="preserve">["SAVE_INDEX"] = 16; </v>
      </c>
      <c r="X12">
        <f>VLOOKUP(D12,Type!A$2:B$14,2,FALSE)</f>
        <v>7</v>
      </c>
      <c r="Y12" t="str">
        <f>CONCATENATE("[""TYPE""] = ",X12,"; ")</f>
        <v xml:space="preserve">["TYPE"] = 7; </v>
      </c>
      <c r="Z12" t="str">
        <f>TEXT(E12,0)</f>
        <v>2000</v>
      </c>
      <c r="AA12" t="str">
        <f>CONCATENATE("[""VXP""] = ",REPT(" ",4-LEN(Z12)),TEXT(Z12,"0"),"; ")</f>
        <v xml:space="preserve">["VXP"] = 2000; </v>
      </c>
      <c r="AB12" t="str">
        <f>TEXT(G12,0)</f>
        <v>10</v>
      </c>
      <c r="AC12" t="str">
        <f>CONCATENATE("[""LP""] = ",REPT(" ",2-LEN(AB12)),TEXT(AB12,"0"),"; ")</f>
        <v xml:space="preserve">["LP"] = 10; </v>
      </c>
      <c r="AD12" t="str">
        <f>TEXT(H12,0)</f>
        <v>700</v>
      </c>
      <c r="AE12" t="str">
        <f>CONCATENATE("[""REP""] = ",REPT(" ",4-LEN(AD12)),TEXT(AD12,"0"),"; ")</f>
        <v xml:space="preserve">["REP"] =  700; </v>
      </c>
      <c r="AF12">
        <f>VLOOKUP(I12,Faction!A$2:B$80,2,FALSE)</f>
        <v>22</v>
      </c>
      <c r="AG12" t="str">
        <f>CONCATENATE("[""FACTION""] = ",TEXT(AF12,"0"),"; ")</f>
        <v xml:space="preserve">["FACTION"] = 22; </v>
      </c>
      <c r="AH12" t="str">
        <f>CONCATENATE("[""TIER""] = ",TEXT(L12,"0"),"; ")</f>
        <v xml:space="preserve">["TIER"] = 2; </v>
      </c>
      <c r="AI12" t="str">
        <f>IF(LEN(M12)&gt;0,CONCATENATE("[""MIN_LVL""] = ",REPT(" ",2-LEN(M12)),"""",M12,"""; "),"")</f>
        <v xml:space="preserve">["MIN_LVL"] = "68"; </v>
      </c>
      <c r="AJ12" t="str">
        <f>CONCATENATE("[""NAME""] = { [""EN""] = """,C12,"""; }; ")</f>
        <v xml:space="preserve">["NAME"] = { ["EN"] = "Quests of Thinglad"; }; </v>
      </c>
      <c r="AK12" t="str">
        <f>CONCATENATE("[""LORE""] = { [""EN""] = """,K12,"""; }; ")</f>
        <v xml:space="preserve">["LORE"] = { ["EN"] = "Complete quests within Thinglad."; }; </v>
      </c>
      <c r="AL12" t="str">
        <f>CONCATENATE("[""SUMMARY""] = { [""EN""] = """,J12,"""; }; ")</f>
        <v xml:space="preserve">["SUMMARY"] = { ["EN"] = "Complete 20 quests in Thinglad"; }; </v>
      </c>
      <c r="AM12" t="str">
        <f>IF(LEN(F12)&gt;0,CONCATENATE("[""TITLE""] = { [""EN""] = """,F12,"""; }; "),"")</f>
        <v xml:space="preserve">["TITLE"] = { ["EN"] = "Sentinel of Thinglad"; }; </v>
      </c>
      <c r="AN12" t="str">
        <f t="shared" si="27"/>
        <v>};</v>
      </c>
    </row>
    <row r="13" spans="1:40" x14ac:dyDescent="0.25">
      <c r="A13">
        <v>1879231047</v>
      </c>
      <c r="B13">
        <v>12</v>
      </c>
      <c r="C13" t="s">
        <v>460</v>
      </c>
      <c r="D13" t="s">
        <v>30</v>
      </c>
      <c r="E13">
        <v>2000</v>
      </c>
      <c r="F13" t="s">
        <v>461</v>
      </c>
      <c r="G13">
        <v>10</v>
      </c>
      <c r="H13">
        <v>700</v>
      </c>
      <c r="I13" t="s">
        <v>103</v>
      </c>
      <c r="J13" t="s">
        <v>462</v>
      </c>
      <c r="K13" t="s">
        <v>1461</v>
      </c>
      <c r="L13">
        <v>2</v>
      </c>
      <c r="M13">
        <v>68</v>
      </c>
      <c r="P13" t="str">
        <f t="shared" si="5"/>
        <v>[12] = {["ID"] = 1879231047; }; -- Quests of Eorlsmead</v>
      </c>
      <c r="Q13" s="1" t="str">
        <f t="shared" si="6"/>
        <v>[12] = {["ID"] = 1879231047; ["SAVE_INDEX"] = 12; ["TYPE"] = 7; ["VXP"] = 2000; ["LP"] = 10; ["REP"] =  700; ["FACTION"] = 22; ["TIER"] = 2; ["MIN_LVL"] = "68"; ["NAME"] = { ["EN"] = "Quests of Eorlsmead"; }; ["LORE"] = { ["EN"] = "Complete quests in Eorlsmead."; }; ["SUMMARY"] = { ["EN"] = "Complete 20 quests in Eorlsmead"; }; ["TITLE"] = { ["EN"] = "Hero of Eorlsmead"; }; };</v>
      </c>
      <c r="R13">
        <f t="shared" si="7"/>
        <v>12</v>
      </c>
      <c r="S13" t="str">
        <f t="shared" si="8"/>
        <v>[12] = {</v>
      </c>
      <c r="T13" t="str">
        <f t="shared" si="9"/>
        <v xml:space="preserve">["ID"] = 1879231047; </v>
      </c>
      <c r="U13" t="str">
        <f t="shared" si="10"/>
        <v xml:space="preserve">["ID"] = 1879231047; </v>
      </c>
      <c r="V13" t="str">
        <f t="shared" si="11"/>
        <v/>
      </c>
      <c r="W13" t="str">
        <f t="shared" si="12"/>
        <v xml:space="preserve">["SAVE_INDEX"] = 12; </v>
      </c>
      <c r="X13">
        <f>VLOOKUP(D13,Type!A$2:B$14,2,FALSE)</f>
        <v>7</v>
      </c>
      <c r="Y13" t="str">
        <f t="shared" si="13"/>
        <v xml:space="preserve">["TYPE"] = 7; </v>
      </c>
      <c r="Z13" t="str">
        <f t="shared" si="14"/>
        <v>2000</v>
      </c>
      <c r="AA13" t="str">
        <f t="shared" si="15"/>
        <v xml:space="preserve">["VXP"] = 2000; </v>
      </c>
      <c r="AB13" t="str">
        <f t="shared" si="16"/>
        <v>10</v>
      </c>
      <c r="AC13" t="str">
        <f t="shared" si="17"/>
        <v xml:space="preserve">["LP"] = 10; </v>
      </c>
      <c r="AD13" t="str">
        <f t="shared" si="18"/>
        <v>700</v>
      </c>
      <c r="AE13" t="str">
        <f t="shared" si="19"/>
        <v xml:space="preserve">["REP"] =  700; </v>
      </c>
      <c r="AF13">
        <f>VLOOKUP(I13,Faction!A$2:B$80,2,FALSE)</f>
        <v>22</v>
      </c>
      <c r="AG13" t="str">
        <f t="shared" si="20"/>
        <v xml:space="preserve">["FACTION"] = 22; </v>
      </c>
      <c r="AH13" t="str">
        <f t="shared" si="21"/>
        <v xml:space="preserve">["TIER"] = 2; </v>
      </c>
      <c r="AI13" t="str">
        <f t="shared" si="22"/>
        <v xml:space="preserve">["MIN_LVL"] = "68"; </v>
      </c>
      <c r="AJ13" t="str">
        <f t="shared" si="23"/>
        <v xml:space="preserve">["NAME"] = { ["EN"] = "Quests of Eorlsmead"; }; </v>
      </c>
      <c r="AK13" t="str">
        <f t="shared" si="24"/>
        <v xml:space="preserve">["LORE"] = { ["EN"] = "Complete quests in Eorlsmead."; }; </v>
      </c>
      <c r="AL13" t="str">
        <f t="shared" si="25"/>
        <v xml:space="preserve">["SUMMARY"] = { ["EN"] = "Complete 20 quests in Eorlsmead"; }; </v>
      </c>
      <c r="AM13" t="str">
        <f t="shared" si="26"/>
        <v xml:space="preserve">["TITLE"] = { ["EN"] = "Hero of Eorlsmead"; }; </v>
      </c>
      <c r="AN13" t="str">
        <f t="shared" si="27"/>
        <v>};</v>
      </c>
    </row>
    <row r="14" spans="1:40" x14ac:dyDescent="0.25">
      <c r="A14">
        <v>1879231048</v>
      </c>
      <c r="B14">
        <v>17</v>
      </c>
      <c r="C14" t="s">
        <v>474</v>
      </c>
      <c r="D14" t="s">
        <v>30</v>
      </c>
      <c r="E14">
        <v>2000</v>
      </c>
      <c r="F14" t="s">
        <v>475</v>
      </c>
      <c r="G14">
        <v>10</v>
      </c>
      <c r="H14">
        <v>700</v>
      </c>
      <c r="I14" t="s">
        <v>103</v>
      </c>
      <c r="J14" t="s">
        <v>476</v>
      </c>
      <c r="K14" t="s">
        <v>524</v>
      </c>
      <c r="L14">
        <v>2</v>
      </c>
      <c r="M14">
        <v>68</v>
      </c>
      <c r="P14" t="str">
        <f t="shared" si="5"/>
        <v>[13] = {["ID"] = 1879231048; }; -- Quests of the Wailing Hills</v>
      </c>
      <c r="Q14" s="1" t="str">
        <f>CONCATENATE(S14,T14,W14,Y14,AA14,AC14,AE14,AG14,AH14,AI14,AJ14,AK14,AL14,AM14,AN14)</f>
        <v>[13] = {["ID"] = 1879231048; ["SAVE_INDEX"] = 17; ["TYPE"] = 7; ["VXP"] = 2000; ["LP"] = 10; ["REP"] =  700; ["FACTION"] = 22; ["TIER"] = 2; ["MIN_LVL"] = "68"; ["NAME"] = { ["EN"] = "Quests of the Wailing Hills"; }; ["LORE"] = { ["EN"] = "Complete quests within the Wailing Hills."; }; ["SUMMARY"] = { ["EN"] = "Complete 20 quests in the Wailing Hills"; }; ["TITLE"] = { ["EN"] = "Friend of the Eagles"; }; };</v>
      </c>
      <c r="R14">
        <f t="shared" si="7"/>
        <v>13</v>
      </c>
      <c r="S14" t="str">
        <f>CONCATENATE(REPT(" ",2-LEN(R14)),"[",R14,"] = {")</f>
        <v>[13] = {</v>
      </c>
      <c r="T14" t="str">
        <f>IF(LEN(A14)&gt;0,CONCATENATE("[""ID""] = ",A14,"; "),"                     ")</f>
        <v xml:space="preserve">["ID"] = 1879231048; </v>
      </c>
      <c r="U14" t="str">
        <f t="shared" si="10"/>
        <v xml:space="preserve">["ID"] = 1879231048; </v>
      </c>
      <c r="V14" t="str">
        <f t="shared" si="11"/>
        <v/>
      </c>
      <c r="W14" t="str">
        <f>IF(LEN(B14)&gt;0,CONCATENATE("[""SAVE_INDEX""] = ",REPT(" ",2-LEN(B14)),B14,"; "),"")</f>
        <v xml:space="preserve">["SAVE_INDEX"] = 17; </v>
      </c>
      <c r="X14">
        <f>VLOOKUP(D14,Type!A$2:B$14,2,FALSE)</f>
        <v>7</v>
      </c>
      <c r="Y14" t="str">
        <f>CONCATENATE("[""TYPE""] = ",X14,"; ")</f>
        <v xml:space="preserve">["TYPE"] = 7; </v>
      </c>
      <c r="Z14" t="str">
        <f>TEXT(E14,0)</f>
        <v>2000</v>
      </c>
      <c r="AA14" t="str">
        <f>CONCATENATE("[""VXP""] = ",REPT(" ",4-LEN(Z14)),TEXT(Z14,"0"),"; ")</f>
        <v xml:space="preserve">["VXP"] = 2000; </v>
      </c>
      <c r="AB14" t="str">
        <f>TEXT(G14,0)</f>
        <v>10</v>
      </c>
      <c r="AC14" t="str">
        <f>CONCATENATE("[""LP""] = ",REPT(" ",2-LEN(AB14)),TEXT(AB14,"0"),"; ")</f>
        <v xml:space="preserve">["LP"] = 10; </v>
      </c>
      <c r="AD14" t="str">
        <f>TEXT(H14,0)</f>
        <v>700</v>
      </c>
      <c r="AE14" t="str">
        <f>CONCATENATE("[""REP""] = ",REPT(" ",4-LEN(AD14)),TEXT(AD14,"0"),"; ")</f>
        <v xml:space="preserve">["REP"] =  700; </v>
      </c>
      <c r="AF14">
        <f>VLOOKUP(I14,Faction!A$2:B$80,2,FALSE)</f>
        <v>22</v>
      </c>
      <c r="AG14" t="str">
        <f>CONCATENATE("[""FACTION""] = ",TEXT(AF14,"0"),"; ")</f>
        <v xml:space="preserve">["FACTION"] = 22; </v>
      </c>
      <c r="AH14" t="str">
        <f>CONCATENATE("[""TIER""] = ",TEXT(L14,"0"),"; ")</f>
        <v xml:space="preserve">["TIER"] = 2; </v>
      </c>
      <c r="AI14" t="str">
        <f>IF(LEN(M14)&gt;0,CONCATENATE("[""MIN_LVL""] = ",REPT(" ",2-LEN(M14)),"""",M14,"""; "),"")</f>
        <v xml:space="preserve">["MIN_LVL"] = "68"; </v>
      </c>
      <c r="AJ14" t="str">
        <f>CONCATENATE("[""NAME""] = { [""EN""] = """,C14,"""; }; ")</f>
        <v xml:space="preserve">["NAME"] = { ["EN"] = "Quests of the Wailing Hills"; }; </v>
      </c>
      <c r="AK14" t="str">
        <f>CONCATENATE("[""LORE""] = { [""EN""] = """,K14,"""; }; ")</f>
        <v xml:space="preserve">["LORE"] = { ["EN"] = "Complete quests within the Wailing Hills."; }; </v>
      </c>
      <c r="AL14" t="str">
        <f>CONCATENATE("[""SUMMARY""] = { [""EN""] = """,J14,"""; }; ")</f>
        <v xml:space="preserve">["SUMMARY"] = { ["EN"] = "Complete 20 quests in the Wailing Hills"; }; </v>
      </c>
      <c r="AM14" t="str">
        <f>IF(LEN(F14)&gt;0,CONCATENATE("[""TITLE""] = { [""EN""] = """,F14,"""; }; "),"")</f>
        <v xml:space="preserve">["TITLE"] = { ["EN"] = "Friend of the Eagles"; }; </v>
      </c>
      <c r="AN14" t="str">
        <f t="shared" si="27"/>
        <v>};</v>
      </c>
    </row>
    <row r="15" spans="1:40" x14ac:dyDescent="0.25">
      <c r="A15">
        <v>1879231049</v>
      </c>
      <c r="B15">
        <v>14</v>
      </c>
      <c r="C15" t="s">
        <v>465</v>
      </c>
      <c r="D15" t="s">
        <v>30</v>
      </c>
      <c r="E15">
        <v>2000</v>
      </c>
      <c r="F15" t="s">
        <v>466</v>
      </c>
      <c r="G15">
        <v>10</v>
      </c>
      <c r="H15">
        <v>700</v>
      </c>
      <c r="I15" t="s">
        <v>103</v>
      </c>
      <c r="J15" t="s">
        <v>467</v>
      </c>
      <c r="K15" t="s">
        <v>1462</v>
      </c>
      <c r="L15">
        <v>2</v>
      </c>
      <c r="M15">
        <v>68</v>
      </c>
      <c r="P15" t="str">
        <f t="shared" si="5"/>
        <v>[14] = {["ID"] = 1879231049; }; -- Quests of Parth Celebrant</v>
      </c>
      <c r="Q15" s="1" t="str">
        <f t="shared" si="6"/>
        <v>[14] = {["ID"] = 1879231049; ["SAVE_INDEX"] = 14; ["TYPE"] = 7; ["VXP"] = 2000; ["LP"] = 10; ["REP"] =  700; ["FACTION"] = 22; ["TIER"] = 2; ["MIN_LVL"] = "68"; ["NAME"] = { ["EN"] = "Quests of Parth Celebrant"; }; ["LORE"] = { ["EN"] = "Complete quests in Parth Celebrant."; }; ["SUMMARY"] = { ["EN"] = "Complete 20 quests in Parth Celebrant"; }; ["TITLE"] = { ["EN"] = "Avenger of Oaths Broken"; }; };</v>
      </c>
      <c r="R15">
        <f t="shared" si="7"/>
        <v>14</v>
      </c>
      <c r="S15" t="str">
        <f t="shared" si="8"/>
        <v>[14] = {</v>
      </c>
      <c r="T15" t="str">
        <f t="shared" si="9"/>
        <v xml:space="preserve">["ID"] = 1879231049; </v>
      </c>
      <c r="U15" t="str">
        <f t="shared" si="10"/>
        <v xml:space="preserve">["ID"] = 1879231049; </v>
      </c>
      <c r="V15" t="str">
        <f t="shared" si="11"/>
        <v/>
      </c>
      <c r="W15" t="str">
        <f t="shared" si="12"/>
        <v xml:space="preserve">["SAVE_INDEX"] = 14; </v>
      </c>
      <c r="X15">
        <f>VLOOKUP(D15,Type!A$2:B$14,2,FALSE)</f>
        <v>7</v>
      </c>
      <c r="Y15" t="str">
        <f t="shared" si="13"/>
        <v xml:space="preserve">["TYPE"] = 7; </v>
      </c>
      <c r="Z15" t="str">
        <f t="shared" si="14"/>
        <v>2000</v>
      </c>
      <c r="AA15" t="str">
        <f t="shared" si="15"/>
        <v xml:space="preserve">["VXP"] = 2000; </v>
      </c>
      <c r="AB15" t="str">
        <f t="shared" si="16"/>
        <v>10</v>
      </c>
      <c r="AC15" t="str">
        <f t="shared" si="17"/>
        <v xml:space="preserve">["LP"] = 10; </v>
      </c>
      <c r="AD15" t="str">
        <f t="shared" si="18"/>
        <v>700</v>
      </c>
      <c r="AE15" t="str">
        <f t="shared" si="19"/>
        <v xml:space="preserve">["REP"] =  700; </v>
      </c>
      <c r="AF15">
        <f>VLOOKUP(I15,Faction!A$2:B$80,2,FALSE)</f>
        <v>22</v>
      </c>
      <c r="AG15" t="str">
        <f t="shared" si="20"/>
        <v xml:space="preserve">["FACTION"] = 22; </v>
      </c>
      <c r="AH15" t="str">
        <f t="shared" si="21"/>
        <v xml:space="preserve">["TIER"] = 2; </v>
      </c>
      <c r="AI15" t="str">
        <f t="shared" si="22"/>
        <v xml:space="preserve">["MIN_LVL"] = "68"; </v>
      </c>
      <c r="AJ15" t="str">
        <f t="shared" si="23"/>
        <v xml:space="preserve">["NAME"] = { ["EN"] = "Quests of Parth Celebrant"; }; </v>
      </c>
      <c r="AK15" t="str">
        <f t="shared" si="24"/>
        <v xml:space="preserve">["LORE"] = { ["EN"] = "Complete quests in Parth Celebrant."; }; </v>
      </c>
      <c r="AL15" t="str">
        <f t="shared" si="25"/>
        <v xml:space="preserve">["SUMMARY"] = { ["EN"] = "Complete 20 quests in Parth Celebrant"; }; </v>
      </c>
      <c r="AM15" t="str">
        <f t="shared" si="26"/>
        <v xml:space="preserve">["TITLE"] = { ["EN"] = "Avenger of Oaths Broken"; }; </v>
      </c>
      <c r="AN15" t="str">
        <f t="shared" si="27"/>
        <v>};</v>
      </c>
    </row>
    <row r="16" spans="1:40" x14ac:dyDescent="0.25">
      <c r="A16">
        <v>1879231050</v>
      </c>
      <c r="B16">
        <v>15</v>
      </c>
      <c r="C16" t="s">
        <v>468</v>
      </c>
      <c r="D16" t="s">
        <v>30</v>
      </c>
      <c r="E16">
        <v>2000</v>
      </c>
      <c r="F16" t="s">
        <v>469</v>
      </c>
      <c r="G16">
        <v>10</v>
      </c>
      <c r="H16">
        <v>700</v>
      </c>
      <c r="I16" t="s">
        <v>103</v>
      </c>
      <c r="J16" t="s">
        <v>470</v>
      </c>
      <c r="K16" t="s">
        <v>522</v>
      </c>
      <c r="L16">
        <v>2</v>
      </c>
      <c r="M16">
        <v>68</v>
      </c>
      <c r="P16" t="str">
        <f t="shared" si="5"/>
        <v>[15] = {["ID"] = 1879231050; }; -- Quests of the Rushgore</v>
      </c>
      <c r="Q16" s="1" t="str">
        <f t="shared" si="6"/>
        <v>[15] = {["ID"] = 1879231050; ["SAVE_INDEX"] = 15; ["TYPE"] = 7; ["VXP"] = 2000; ["LP"] = 10; ["REP"] =  700; ["FACTION"] = 22; ["TIER"] = 2; ["MIN_LVL"] = "68"; ["NAME"] = { ["EN"] = "Quests of the Rushgore"; }; ["LORE"] = { ["EN"] = "Complete quests within the Rushgore."; }; ["SUMMARY"] = { ["EN"] = "Complete 20 quests in the Rushgore"; }; ["TITLE"] = { ["EN"] = "Defender of the Rushgore"; }; };</v>
      </c>
      <c r="R16">
        <f t="shared" si="7"/>
        <v>15</v>
      </c>
      <c r="S16" t="str">
        <f t="shared" si="8"/>
        <v>[15] = {</v>
      </c>
      <c r="T16" t="str">
        <f t="shared" si="9"/>
        <v xml:space="preserve">["ID"] = 1879231050; </v>
      </c>
      <c r="U16" t="str">
        <f t="shared" si="10"/>
        <v xml:space="preserve">["ID"] = 1879231050; </v>
      </c>
      <c r="V16" t="str">
        <f t="shared" si="11"/>
        <v/>
      </c>
      <c r="W16" t="str">
        <f t="shared" si="12"/>
        <v xml:space="preserve">["SAVE_INDEX"] = 15; </v>
      </c>
      <c r="X16">
        <f>VLOOKUP(D16,Type!A$2:B$14,2,FALSE)</f>
        <v>7</v>
      </c>
      <c r="Y16" t="str">
        <f t="shared" si="13"/>
        <v xml:space="preserve">["TYPE"] = 7; </v>
      </c>
      <c r="Z16" t="str">
        <f t="shared" si="14"/>
        <v>2000</v>
      </c>
      <c r="AA16" t="str">
        <f t="shared" si="15"/>
        <v xml:space="preserve">["VXP"] = 2000; </v>
      </c>
      <c r="AB16" t="str">
        <f t="shared" si="16"/>
        <v>10</v>
      </c>
      <c r="AC16" t="str">
        <f t="shared" si="17"/>
        <v xml:space="preserve">["LP"] = 10; </v>
      </c>
      <c r="AD16" t="str">
        <f t="shared" si="18"/>
        <v>700</v>
      </c>
      <c r="AE16" t="str">
        <f t="shared" si="19"/>
        <v xml:space="preserve">["REP"] =  700; </v>
      </c>
      <c r="AF16">
        <f>VLOOKUP(I16,Faction!A$2:B$80,2,FALSE)</f>
        <v>22</v>
      </c>
      <c r="AG16" t="str">
        <f t="shared" si="20"/>
        <v xml:space="preserve">["FACTION"] = 22; </v>
      </c>
      <c r="AH16" t="str">
        <f t="shared" si="21"/>
        <v xml:space="preserve">["TIER"] = 2; </v>
      </c>
      <c r="AI16" t="str">
        <f t="shared" si="22"/>
        <v xml:space="preserve">["MIN_LVL"] = "68"; </v>
      </c>
      <c r="AJ16" t="str">
        <f t="shared" si="23"/>
        <v xml:space="preserve">["NAME"] = { ["EN"] = "Quests of the Rushgore"; }; </v>
      </c>
      <c r="AK16" t="str">
        <f t="shared" si="24"/>
        <v xml:space="preserve">["LORE"] = { ["EN"] = "Complete quests within the Rushgore."; }; </v>
      </c>
      <c r="AL16" t="str">
        <f t="shared" si="25"/>
        <v xml:space="preserve">["SUMMARY"] = { ["EN"] = "Complete 20 quests in the Rushgore"; }; </v>
      </c>
      <c r="AM16" t="str">
        <f t="shared" si="26"/>
        <v xml:space="preserve">["TITLE"] = { ["EN"] = "Defender of the Rushgore"; }; </v>
      </c>
      <c r="AN16" t="str">
        <f t="shared" si="27"/>
        <v>};</v>
      </c>
    </row>
    <row r="17" spans="1:40" x14ac:dyDescent="0.25">
      <c r="A17">
        <v>1879231051</v>
      </c>
      <c r="B17">
        <v>11</v>
      </c>
      <c r="C17" t="s">
        <v>457</v>
      </c>
      <c r="D17" t="s">
        <v>30</v>
      </c>
      <c r="E17">
        <v>2000</v>
      </c>
      <c r="F17" t="s">
        <v>458</v>
      </c>
      <c r="G17">
        <v>10</v>
      </c>
      <c r="H17">
        <v>700</v>
      </c>
      <c r="I17" t="s">
        <v>103</v>
      </c>
      <c r="J17" t="s">
        <v>459</v>
      </c>
      <c r="K17" t="s">
        <v>520</v>
      </c>
      <c r="L17">
        <v>2</v>
      </c>
      <c r="M17">
        <v>68</v>
      </c>
      <c r="P17" t="str">
        <f t="shared" si="5"/>
        <v>[16] = {["ID"] = 1879231051; }; -- Quests of Brown Lands</v>
      </c>
      <c r="Q17" s="1" t="str">
        <f>CONCATENATE(S17,T17,W17,Y17,AA17,AC17,AE17,AG17,AH17,AI17,AJ17,AK17,AL17,AM17,AN17)</f>
        <v>[16] = {["ID"] = 1879231051; ["SAVE_INDEX"] = 11; ["TYPE"] = 7; ["VXP"] = 2000; ["LP"] = 10; ["REP"] =  700; ["FACTION"] = 22; ["TIER"] = 2; ["MIN_LVL"] = "68"; ["NAME"] = { ["EN"] = "Quests of Brown Lands"; }; ["LORE"] = { ["EN"] = "Complete quests within the Brown Lands."; }; ["SUMMARY"] = { ["EN"] = "Complete 19 quests in the Brown Lands"; }; ["TITLE"] = { ["EN"] = "Defender of the Brown Lands"; }; };</v>
      </c>
      <c r="R17">
        <f t="shared" si="7"/>
        <v>16</v>
      </c>
      <c r="S17" t="str">
        <f>CONCATENATE(REPT(" ",2-LEN(R17)),"[",R17,"] = {")</f>
        <v>[16] = {</v>
      </c>
      <c r="T17" t="str">
        <f>IF(LEN(A17)&gt;0,CONCATENATE("[""ID""] = ",A17,"; "),"                     ")</f>
        <v xml:space="preserve">["ID"] = 1879231051; </v>
      </c>
      <c r="U17" t="str">
        <f t="shared" si="10"/>
        <v xml:space="preserve">["ID"] = 1879231051; </v>
      </c>
      <c r="V17" t="str">
        <f t="shared" si="11"/>
        <v/>
      </c>
      <c r="W17" t="str">
        <f>IF(LEN(B17)&gt;0,CONCATENATE("[""SAVE_INDEX""] = ",REPT(" ",2-LEN(B17)),B17,"; "),"")</f>
        <v xml:space="preserve">["SAVE_INDEX"] = 11; </v>
      </c>
      <c r="X17">
        <f>VLOOKUP(D17,Type!A$2:B$14,2,FALSE)</f>
        <v>7</v>
      </c>
      <c r="Y17" t="str">
        <f>CONCATENATE("[""TYPE""] = ",X17,"; ")</f>
        <v xml:space="preserve">["TYPE"] = 7; </v>
      </c>
      <c r="Z17" t="str">
        <f>TEXT(E17,0)</f>
        <v>2000</v>
      </c>
      <c r="AA17" t="str">
        <f>CONCATENATE("[""VXP""] = ",REPT(" ",4-LEN(Z17)),TEXT(Z17,"0"),"; ")</f>
        <v xml:space="preserve">["VXP"] = 2000; </v>
      </c>
      <c r="AB17" t="str">
        <f>TEXT(G17,0)</f>
        <v>10</v>
      </c>
      <c r="AC17" t="str">
        <f>CONCATENATE("[""LP""] = ",REPT(" ",2-LEN(AB17)),TEXT(AB17,"0"),"; ")</f>
        <v xml:space="preserve">["LP"] = 10; </v>
      </c>
      <c r="AD17" t="str">
        <f>TEXT(H17,0)</f>
        <v>700</v>
      </c>
      <c r="AE17" t="str">
        <f>CONCATENATE("[""REP""] = ",REPT(" ",4-LEN(AD17)),TEXT(AD17,"0"),"; ")</f>
        <v xml:space="preserve">["REP"] =  700; </v>
      </c>
      <c r="AF17">
        <f>VLOOKUP(I17,Faction!A$2:B$80,2,FALSE)</f>
        <v>22</v>
      </c>
      <c r="AG17" t="str">
        <f>CONCATENATE("[""FACTION""] = ",TEXT(AF17,"0"),"; ")</f>
        <v xml:space="preserve">["FACTION"] = 22; </v>
      </c>
      <c r="AH17" t="str">
        <f>CONCATENATE("[""TIER""] = ",TEXT(L17,"0"),"; ")</f>
        <v xml:space="preserve">["TIER"] = 2; </v>
      </c>
      <c r="AI17" t="str">
        <f>IF(LEN(M17)&gt;0,CONCATENATE("[""MIN_LVL""] = ",REPT(" ",2-LEN(M17)),"""",M17,"""; "),"")</f>
        <v xml:space="preserve">["MIN_LVL"] = "68"; </v>
      </c>
      <c r="AJ17" t="str">
        <f>CONCATENATE("[""NAME""] = { [""EN""] = """,C17,"""; }; ")</f>
        <v xml:space="preserve">["NAME"] = { ["EN"] = "Quests of Brown Lands"; }; </v>
      </c>
      <c r="AK17" t="str">
        <f>CONCATENATE("[""LORE""] = { [""EN""] = """,K17,"""; }; ")</f>
        <v xml:space="preserve">["LORE"] = { ["EN"] = "Complete quests within the Brown Lands."; }; </v>
      </c>
      <c r="AL17" t="str">
        <f>CONCATENATE("[""SUMMARY""] = { [""EN""] = """,J17,"""; }; ")</f>
        <v xml:space="preserve">["SUMMARY"] = { ["EN"] = "Complete 19 quests in the Brown Lands"; }; </v>
      </c>
      <c r="AM17" t="str">
        <f>IF(LEN(F17)&gt;0,CONCATENATE("[""TITLE""] = { [""EN""] = """,F17,"""; }; "),"")</f>
        <v xml:space="preserve">["TITLE"] = { ["EN"] = "Defender of the Brown Lands"; }; </v>
      </c>
      <c r="AN17" t="str">
        <f t="shared" si="27"/>
        <v>};</v>
      </c>
    </row>
    <row r="18" spans="1:40" x14ac:dyDescent="0.25">
      <c r="A18">
        <v>1879231052</v>
      </c>
      <c r="B18">
        <v>13</v>
      </c>
      <c r="C18" t="s">
        <v>537</v>
      </c>
      <c r="D18" t="s">
        <v>30</v>
      </c>
      <c r="E18">
        <v>2000</v>
      </c>
      <c r="F18" t="s">
        <v>463</v>
      </c>
      <c r="G18">
        <v>10</v>
      </c>
      <c r="H18">
        <v>700</v>
      </c>
      <c r="I18" t="s">
        <v>57</v>
      </c>
      <c r="J18" t="s">
        <v>464</v>
      </c>
      <c r="K18" t="s">
        <v>521</v>
      </c>
      <c r="L18">
        <v>2</v>
      </c>
      <c r="M18">
        <v>68</v>
      </c>
      <c r="P18" t="str">
        <f t="shared" si="5"/>
        <v>[17] = {["ID"] = 1879231052; }; -- Quests of the Limlight Gorge</v>
      </c>
      <c r="Q18" s="1" t="str">
        <f>CONCATENATE(S18,T18,W18,Y18,AA18,AC18,AE18,AG18,AH18,AI18,AJ18,AK18,AL18,AM18,AN18)</f>
        <v>[17] = {["ID"] = 1879231052; ["SAVE_INDEX"] = 13; ["TYPE"] = 7; ["VXP"] = 2000; ["LP"] = 10; ["REP"] =  700; ["FACTION"] = 24; ["TIER"] = 2; ["MIN_LVL"] = "68"; ["NAME"] = { ["EN"] = "Quests of the Limlight Gorge"; }; ["LORE"] = { ["EN"] = "Complete quests within the Limlight Gorge."; }; ["SUMMARY"] = { ["EN"] = "Complete 20 quests in the Limlight Gorge"; }; ["TITLE"] = { ["EN"] = "Warrior of the Limlight Gorge"; }; };</v>
      </c>
      <c r="R18">
        <f t="shared" si="7"/>
        <v>17</v>
      </c>
      <c r="S18" t="str">
        <f>CONCATENATE(REPT(" ",2-LEN(R18)),"[",R18,"] = {")</f>
        <v>[17] = {</v>
      </c>
      <c r="T18" t="str">
        <f>IF(LEN(A18)&gt;0,CONCATENATE("[""ID""] = ",A18,"; "),"                     ")</f>
        <v xml:space="preserve">["ID"] = 1879231052; </v>
      </c>
      <c r="U18" t="str">
        <f t="shared" si="10"/>
        <v xml:space="preserve">["ID"] = 1879231052; </v>
      </c>
      <c r="V18" t="str">
        <f t="shared" si="11"/>
        <v/>
      </c>
      <c r="W18" t="str">
        <f>IF(LEN(B18)&gt;0,CONCATENATE("[""SAVE_INDEX""] = ",REPT(" ",2-LEN(B18)),B18,"; "),"")</f>
        <v xml:space="preserve">["SAVE_INDEX"] = 13; </v>
      </c>
      <c r="X18">
        <f>VLOOKUP(D18,Type!A$2:B$14,2,FALSE)</f>
        <v>7</v>
      </c>
      <c r="Y18" t="str">
        <f>CONCATENATE("[""TYPE""] = ",X18,"; ")</f>
        <v xml:space="preserve">["TYPE"] = 7; </v>
      </c>
      <c r="Z18" t="str">
        <f>TEXT(E18,0)</f>
        <v>2000</v>
      </c>
      <c r="AA18" t="str">
        <f>CONCATENATE("[""VXP""] = ",REPT(" ",4-LEN(Z18)),TEXT(Z18,"0"),"; ")</f>
        <v xml:space="preserve">["VXP"] = 2000; </v>
      </c>
      <c r="AB18" t="str">
        <f>TEXT(G18,0)</f>
        <v>10</v>
      </c>
      <c r="AC18" t="str">
        <f>CONCATENATE("[""LP""] = ",REPT(" ",2-LEN(AB18)),TEXT(AB18,"0"),"; ")</f>
        <v xml:space="preserve">["LP"] = 10; </v>
      </c>
      <c r="AD18" t="str">
        <f>TEXT(H18,0)</f>
        <v>700</v>
      </c>
      <c r="AE18" t="str">
        <f>CONCATENATE("[""REP""] = ",REPT(" ",4-LEN(AD18)),TEXT(AD18,"0"),"; ")</f>
        <v xml:space="preserve">["REP"] =  700; </v>
      </c>
      <c r="AF18">
        <f>VLOOKUP(I18,Faction!A$2:B$80,2,FALSE)</f>
        <v>24</v>
      </c>
      <c r="AG18" t="str">
        <f>CONCATENATE("[""FACTION""] = ",TEXT(AF18,"0"),"; ")</f>
        <v xml:space="preserve">["FACTION"] = 24; </v>
      </c>
      <c r="AH18" t="str">
        <f>CONCATENATE("[""TIER""] = ",TEXT(L18,"0"),"; ")</f>
        <v xml:space="preserve">["TIER"] = 2; </v>
      </c>
      <c r="AI18" t="str">
        <f>IF(LEN(M18)&gt;0,CONCATENATE("[""MIN_LVL""] = ",REPT(" ",2-LEN(M18)),"""",M18,"""; "),"")</f>
        <v xml:space="preserve">["MIN_LVL"] = "68"; </v>
      </c>
      <c r="AJ18" t="str">
        <f>CONCATENATE("[""NAME""] = { [""EN""] = """,C18,"""; }; ")</f>
        <v xml:space="preserve">["NAME"] = { ["EN"] = "Quests of the Limlight Gorge"; }; </v>
      </c>
      <c r="AK18" t="str">
        <f>CONCATENATE("[""LORE""] = { [""EN""] = """,K18,"""; }; ")</f>
        <v xml:space="preserve">["LORE"] = { ["EN"] = "Complete quests within the Limlight Gorge."; }; </v>
      </c>
      <c r="AL18" t="str">
        <f>CONCATENATE("[""SUMMARY""] = { [""EN""] = """,J18,"""; }; ")</f>
        <v xml:space="preserve">["SUMMARY"] = { ["EN"] = "Complete 20 quests in the Limlight Gorge"; }; </v>
      </c>
      <c r="AM18" t="str">
        <f>IF(LEN(F18)&gt;0,CONCATENATE("[""TITLE""] = { [""EN""] = """,F18,"""; }; "),"")</f>
        <v xml:space="preserve">["TITLE"] = { ["EN"] = "Warrior of the Limlight Gorge"; }; </v>
      </c>
      <c r="AN18" t="str">
        <f t="shared" si="27"/>
        <v>};</v>
      </c>
    </row>
    <row r="19" spans="1:40" x14ac:dyDescent="0.25">
      <c r="A19">
        <v>1879303606</v>
      </c>
      <c r="B19">
        <v>18</v>
      </c>
      <c r="C19" t="s">
        <v>427</v>
      </c>
      <c r="D19" t="s">
        <v>31</v>
      </c>
      <c r="E19">
        <v>2000</v>
      </c>
      <c r="H19">
        <v>900</v>
      </c>
      <c r="I19" t="s">
        <v>103</v>
      </c>
      <c r="J19" t="s">
        <v>428</v>
      </c>
      <c r="K19" t="s">
        <v>512</v>
      </c>
      <c r="L19">
        <v>1</v>
      </c>
      <c r="M19">
        <v>68</v>
      </c>
      <c r="P19" t="str">
        <f t="shared" si="5"/>
        <v>[18] = {["ID"] = 1879303606; }; -- Slayer of the Great River</v>
      </c>
      <c r="Q19" s="1" t="str">
        <f t="shared" si="6"/>
        <v>[18] = {["ID"] = 1879303606; ["SAVE_INDEX"] = 18; ["TYPE"] = 4; ["VXP"] = 2000; ["LP"] =  0; ["REP"] =  900; ["FACTION"] = 22; ["TIER"] = 1; ["MIN_LVL"] = "68"; ["NAME"] = { ["EN"] = "Slayer of the Great River"; }; ["LORE"] = { ["EN"] = "There are many villainous monsters roaming the Great River, and the Free Peoples must do their part to slay them."; }; ["SUMMARY"] = { ["EN"] = "Complete 7 slayer deeds in the Great River"; }; };</v>
      </c>
      <c r="R19">
        <f t="shared" si="7"/>
        <v>18</v>
      </c>
      <c r="S19" t="str">
        <f t="shared" si="8"/>
        <v>[18] = {</v>
      </c>
      <c r="T19" t="str">
        <f t="shared" si="9"/>
        <v xml:space="preserve">["ID"] = 1879303606; </v>
      </c>
      <c r="U19" t="str">
        <f t="shared" si="10"/>
        <v xml:space="preserve">["ID"] = 1879303606; </v>
      </c>
      <c r="V19" t="str">
        <f t="shared" si="11"/>
        <v/>
      </c>
      <c r="W19" t="str">
        <f t="shared" si="12"/>
        <v xml:space="preserve">["SAVE_INDEX"] = 18; </v>
      </c>
      <c r="X19">
        <f>VLOOKUP(D19,Type!A$2:B$14,2,FALSE)</f>
        <v>4</v>
      </c>
      <c r="Y19" t="str">
        <f t="shared" si="13"/>
        <v xml:space="preserve">["TYPE"] = 4; </v>
      </c>
      <c r="Z19" t="str">
        <f t="shared" si="14"/>
        <v>2000</v>
      </c>
      <c r="AA19" t="str">
        <f t="shared" si="15"/>
        <v xml:space="preserve">["VXP"] = 2000; </v>
      </c>
      <c r="AB19" t="str">
        <f t="shared" si="16"/>
        <v>0</v>
      </c>
      <c r="AC19" t="str">
        <f t="shared" si="17"/>
        <v xml:space="preserve">["LP"] =  0; </v>
      </c>
      <c r="AD19" t="str">
        <f t="shared" si="18"/>
        <v>900</v>
      </c>
      <c r="AE19" t="str">
        <f t="shared" si="19"/>
        <v xml:space="preserve">["REP"] =  900; </v>
      </c>
      <c r="AF19">
        <f>VLOOKUP(I19,Faction!A$2:B$80,2,FALSE)</f>
        <v>22</v>
      </c>
      <c r="AG19" t="str">
        <f t="shared" si="20"/>
        <v xml:space="preserve">["FACTION"] = 22; </v>
      </c>
      <c r="AH19" t="str">
        <f t="shared" si="21"/>
        <v xml:space="preserve">["TIER"] = 1; </v>
      </c>
      <c r="AI19" t="str">
        <f t="shared" si="22"/>
        <v xml:space="preserve">["MIN_LVL"] = "68"; </v>
      </c>
      <c r="AJ19" t="str">
        <f t="shared" si="23"/>
        <v xml:space="preserve">["NAME"] = { ["EN"] = "Slayer of the Great River"; }; </v>
      </c>
      <c r="AK19" t="str">
        <f t="shared" si="24"/>
        <v xml:space="preserve">["LORE"] = { ["EN"] = "There are many villainous monsters roaming the Great River, and the Free Peoples must do their part to slay them."; }; </v>
      </c>
      <c r="AL19" t="str">
        <f t="shared" si="25"/>
        <v xml:space="preserve">["SUMMARY"] = { ["EN"] = "Complete 7 slayer deeds in the Great River"; }; </v>
      </c>
      <c r="AM19" t="str">
        <f t="shared" si="26"/>
        <v/>
      </c>
      <c r="AN19" t="str">
        <f t="shared" si="27"/>
        <v>};</v>
      </c>
    </row>
    <row r="20" spans="1:40" x14ac:dyDescent="0.25">
      <c r="A20">
        <v>1879231000</v>
      </c>
      <c r="B20">
        <v>19</v>
      </c>
      <c r="C20" t="s">
        <v>479</v>
      </c>
      <c r="D20" t="s">
        <v>31</v>
      </c>
      <c r="E20">
        <v>2000</v>
      </c>
      <c r="G20">
        <v>10</v>
      </c>
      <c r="H20">
        <v>700</v>
      </c>
      <c r="I20" t="s">
        <v>103</v>
      </c>
      <c r="J20" t="s">
        <v>480</v>
      </c>
      <c r="K20" t="s">
        <v>1463</v>
      </c>
      <c r="L20">
        <v>2</v>
      </c>
      <c r="M20">
        <v>68</v>
      </c>
      <c r="P20" t="str">
        <f t="shared" si="5"/>
        <v>[19] = {["ID"] = 1879231000; }; -- Beast Slayer (Advanced)</v>
      </c>
      <c r="Q20" s="1" t="str">
        <f t="shared" si="6"/>
        <v>[19] = {["ID"] = 1879231000; ["SAVE_INDEX"] = 19; ["TYPE"] = 4; ["VXP"] = 2000; ["LP"] = 10; ["REP"] =  700; ["FACTION"] = 22; ["TIER"] = 2; ["MIN_LVL"] = "68"; ["NAME"] = { ["EN"] = "Beast Slayer (Advanced)"; }; ["LORE"] = { ["EN"] = "Defeat many wild beasts in the Great River."; }; ["SUMMARY"] = { ["EN"] = "Defeat 200 Beasts in the Great River"; }; };</v>
      </c>
      <c r="R20">
        <f t="shared" si="7"/>
        <v>19</v>
      </c>
      <c r="S20" t="str">
        <f t="shared" si="8"/>
        <v>[19] = {</v>
      </c>
      <c r="T20" t="str">
        <f t="shared" si="9"/>
        <v xml:space="preserve">["ID"] = 1879231000; </v>
      </c>
      <c r="U20" t="str">
        <f t="shared" si="10"/>
        <v xml:space="preserve">["ID"] = 1879231000; </v>
      </c>
      <c r="V20" t="str">
        <f t="shared" si="11"/>
        <v/>
      </c>
      <c r="W20" t="str">
        <f t="shared" si="12"/>
        <v xml:space="preserve">["SAVE_INDEX"] = 19; </v>
      </c>
      <c r="X20">
        <f>VLOOKUP(D20,Type!A$2:B$14,2,FALSE)</f>
        <v>4</v>
      </c>
      <c r="Y20" t="str">
        <f t="shared" si="13"/>
        <v xml:space="preserve">["TYPE"] = 4; </v>
      </c>
      <c r="Z20" t="str">
        <f t="shared" si="14"/>
        <v>2000</v>
      </c>
      <c r="AA20" t="str">
        <f t="shared" si="15"/>
        <v xml:space="preserve">["VXP"] = 2000; </v>
      </c>
      <c r="AB20" t="str">
        <f t="shared" si="16"/>
        <v>10</v>
      </c>
      <c r="AC20" t="str">
        <f t="shared" si="17"/>
        <v xml:space="preserve">["LP"] = 10; </v>
      </c>
      <c r="AD20" t="str">
        <f t="shared" si="18"/>
        <v>700</v>
      </c>
      <c r="AE20" t="str">
        <f t="shared" si="19"/>
        <v xml:space="preserve">["REP"] =  700; </v>
      </c>
      <c r="AF20">
        <f>VLOOKUP(I20,Faction!A$2:B$80,2,FALSE)</f>
        <v>22</v>
      </c>
      <c r="AG20" t="str">
        <f t="shared" si="20"/>
        <v xml:space="preserve">["FACTION"] = 22; </v>
      </c>
      <c r="AH20" t="str">
        <f t="shared" si="21"/>
        <v xml:space="preserve">["TIER"] = 2; </v>
      </c>
      <c r="AI20" t="str">
        <f t="shared" si="22"/>
        <v xml:space="preserve">["MIN_LVL"] = "68"; </v>
      </c>
      <c r="AJ20" t="str">
        <f t="shared" si="23"/>
        <v xml:space="preserve">["NAME"] = { ["EN"] = "Beast Slayer (Advanced)"; }; </v>
      </c>
      <c r="AK20" t="str">
        <f t="shared" si="24"/>
        <v xml:space="preserve">["LORE"] = { ["EN"] = "Defeat many wild beasts in the Great River."; }; </v>
      </c>
      <c r="AL20" t="str">
        <f t="shared" si="25"/>
        <v xml:space="preserve">["SUMMARY"] = { ["EN"] = "Defeat 200 Beasts in the Great River"; }; </v>
      </c>
      <c r="AM20" t="str">
        <f t="shared" si="26"/>
        <v/>
      </c>
      <c r="AN20" t="str">
        <f t="shared" si="27"/>
        <v>};</v>
      </c>
    </row>
    <row r="21" spans="1:40" x14ac:dyDescent="0.25">
      <c r="A21">
        <v>1879230996</v>
      </c>
      <c r="B21">
        <v>20</v>
      </c>
      <c r="C21" t="s">
        <v>477</v>
      </c>
      <c r="D21" t="s">
        <v>31</v>
      </c>
      <c r="G21">
        <v>5</v>
      </c>
      <c r="H21">
        <v>500</v>
      </c>
      <c r="I21" t="s">
        <v>103</v>
      </c>
      <c r="J21" t="s">
        <v>478</v>
      </c>
      <c r="K21" t="s">
        <v>1464</v>
      </c>
      <c r="L21">
        <v>3</v>
      </c>
      <c r="M21">
        <v>68</v>
      </c>
      <c r="P21" t="str">
        <f t="shared" si="5"/>
        <v>[20] = {["ID"] = 1879230996; }; -- Beast Slayer</v>
      </c>
      <c r="Q21" s="1" t="str">
        <f t="shared" si="6"/>
        <v>[20] = {["ID"] = 1879230996; ["SAVE_INDEX"] = 20; ["TYPE"] = 4; ["VXP"] =    0; ["LP"] =  5; ["REP"] =  500; ["FACTION"] = 22; ["TIER"] = 3; ["MIN_LVL"] = "68"; ["NAME"] = { ["EN"] = "Beast Slayer"; }; ["LORE"] = { ["EN"] = "Defeat wild beasts in the Great River."; }; ["SUMMARY"] = { ["EN"] = "Defeat 100 Beasts in the Great River"; }; };</v>
      </c>
      <c r="R21">
        <f t="shared" si="7"/>
        <v>20</v>
      </c>
      <c r="S21" t="str">
        <f t="shared" si="8"/>
        <v>[20] = {</v>
      </c>
      <c r="T21" t="str">
        <f t="shared" si="9"/>
        <v xml:space="preserve">["ID"] = 1879230996; </v>
      </c>
      <c r="U21" t="str">
        <f t="shared" si="10"/>
        <v xml:space="preserve">["ID"] = 1879230996; </v>
      </c>
      <c r="V21" t="str">
        <f t="shared" si="11"/>
        <v/>
      </c>
      <c r="W21" t="str">
        <f t="shared" si="12"/>
        <v xml:space="preserve">["SAVE_INDEX"] = 20; </v>
      </c>
      <c r="X21">
        <f>VLOOKUP(D21,Type!A$2:B$14,2,FALSE)</f>
        <v>4</v>
      </c>
      <c r="Y21" t="str">
        <f t="shared" si="13"/>
        <v xml:space="preserve">["TYPE"] = 4; </v>
      </c>
      <c r="Z21" t="str">
        <f t="shared" si="14"/>
        <v>0</v>
      </c>
      <c r="AA21" t="str">
        <f t="shared" si="15"/>
        <v xml:space="preserve">["VXP"] =    0; </v>
      </c>
      <c r="AB21" t="str">
        <f t="shared" si="16"/>
        <v>5</v>
      </c>
      <c r="AC21" t="str">
        <f t="shared" si="17"/>
        <v xml:space="preserve">["LP"] =  5; </v>
      </c>
      <c r="AD21" t="str">
        <f t="shared" si="18"/>
        <v>500</v>
      </c>
      <c r="AE21" t="str">
        <f t="shared" si="19"/>
        <v xml:space="preserve">["REP"] =  500; </v>
      </c>
      <c r="AF21">
        <f>VLOOKUP(I21,Faction!A$2:B$80,2,FALSE)</f>
        <v>22</v>
      </c>
      <c r="AG21" t="str">
        <f t="shared" si="20"/>
        <v xml:space="preserve">["FACTION"] = 22; </v>
      </c>
      <c r="AH21" t="str">
        <f t="shared" si="21"/>
        <v xml:space="preserve">["TIER"] = 3; </v>
      </c>
      <c r="AI21" t="str">
        <f t="shared" si="22"/>
        <v xml:space="preserve">["MIN_LVL"] = "68"; </v>
      </c>
      <c r="AJ21" t="str">
        <f t="shared" si="23"/>
        <v xml:space="preserve">["NAME"] = { ["EN"] = "Beast Slayer"; }; </v>
      </c>
      <c r="AK21" t="str">
        <f t="shared" si="24"/>
        <v xml:space="preserve">["LORE"] = { ["EN"] = "Defeat wild beasts in the Great River."; }; </v>
      </c>
      <c r="AL21" t="str">
        <f t="shared" si="25"/>
        <v xml:space="preserve">["SUMMARY"] = { ["EN"] = "Defeat 100 Beasts in the Great River"; }; </v>
      </c>
      <c r="AM21" t="str">
        <f t="shared" si="26"/>
        <v/>
      </c>
      <c r="AN21" t="str">
        <f t="shared" si="27"/>
        <v>};</v>
      </c>
    </row>
    <row r="22" spans="1:40" x14ac:dyDescent="0.25">
      <c r="A22">
        <v>1879230975</v>
      </c>
      <c r="B22">
        <v>21</v>
      </c>
      <c r="C22" t="s">
        <v>483</v>
      </c>
      <c r="D22" t="s">
        <v>31</v>
      </c>
      <c r="E22">
        <v>2000</v>
      </c>
      <c r="G22">
        <v>10</v>
      </c>
      <c r="H22">
        <v>700</v>
      </c>
      <c r="I22" t="s">
        <v>103</v>
      </c>
      <c r="J22" t="s">
        <v>484</v>
      </c>
      <c r="K22" t="s">
        <v>525</v>
      </c>
      <c r="L22">
        <v>2</v>
      </c>
      <c r="M22">
        <v>68</v>
      </c>
      <c r="P22" t="str">
        <f t="shared" si="5"/>
        <v>[21] = {["ID"] = 1879230975; }; -- Brigand-slayer (Advanced)</v>
      </c>
      <c r="Q22" s="1" t="str">
        <f t="shared" si="6"/>
        <v>[21] = {["ID"] = 1879230975; ["SAVE_INDEX"] = 21; ["TYPE"] = 4; ["VXP"] = 2000; ["LP"] = 10; ["REP"] =  700; ["FACTION"] = 22; ["TIER"] = 2; ["MIN_LVL"] = "68"; ["NAME"] = { ["EN"] = "Brigand-slayer (Advanced)"; }; ["LORE"] = { ["EN"] = "Defeat many Brigands in the Great River."; }; ["SUMMARY"] = { ["EN"] = "Defeat 200 Brigands in the Great River"; }; };</v>
      </c>
      <c r="R22">
        <f t="shared" si="7"/>
        <v>21</v>
      </c>
      <c r="S22" t="str">
        <f t="shared" si="8"/>
        <v>[21] = {</v>
      </c>
      <c r="T22" t="str">
        <f t="shared" si="9"/>
        <v xml:space="preserve">["ID"] = 1879230975; </v>
      </c>
      <c r="U22" t="str">
        <f t="shared" si="10"/>
        <v xml:space="preserve">["ID"] = 1879230975; </v>
      </c>
      <c r="V22" t="str">
        <f t="shared" si="11"/>
        <v/>
      </c>
      <c r="W22" t="str">
        <f t="shared" si="12"/>
        <v xml:space="preserve">["SAVE_INDEX"] = 21; </v>
      </c>
      <c r="X22">
        <f>VLOOKUP(D22,Type!A$2:B$14,2,FALSE)</f>
        <v>4</v>
      </c>
      <c r="Y22" t="str">
        <f t="shared" si="13"/>
        <v xml:space="preserve">["TYPE"] = 4; </v>
      </c>
      <c r="Z22" t="str">
        <f t="shared" si="14"/>
        <v>2000</v>
      </c>
      <c r="AA22" t="str">
        <f t="shared" si="15"/>
        <v xml:space="preserve">["VXP"] = 2000; </v>
      </c>
      <c r="AB22" t="str">
        <f t="shared" si="16"/>
        <v>10</v>
      </c>
      <c r="AC22" t="str">
        <f t="shared" si="17"/>
        <v xml:space="preserve">["LP"] = 10; </v>
      </c>
      <c r="AD22" t="str">
        <f t="shared" si="18"/>
        <v>700</v>
      </c>
      <c r="AE22" t="str">
        <f t="shared" si="19"/>
        <v xml:space="preserve">["REP"] =  700; </v>
      </c>
      <c r="AF22">
        <f>VLOOKUP(I22,Faction!A$2:B$80,2,FALSE)</f>
        <v>22</v>
      </c>
      <c r="AG22" t="str">
        <f t="shared" si="20"/>
        <v xml:space="preserve">["FACTION"] = 22; </v>
      </c>
      <c r="AH22" t="str">
        <f t="shared" si="21"/>
        <v xml:space="preserve">["TIER"] = 2; </v>
      </c>
      <c r="AI22" t="str">
        <f t="shared" si="22"/>
        <v xml:space="preserve">["MIN_LVL"] = "68"; </v>
      </c>
      <c r="AJ22" t="str">
        <f t="shared" si="23"/>
        <v xml:space="preserve">["NAME"] = { ["EN"] = "Brigand-slayer (Advanced)"; }; </v>
      </c>
      <c r="AK22" t="str">
        <f t="shared" si="24"/>
        <v xml:space="preserve">["LORE"] = { ["EN"] = "Defeat many Brigands in the Great River."; }; </v>
      </c>
      <c r="AL22" t="str">
        <f t="shared" si="25"/>
        <v xml:space="preserve">["SUMMARY"] = { ["EN"] = "Defeat 200 Brigands in the Great River"; }; </v>
      </c>
      <c r="AM22" t="str">
        <f t="shared" si="26"/>
        <v/>
      </c>
      <c r="AN22" t="str">
        <f t="shared" si="27"/>
        <v>};</v>
      </c>
    </row>
    <row r="23" spans="1:40" x14ac:dyDescent="0.25">
      <c r="A23">
        <v>1879230978</v>
      </c>
      <c r="B23">
        <v>22</v>
      </c>
      <c r="C23" t="s">
        <v>481</v>
      </c>
      <c r="D23" t="s">
        <v>31</v>
      </c>
      <c r="G23">
        <v>5</v>
      </c>
      <c r="H23">
        <v>500</v>
      </c>
      <c r="I23" t="s">
        <v>103</v>
      </c>
      <c r="J23" t="s">
        <v>482</v>
      </c>
      <c r="K23" t="s">
        <v>1465</v>
      </c>
      <c r="L23">
        <v>3</v>
      </c>
      <c r="M23">
        <v>68</v>
      </c>
      <c r="P23" t="str">
        <f t="shared" si="5"/>
        <v>[22] = {["ID"] = 1879230978; }; -- Brigand-slayer</v>
      </c>
      <c r="Q23" s="1" t="str">
        <f t="shared" si="6"/>
        <v>[22] = {["ID"] = 1879230978; ["SAVE_INDEX"] = 22; ["TYPE"] = 4; ["VXP"] =    0; ["LP"] =  5; ["REP"] =  500; ["FACTION"] = 22; ["TIER"] = 3; ["MIN_LVL"] = "68"; ["NAME"] = { ["EN"] = "Brigand-slayer"; }; ["LORE"] = { ["EN"] = "Defeat Brigands in the Great River."; }; ["SUMMARY"] = { ["EN"] = "Defeat 100 Brigands in the Great River"; }; };</v>
      </c>
      <c r="R23">
        <f t="shared" si="7"/>
        <v>22</v>
      </c>
      <c r="S23" t="str">
        <f t="shared" si="8"/>
        <v>[22] = {</v>
      </c>
      <c r="T23" t="str">
        <f t="shared" si="9"/>
        <v xml:space="preserve">["ID"] = 1879230978; </v>
      </c>
      <c r="U23" t="str">
        <f t="shared" si="10"/>
        <v xml:space="preserve">["ID"] = 1879230978; </v>
      </c>
      <c r="V23" t="str">
        <f t="shared" si="11"/>
        <v/>
      </c>
      <c r="W23" t="str">
        <f t="shared" si="12"/>
        <v xml:space="preserve">["SAVE_INDEX"] = 22; </v>
      </c>
      <c r="X23">
        <f>VLOOKUP(D23,Type!A$2:B$14,2,FALSE)</f>
        <v>4</v>
      </c>
      <c r="Y23" t="str">
        <f t="shared" si="13"/>
        <v xml:space="preserve">["TYPE"] = 4; </v>
      </c>
      <c r="Z23" t="str">
        <f t="shared" si="14"/>
        <v>0</v>
      </c>
      <c r="AA23" t="str">
        <f t="shared" si="15"/>
        <v xml:space="preserve">["VXP"] =    0; </v>
      </c>
      <c r="AB23" t="str">
        <f t="shared" si="16"/>
        <v>5</v>
      </c>
      <c r="AC23" t="str">
        <f t="shared" si="17"/>
        <v xml:space="preserve">["LP"] =  5; </v>
      </c>
      <c r="AD23" t="str">
        <f t="shared" si="18"/>
        <v>500</v>
      </c>
      <c r="AE23" t="str">
        <f t="shared" si="19"/>
        <v xml:space="preserve">["REP"] =  500; </v>
      </c>
      <c r="AF23">
        <f>VLOOKUP(I23,Faction!A$2:B$80,2,FALSE)</f>
        <v>22</v>
      </c>
      <c r="AG23" t="str">
        <f t="shared" si="20"/>
        <v xml:space="preserve">["FACTION"] = 22; </v>
      </c>
      <c r="AH23" t="str">
        <f t="shared" si="21"/>
        <v xml:space="preserve">["TIER"] = 3; </v>
      </c>
      <c r="AI23" t="str">
        <f t="shared" si="22"/>
        <v xml:space="preserve">["MIN_LVL"] = "68"; </v>
      </c>
      <c r="AJ23" t="str">
        <f t="shared" si="23"/>
        <v xml:space="preserve">["NAME"] = { ["EN"] = "Brigand-slayer"; }; </v>
      </c>
      <c r="AK23" t="str">
        <f t="shared" si="24"/>
        <v xml:space="preserve">["LORE"] = { ["EN"] = "Defeat Brigands in the Great River."; }; </v>
      </c>
      <c r="AL23" t="str">
        <f t="shared" si="25"/>
        <v xml:space="preserve">["SUMMARY"] = { ["EN"] = "Defeat 100 Brigands in the Great River"; }; </v>
      </c>
      <c r="AM23" t="str">
        <f t="shared" si="26"/>
        <v/>
      </c>
      <c r="AN23" t="str">
        <f t="shared" si="27"/>
        <v>};</v>
      </c>
    </row>
    <row r="24" spans="1:40" x14ac:dyDescent="0.25">
      <c r="A24">
        <v>1879230992</v>
      </c>
      <c r="B24">
        <v>23</v>
      </c>
      <c r="C24" t="s">
        <v>487</v>
      </c>
      <c r="D24" t="s">
        <v>31</v>
      </c>
      <c r="E24">
        <v>2000</v>
      </c>
      <c r="G24">
        <v>10</v>
      </c>
      <c r="H24">
        <v>700</v>
      </c>
      <c r="I24" t="s">
        <v>103</v>
      </c>
      <c r="J24" t="s">
        <v>488</v>
      </c>
      <c r="K24" t="s">
        <v>526</v>
      </c>
      <c r="L24">
        <v>2</v>
      </c>
      <c r="M24">
        <v>68</v>
      </c>
      <c r="P24" t="str">
        <f t="shared" si="5"/>
        <v>[23] = {["ID"] = 1879230992; }; -- Easterling-slayer (Advanced)</v>
      </c>
      <c r="Q24" s="1" t="str">
        <f t="shared" si="6"/>
        <v>[23] = {["ID"] = 1879230992; ["SAVE_INDEX"] = 23; ["TYPE"] = 4; ["VXP"] = 2000; ["LP"] = 10; ["REP"] =  700; ["FACTION"] = 22; ["TIER"] = 2; ["MIN_LVL"] = "68"; ["NAME"] = { ["EN"] = "Easterling-slayer (Advanced)"; }; ["LORE"] = { ["EN"] = "Defeat many Easterlings in the Great River."; }; ["SUMMARY"] = { ["EN"] = "Defeat 200 Easterlings in the Great River"; }; };</v>
      </c>
      <c r="R24">
        <f t="shared" si="7"/>
        <v>23</v>
      </c>
      <c r="S24" t="str">
        <f t="shared" si="8"/>
        <v>[23] = {</v>
      </c>
      <c r="T24" t="str">
        <f t="shared" si="9"/>
        <v xml:space="preserve">["ID"] = 1879230992; </v>
      </c>
      <c r="U24" t="str">
        <f t="shared" si="10"/>
        <v xml:space="preserve">["ID"] = 1879230992; </v>
      </c>
      <c r="V24" t="str">
        <f t="shared" si="11"/>
        <v/>
      </c>
      <c r="W24" t="str">
        <f t="shared" si="12"/>
        <v xml:space="preserve">["SAVE_INDEX"] = 23; </v>
      </c>
      <c r="X24">
        <f>VLOOKUP(D24,Type!A$2:B$14,2,FALSE)</f>
        <v>4</v>
      </c>
      <c r="Y24" t="str">
        <f t="shared" si="13"/>
        <v xml:space="preserve">["TYPE"] = 4; </v>
      </c>
      <c r="Z24" t="str">
        <f t="shared" si="14"/>
        <v>2000</v>
      </c>
      <c r="AA24" t="str">
        <f t="shared" si="15"/>
        <v xml:space="preserve">["VXP"] = 2000; </v>
      </c>
      <c r="AB24" t="str">
        <f t="shared" si="16"/>
        <v>10</v>
      </c>
      <c r="AC24" t="str">
        <f t="shared" si="17"/>
        <v xml:space="preserve">["LP"] = 10; </v>
      </c>
      <c r="AD24" t="str">
        <f t="shared" si="18"/>
        <v>700</v>
      </c>
      <c r="AE24" t="str">
        <f t="shared" si="19"/>
        <v xml:space="preserve">["REP"] =  700; </v>
      </c>
      <c r="AF24">
        <f>VLOOKUP(I24,Faction!A$2:B$80,2,FALSE)</f>
        <v>22</v>
      </c>
      <c r="AG24" t="str">
        <f t="shared" si="20"/>
        <v xml:space="preserve">["FACTION"] = 22; </v>
      </c>
      <c r="AH24" t="str">
        <f t="shared" si="21"/>
        <v xml:space="preserve">["TIER"] = 2; </v>
      </c>
      <c r="AI24" t="str">
        <f t="shared" si="22"/>
        <v xml:space="preserve">["MIN_LVL"] = "68"; </v>
      </c>
      <c r="AJ24" t="str">
        <f t="shared" si="23"/>
        <v xml:space="preserve">["NAME"] = { ["EN"] = "Easterling-slayer (Advanced)"; }; </v>
      </c>
      <c r="AK24" t="str">
        <f t="shared" si="24"/>
        <v xml:space="preserve">["LORE"] = { ["EN"] = "Defeat many Easterlings in the Great River."; }; </v>
      </c>
      <c r="AL24" t="str">
        <f t="shared" si="25"/>
        <v xml:space="preserve">["SUMMARY"] = { ["EN"] = "Defeat 200 Easterlings in the Great River"; }; </v>
      </c>
      <c r="AM24" t="str">
        <f t="shared" si="26"/>
        <v/>
      </c>
      <c r="AN24" t="str">
        <f t="shared" si="27"/>
        <v>};</v>
      </c>
    </row>
    <row r="25" spans="1:40" x14ac:dyDescent="0.25">
      <c r="A25">
        <v>1879231002</v>
      </c>
      <c r="B25">
        <v>24</v>
      </c>
      <c r="C25" t="s">
        <v>485</v>
      </c>
      <c r="D25" t="s">
        <v>31</v>
      </c>
      <c r="G25">
        <v>5</v>
      </c>
      <c r="H25">
        <v>500</v>
      </c>
      <c r="I25" t="s">
        <v>103</v>
      </c>
      <c r="J25" t="s">
        <v>486</v>
      </c>
      <c r="K25" t="s">
        <v>527</v>
      </c>
      <c r="L25">
        <v>3</v>
      </c>
      <c r="M25">
        <v>68</v>
      </c>
      <c r="P25" t="str">
        <f t="shared" si="5"/>
        <v>[24] = {["ID"] = 1879231002; }; -- Easterling-slayer</v>
      </c>
      <c r="Q25" s="1" t="str">
        <f t="shared" si="6"/>
        <v>[24] = {["ID"] = 1879231002; ["SAVE_INDEX"] = 24; ["TYPE"] = 4; ["VXP"] =    0; ["LP"] =  5; ["REP"] =  500; ["FACTION"] = 22; ["TIER"] = 3; ["MIN_LVL"] = "68"; ["NAME"] = { ["EN"] = "Easterling-slayer"; }; ["LORE"] = { ["EN"] = "Defeat Easterlings in the Great River."; }; ["SUMMARY"] = { ["EN"] = "Defeat 100 Easterlings in the Great River"; }; };</v>
      </c>
      <c r="R25">
        <f t="shared" si="7"/>
        <v>24</v>
      </c>
      <c r="S25" t="str">
        <f t="shared" si="8"/>
        <v>[24] = {</v>
      </c>
      <c r="T25" t="str">
        <f t="shared" si="9"/>
        <v xml:space="preserve">["ID"] = 1879231002; </v>
      </c>
      <c r="U25" t="str">
        <f t="shared" si="10"/>
        <v xml:space="preserve">["ID"] = 1879231002; </v>
      </c>
      <c r="V25" t="str">
        <f t="shared" si="11"/>
        <v/>
      </c>
      <c r="W25" t="str">
        <f t="shared" si="12"/>
        <v xml:space="preserve">["SAVE_INDEX"] = 24; </v>
      </c>
      <c r="X25">
        <f>VLOOKUP(D25,Type!A$2:B$14,2,FALSE)</f>
        <v>4</v>
      </c>
      <c r="Y25" t="str">
        <f t="shared" si="13"/>
        <v xml:space="preserve">["TYPE"] = 4; </v>
      </c>
      <c r="Z25" t="str">
        <f t="shared" si="14"/>
        <v>0</v>
      </c>
      <c r="AA25" t="str">
        <f t="shared" si="15"/>
        <v xml:space="preserve">["VXP"] =    0; </v>
      </c>
      <c r="AB25" t="str">
        <f t="shared" si="16"/>
        <v>5</v>
      </c>
      <c r="AC25" t="str">
        <f t="shared" si="17"/>
        <v xml:space="preserve">["LP"] =  5; </v>
      </c>
      <c r="AD25" t="str">
        <f t="shared" si="18"/>
        <v>500</v>
      </c>
      <c r="AE25" t="str">
        <f t="shared" si="19"/>
        <v xml:space="preserve">["REP"] =  500; </v>
      </c>
      <c r="AF25">
        <f>VLOOKUP(I25,Faction!A$2:B$80,2,FALSE)</f>
        <v>22</v>
      </c>
      <c r="AG25" t="str">
        <f t="shared" si="20"/>
        <v xml:space="preserve">["FACTION"] = 22; </v>
      </c>
      <c r="AH25" t="str">
        <f t="shared" si="21"/>
        <v xml:space="preserve">["TIER"] = 3; </v>
      </c>
      <c r="AI25" t="str">
        <f t="shared" si="22"/>
        <v xml:space="preserve">["MIN_LVL"] = "68"; </v>
      </c>
      <c r="AJ25" t="str">
        <f t="shared" si="23"/>
        <v xml:space="preserve">["NAME"] = { ["EN"] = "Easterling-slayer"; }; </v>
      </c>
      <c r="AK25" t="str">
        <f t="shared" si="24"/>
        <v xml:space="preserve">["LORE"] = { ["EN"] = "Defeat Easterlings in the Great River."; }; </v>
      </c>
      <c r="AL25" t="str">
        <f t="shared" si="25"/>
        <v xml:space="preserve">["SUMMARY"] = { ["EN"] = "Defeat 100 Easterlings in the Great River"; }; </v>
      </c>
      <c r="AM25" t="str">
        <f t="shared" si="26"/>
        <v/>
      </c>
      <c r="AN25" t="str">
        <f t="shared" si="27"/>
        <v>};</v>
      </c>
    </row>
    <row r="26" spans="1:40" x14ac:dyDescent="0.25">
      <c r="A26">
        <v>1879231009</v>
      </c>
      <c r="B26">
        <v>25</v>
      </c>
      <c r="C26" t="s">
        <v>491</v>
      </c>
      <c r="D26" t="s">
        <v>31</v>
      </c>
      <c r="E26">
        <v>2000</v>
      </c>
      <c r="G26">
        <v>10</v>
      </c>
      <c r="H26">
        <v>700</v>
      </c>
      <c r="I26" t="s">
        <v>103</v>
      </c>
      <c r="J26" t="s">
        <v>492</v>
      </c>
      <c r="K26" t="s">
        <v>529</v>
      </c>
      <c r="L26">
        <v>2</v>
      </c>
      <c r="M26">
        <v>68</v>
      </c>
      <c r="P26" t="str">
        <f t="shared" si="5"/>
        <v>[25] = {["ID"] = 1879231009; }; -- Orc Slayer (Advanced)</v>
      </c>
      <c r="Q26" s="1" t="str">
        <f t="shared" si="6"/>
        <v>[25] = {["ID"] = 1879231009; ["SAVE_INDEX"] = 25; ["TYPE"] = 4; ["VXP"] = 2000; ["LP"] = 10; ["REP"] =  700; ["FACTION"] = 22; ["TIER"] = 2; ["MIN_LVL"] = "68"; ["NAME"] = { ["EN"] = "Orc Slayer (Advanced)"; }; ["LORE"] = { ["EN"] = "Defeat many Orcs in the Great River."; }; ["SUMMARY"] = { ["EN"] = "Defeat 200 Orcs in the Great River"; }; };</v>
      </c>
      <c r="R26">
        <f t="shared" si="7"/>
        <v>25</v>
      </c>
      <c r="S26" t="str">
        <f t="shared" si="8"/>
        <v>[25] = {</v>
      </c>
      <c r="T26" t="str">
        <f t="shared" si="9"/>
        <v xml:space="preserve">["ID"] = 1879231009; </v>
      </c>
      <c r="U26" t="str">
        <f t="shared" si="10"/>
        <v xml:space="preserve">["ID"] = 1879231009; </v>
      </c>
      <c r="V26" t="str">
        <f t="shared" si="11"/>
        <v/>
      </c>
      <c r="W26" t="str">
        <f t="shared" si="12"/>
        <v xml:space="preserve">["SAVE_INDEX"] = 25; </v>
      </c>
      <c r="X26">
        <f>VLOOKUP(D26,Type!A$2:B$14,2,FALSE)</f>
        <v>4</v>
      </c>
      <c r="Y26" t="str">
        <f t="shared" si="13"/>
        <v xml:space="preserve">["TYPE"] = 4; </v>
      </c>
      <c r="Z26" t="str">
        <f t="shared" si="14"/>
        <v>2000</v>
      </c>
      <c r="AA26" t="str">
        <f t="shared" si="15"/>
        <v xml:space="preserve">["VXP"] = 2000; </v>
      </c>
      <c r="AB26" t="str">
        <f t="shared" si="16"/>
        <v>10</v>
      </c>
      <c r="AC26" t="str">
        <f t="shared" si="17"/>
        <v xml:space="preserve">["LP"] = 10; </v>
      </c>
      <c r="AD26" t="str">
        <f t="shared" si="18"/>
        <v>700</v>
      </c>
      <c r="AE26" t="str">
        <f t="shared" si="19"/>
        <v xml:space="preserve">["REP"] =  700; </v>
      </c>
      <c r="AF26">
        <f>VLOOKUP(I26,Faction!A$2:B$80,2,FALSE)</f>
        <v>22</v>
      </c>
      <c r="AG26" t="str">
        <f t="shared" si="20"/>
        <v xml:space="preserve">["FACTION"] = 22; </v>
      </c>
      <c r="AH26" t="str">
        <f t="shared" si="21"/>
        <v xml:space="preserve">["TIER"] = 2; </v>
      </c>
      <c r="AI26" t="str">
        <f t="shared" si="22"/>
        <v xml:space="preserve">["MIN_LVL"] = "68"; </v>
      </c>
      <c r="AJ26" t="str">
        <f t="shared" si="23"/>
        <v xml:space="preserve">["NAME"] = { ["EN"] = "Orc Slayer (Advanced)"; }; </v>
      </c>
      <c r="AK26" t="str">
        <f t="shared" si="24"/>
        <v xml:space="preserve">["LORE"] = { ["EN"] = "Defeat many Orcs in the Great River."; }; </v>
      </c>
      <c r="AL26" t="str">
        <f t="shared" si="25"/>
        <v xml:space="preserve">["SUMMARY"] = { ["EN"] = "Defeat 200 Orcs in the Great River"; }; </v>
      </c>
      <c r="AM26" t="str">
        <f t="shared" si="26"/>
        <v/>
      </c>
      <c r="AN26" t="str">
        <f t="shared" si="27"/>
        <v>};</v>
      </c>
    </row>
    <row r="27" spans="1:40" x14ac:dyDescent="0.25">
      <c r="A27">
        <v>1879231006</v>
      </c>
      <c r="B27">
        <v>26</v>
      </c>
      <c r="C27" t="s">
        <v>489</v>
      </c>
      <c r="D27" t="s">
        <v>31</v>
      </c>
      <c r="G27">
        <v>5</v>
      </c>
      <c r="H27">
        <v>500</v>
      </c>
      <c r="I27" t="s">
        <v>103</v>
      </c>
      <c r="J27" t="s">
        <v>490</v>
      </c>
      <c r="K27" t="s">
        <v>528</v>
      </c>
      <c r="L27">
        <v>3</v>
      </c>
      <c r="M27">
        <v>68</v>
      </c>
      <c r="P27" t="str">
        <f t="shared" si="5"/>
        <v>[26] = {["ID"] = 1879231006; }; -- Orc Slayer</v>
      </c>
      <c r="Q27" s="1" t="str">
        <f t="shared" si="6"/>
        <v>[26] = {["ID"] = 1879231006; ["SAVE_INDEX"] = 26; ["TYPE"] = 4; ["VXP"] =    0; ["LP"] =  5; ["REP"] =  500; ["FACTION"] = 22; ["TIER"] = 3; ["MIN_LVL"] = "68"; ["NAME"] = { ["EN"] = "Orc Slayer"; }; ["LORE"] = { ["EN"] = "Defeat Orcs in the Great River."; }; ["SUMMARY"] = { ["EN"] = "Defeat 100 Orcs in the Great River"; }; };</v>
      </c>
      <c r="R27">
        <f t="shared" si="7"/>
        <v>26</v>
      </c>
      <c r="S27" t="str">
        <f t="shared" si="8"/>
        <v>[26] = {</v>
      </c>
      <c r="T27" t="str">
        <f t="shared" si="9"/>
        <v xml:space="preserve">["ID"] = 1879231006; </v>
      </c>
      <c r="U27" t="str">
        <f t="shared" si="10"/>
        <v xml:space="preserve">["ID"] = 1879231006; </v>
      </c>
      <c r="V27" t="str">
        <f t="shared" si="11"/>
        <v/>
      </c>
      <c r="W27" t="str">
        <f t="shared" si="12"/>
        <v xml:space="preserve">["SAVE_INDEX"] = 26; </v>
      </c>
      <c r="X27">
        <f>VLOOKUP(D27,Type!A$2:B$14,2,FALSE)</f>
        <v>4</v>
      </c>
      <c r="Y27" t="str">
        <f t="shared" si="13"/>
        <v xml:space="preserve">["TYPE"] = 4; </v>
      </c>
      <c r="Z27" t="str">
        <f t="shared" si="14"/>
        <v>0</v>
      </c>
      <c r="AA27" t="str">
        <f t="shared" si="15"/>
        <v xml:space="preserve">["VXP"] =    0; </v>
      </c>
      <c r="AB27" t="str">
        <f t="shared" si="16"/>
        <v>5</v>
      </c>
      <c r="AC27" t="str">
        <f t="shared" si="17"/>
        <v xml:space="preserve">["LP"] =  5; </v>
      </c>
      <c r="AD27" t="str">
        <f t="shared" si="18"/>
        <v>500</v>
      </c>
      <c r="AE27" t="str">
        <f t="shared" si="19"/>
        <v xml:space="preserve">["REP"] =  500; </v>
      </c>
      <c r="AF27">
        <f>VLOOKUP(I27,Faction!A$2:B$80,2,FALSE)</f>
        <v>22</v>
      </c>
      <c r="AG27" t="str">
        <f t="shared" si="20"/>
        <v xml:space="preserve">["FACTION"] = 22; </v>
      </c>
      <c r="AH27" t="str">
        <f t="shared" si="21"/>
        <v xml:space="preserve">["TIER"] = 3; </v>
      </c>
      <c r="AI27" t="str">
        <f t="shared" si="22"/>
        <v xml:space="preserve">["MIN_LVL"] = "68"; </v>
      </c>
      <c r="AJ27" t="str">
        <f t="shared" si="23"/>
        <v xml:space="preserve">["NAME"] = { ["EN"] = "Orc Slayer"; }; </v>
      </c>
      <c r="AK27" t="str">
        <f t="shared" si="24"/>
        <v xml:space="preserve">["LORE"] = { ["EN"] = "Defeat Orcs in the Great River."; }; </v>
      </c>
      <c r="AL27" t="str">
        <f t="shared" si="25"/>
        <v xml:space="preserve">["SUMMARY"] = { ["EN"] = "Defeat 100 Orcs in the Great River"; }; </v>
      </c>
      <c r="AM27" t="str">
        <f t="shared" si="26"/>
        <v/>
      </c>
      <c r="AN27" t="str">
        <f t="shared" si="27"/>
        <v>};</v>
      </c>
    </row>
    <row r="28" spans="1:40" x14ac:dyDescent="0.25">
      <c r="A28">
        <v>1879230987</v>
      </c>
      <c r="B28">
        <v>27</v>
      </c>
      <c r="C28" t="s">
        <v>495</v>
      </c>
      <c r="D28" t="s">
        <v>31</v>
      </c>
      <c r="E28">
        <v>2000</v>
      </c>
      <c r="G28">
        <v>10</v>
      </c>
      <c r="H28">
        <v>700</v>
      </c>
      <c r="I28" t="s">
        <v>103</v>
      </c>
      <c r="J28" t="s">
        <v>496</v>
      </c>
      <c r="K28" t="s">
        <v>531</v>
      </c>
      <c r="L28">
        <v>2</v>
      </c>
      <c r="M28">
        <v>68</v>
      </c>
      <c r="P28" t="str">
        <f t="shared" si="5"/>
        <v>[27] = {["ID"] = 1879230987; }; -- Shade-slayer (Advanced)</v>
      </c>
      <c r="Q28" s="1" t="str">
        <f t="shared" si="6"/>
        <v>[27] = {["ID"] = 1879230987; ["SAVE_INDEX"] = 27; ["TYPE"] = 4; ["VXP"] = 2000; ["LP"] = 10; ["REP"] =  700; ["FACTION"] = 22; ["TIER"] = 2; ["MIN_LVL"] = "68"; ["NAME"] = { ["EN"] = "Shade-slayer (Advanced)"; }; ["LORE"] = { ["EN"] = "Defeat many Shades in the Great River."; }; ["SUMMARY"] = { ["EN"] = "Defeat 200 Shades in the Great River"; }; };</v>
      </c>
      <c r="R28">
        <f t="shared" si="7"/>
        <v>27</v>
      </c>
      <c r="S28" t="str">
        <f t="shared" si="8"/>
        <v>[27] = {</v>
      </c>
      <c r="T28" t="str">
        <f t="shared" si="9"/>
        <v xml:space="preserve">["ID"] = 1879230987; </v>
      </c>
      <c r="U28" t="str">
        <f t="shared" si="10"/>
        <v xml:space="preserve">["ID"] = 1879230987; </v>
      </c>
      <c r="V28" t="str">
        <f t="shared" si="11"/>
        <v/>
      </c>
      <c r="W28" t="str">
        <f t="shared" si="12"/>
        <v xml:space="preserve">["SAVE_INDEX"] = 27; </v>
      </c>
      <c r="X28">
        <f>VLOOKUP(D28,Type!A$2:B$14,2,FALSE)</f>
        <v>4</v>
      </c>
      <c r="Y28" t="str">
        <f t="shared" si="13"/>
        <v xml:space="preserve">["TYPE"] = 4; </v>
      </c>
      <c r="Z28" t="str">
        <f t="shared" si="14"/>
        <v>2000</v>
      </c>
      <c r="AA28" t="str">
        <f t="shared" si="15"/>
        <v xml:space="preserve">["VXP"] = 2000; </v>
      </c>
      <c r="AB28" t="str">
        <f t="shared" si="16"/>
        <v>10</v>
      </c>
      <c r="AC28" t="str">
        <f t="shared" si="17"/>
        <v xml:space="preserve">["LP"] = 10; </v>
      </c>
      <c r="AD28" t="str">
        <f t="shared" si="18"/>
        <v>700</v>
      </c>
      <c r="AE28" t="str">
        <f t="shared" si="19"/>
        <v xml:space="preserve">["REP"] =  700; </v>
      </c>
      <c r="AF28">
        <f>VLOOKUP(I28,Faction!A$2:B$80,2,FALSE)</f>
        <v>22</v>
      </c>
      <c r="AG28" t="str">
        <f t="shared" si="20"/>
        <v xml:space="preserve">["FACTION"] = 22; </v>
      </c>
      <c r="AH28" t="str">
        <f t="shared" si="21"/>
        <v xml:space="preserve">["TIER"] = 2; </v>
      </c>
      <c r="AI28" t="str">
        <f t="shared" si="22"/>
        <v xml:space="preserve">["MIN_LVL"] = "68"; </v>
      </c>
      <c r="AJ28" t="str">
        <f t="shared" si="23"/>
        <v xml:space="preserve">["NAME"] = { ["EN"] = "Shade-slayer (Advanced)"; }; </v>
      </c>
      <c r="AK28" t="str">
        <f t="shared" si="24"/>
        <v xml:space="preserve">["LORE"] = { ["EN"] = "Defeat many Shades in the Great River."; }; </v>
      </c>
      <c r="AL28" t="str">
        <f t="shared" si="25"/>
        <v xml:space="preserve">["SUMMARY"] = { ["EN"] = "Defeat 200 Shades in the Great River"; }; </v>
      </c>
      <c r="AM28" t="str">
        <f t="shared" si="26"/>
        <v/>
      </c>
      <c r="AN28" t="str">
        <f t="shared" si="27"/>
        <v>};</v>
      </c>
    </row>
    <row r="29" spans="1:40" x14ac:dyDescent="0.25">
      <c r="A29">
        <v>1879230999</v>
      </c>
      <c r="B29">
        <v>28</v>
      </c>
      <c r="C29" t="s">
        <v>493</v>
      </c>
      <c r="D29" t="s">
        <v>31</v>
      </c>
      <c r="G29">
        <v>5</v>
      </c>
      <c r="H29">
        <v>500</v>
      </c>
      <c r="I29" t="s">
        <v>103</v>
      </c>
      <c r="J29" t="s">
        <v>494</v>
      </c>
      <c r="K29" t="s">
        <v>530</v>
      </c>
      <c r="L29">
        <v>3</v>
      </c>
      <c r="M29">
        <v>68</v>
      </c>
      <c r="P29" t="str">
        <f t="shared" si="5"/>
        <v>[28] = {["ID"] = 1879230999; }; -- Shade-slayer</v>
      </c>
      <c r="Q29" s="1" t="str">
        <f t="shared" si="6"/>
        <v>[28] = {["ID"] = 1879230999; ["SAVE_INDEX"] = 28; ["TYPE"] = 4; ["VXP"] =    0; ["LP"] =  5; ["REP"] =  500; ["FACTION"] = 22; ["TIER"] = 3; ["MIN_LVL"] = "68"; ["NAME"] = { ["EN"] = "Shade-slayer"; }; ["LORE"] = { ["EN"] = "Defeat Shades in the Great River."; }; ["SUMMARY"] = { ["EN"] = "Defeat 100 Shades in the Great River"; }; };</v>
      </c>
      <c r="R29">
        <f t="shared" si="7"/>
        <v>28</v>
      </c>
      <c r="S29" t="str">
        <f t="shared" si="8"/>
        <v>[28] = {</v>
      </c>
      <c r="T29" t="str">
        <f t="shared" si="9"/>
        <v xml:space="preserve">["ID"] = 1879230999; </v>
      </c>
      <c r="U29" t="str">
        <f t="shared" si="10"/>
        <v xml:space="preserve">["ID"] = 1879230999; </v>
      </c>
      <c r="V29" t="str">
        <f t="shared" si="11"/>
        <v/>
      </c>
      <c r="W29" t="str">
        <f t="shared" si="12"/>
        <v xml:space="preserve">["SAVE_INDEX"] = 28; </v>
      </c>
      <c r="X29">
        <f>VLOOKUP(D29,Type!A$2:B$14,2,FALSE)</f>
        <v>4</v>
      </c>
      <c r="Y29" t="str">
        <f t="shared" si="13"/>
        <v xml:space="preserve">["TYPE"] = 4; </v>
      </c>
      <c r="Z29" t="str">
        <f t="shared" si="14"/>
        <v>0</v>
      </c>
      <c r="AA29" t="str">
        <f t="shared" si="15"/>
        <v xml:space="preserve">["VXP"] =    0; </v>
      </c>
      <c r="AB29" t="str">
        <f t="shared" si="16"/>
        <v>5</v>
      </c>
      <c r="AC29" t="str">
        <f t="shared" si="17"/>
        <v xml:space="preserve">["LP"] =  5; </v>
      </c>
      <c r="AD29" t="str">
        <f t="shared" si="18"/>
        <v>500</v>
      </c>
      <c r="AE29" t="str">
        <f t="shared" si="19"/>
        <v xml:space="preserve">["REP"] =  500; </v>
      </c>
      <c r="AF29">
        <f>VLOOKUP(I29,Faction!A$2:B$80,2,FALSE)</f>
        <v>22</v>
      </c>
      <c r="AG29" t="str">
        <f t="shared" si="20"/>
        <v xml:space="preserve">["FACTION"] = 22; </v>
      </c>
      <c r="AH29" t="str">
        <f t="shared" si="21"/>
        <v xml:space="preserve">["TIER"] = 3; </v>
      </c>
      <c r="AI29" t="str">
        <f t="shared" si="22"/>
        <v xml:space="preserve">["MIN_LVL"] = "68"; </v>
      </c>
      <c r="AJ29" t="str">
        <f t="shared" si="23"/>
        <v xml:space="preserve">["NAME"] = { ["EN"] = "Shade-slayer"; }; </v>
      </c>
      <c r="AK29" t="str">
        <f t="shared" si="24"/>
        <v xml:space="preserve">["LORE"] = { ["EN"] = "Defeat Shades in the Great River."; }; </v>
      </c>
      <c r="AL29" t="str">
        <f t="shared" si="25"/>
        <v xml:space="preserve">["SUMMARY"] = { ["EN"] = "Defeat 100 Shades in the Great River"; }; </v>
      </c>
      <c r="AM29" t="str">
        <f t="shared" si="26"/>
        <v/>
      </c>
      <c r="AN29" t="str">
        <f t="shared" si="27"/>
        <v>};</v>
      </c>
    </row>
    <row r="30" spans="1:40" x14ac:dyDescent="0.25">
      <c r="A30">
        <v>1879231003</v>
      </c>
      <c r="B30">
        <v>29</v>
      </c>
      <c r="C30" t="s">
        <v>230</v>
      </c>
      <c r="D30" t="s">
        <v>31</v>
      </c>
      <c r="E30">
        <v>2000</v>
      </c>
      <c r="G30">
        <v>10</v>
      </c>
      <c r="H30">
        <v>700</v>
      </c>
      <c r="I30" t="s">
        <v>103</v>
      </c>
      <c r="J30" t="s">
        <v>498</v>
      </c>
      <c r="K30" t="s">
        <v>533</v>
      </c>
      <c r="L30">
        <v>2</v>
      </c>
      <c r="M30">
        <v>68</v>
      </c>
      <c r="P30" t="str">
        <f t="shared" si="5"/>
        <v>[29] = {["ID"] = 1879231003; }; -- Spider-slayer (Advanced)</v>
      </c>
      <c r="Q30" s="1" t="str">
        <f t="shared" si="6"/>
        <v>[29] = {["ID"] = 1879231003; ["SAVE_INDEX"] = 29; ["TYPE"] = 4; ["VXP"] = 2000; ["LP"] = 10; ["REP"] =  700; ["FACTION"] = 22; ["TIER"] = 2; ["MIN_LVL"] = "68"; ["NAME"] = { ["EN"] = "Spider-slayer (Advanced)"; }; ["LORE"] = { ["EN"] = "Defeat many spiders in the Great River."; }; ["SUMMARY"] = { ["EN"] = "Defeat 120 Spiders in the Great River"; }; };</v>
      </c>
      <c r="R30">
        <f t="shared" si="7"/>
        <v>29</v>
      </c>
      <c r="S30" t="str">
        <f t="shared" si="8"/>
        <v>[29] = {</v>
      </c>
      <c r="T30" t="str">
        <f t="shared" si="9"/>
        <v xml:space="preserve">["ID"] = 1879231003; </v>
      </c>
      <c r="U30" t="str">
        <f t="shared" si="10"/>
        <v xml:space="preserve">["ID"] = 1879231003; </v>
      </c>
      <c r="V30" t="str">
        <f t="shared" si="11"/>
        <v/>
      </c>
      <c r="W30" t="str">
        <f t="shared" si="12"/>
        <v xml:space="preserve">["SAVE_INDEX"] = 29; </v>
      </c>
      <c r="X30">
        <f>VLOOKUP(D30,Type!A$2:B$14,2,FALSE)</f>
        <v>4</v>
      </c>
      <c r="Y30" t="str">
        <f t="shared" si="13"/>
        <v xml:space="preserve">["TYPE"] = 4; </v>
      </c>
      <c r="Z30" t="str">
        <f t="shared" si="14"/>
        <v>2000</v>
      </c>
      <c r="AA30" t="str">
        <f t="shared" si="15"/>
        <v xml:space="preserve">["VXP"] = 2000; </v>
      </c>
      <c r="AB30" t="str">
        <f t="shared" si="16"/>
        <v>10</v>
      </c>
      <c r="AC30" t="str">
        <f t="shared" si="17"/>
        <v xml:space="preserve">["LP"] = 10; </v>
      </c>
      <c r="AD30" t="str">
        <f t="shared" si="18"/>
        <v>700</v>
      </c>
      <c r="AE30" t="str">
        <f t="shared" si="19"/>
        <v xml:space="preserve">["REP"] =  700; </v>
      </c>
      <c r="AF30">
        <f>VLOOKUP(I30,Faction!A$2:B$80,2,FALSE)</f>
        <v>22</v>
      </c>
      <c r="AG30" t="str">
        <f t="shared" si="20"/>
        <v xml:space="preserve">["FACTION"] = 22; </v>
      </c>
      <c r="AH30" t="str">
        <f t="shared" si="21"/>
        <v xml:space="preserve">["TIER"] = 2; </v>
      </c>
      <c r="AI30" t="str">
        <f t="shared" si="22"/>
        <v xml:space="preserve">["MIN_LVL"] = "68"; </v>
      </c>
      <c r="AJ30" t="str">
        <f t="shared" si="23"/>
        <v xml:space="preserve">["NAME"] = { ["EN"] = "Spider-slayer (Advanced)"; }; </v>
      </c>
      <c r="AK30" t="str">
        <f t="shared" si="24"/>
        <v xml:space="preserve">["LORE"] = { ["EN"] = "Defeat many spiders in the Great River."; }; </v>
      </c>
      <c r="AL30" t="str">
        <f t="shared" si="25"/>
        <v xml:space="preserve">["SUMMARY"] = { ["EN"] = "Defeat 120 Spiders in the Great River"; }; </v>
      </c>
      <c r="AM30" t="str">
        <f t="shared" si="26"/>
        <v/>
      </c>
      <c r="AN30" t="str">
        <f t="shared" si="27"/>
        <v>};</v>
      </c>
    </row>
    <row r="31" spans="1:40" x14ac:dyDescent="0.25">
      <c r="A31">
        <v>1879230967</v>
      </c>
      <c r="B31">
        <v>30</v>
      </c>
      <c r="C31" t="s">
        <v>228</v>
      </c>
      <c r="D31" t="s">
        <v>31</v>
      </c>
      <c r="G31">
        <v>5</v>
      </c>
      <c r="H31">
        <v>500</v>
      </c>
      <c r="I31" t="s">
        <v>103</v>
      </c>
      <c r="J31" t="s">
        <v>497</v>
      </c>
      <c r="K31" t="s">
        <v>532</v>
      </c>
      <c r="L31">
        <v>3</v>
      </c>
      <c r="M31">
        <v>68</v>
      </c>
      <c r="P31" t="str">
        <f t="shared" si="5"/>
        <v>[30] = {["ID"] = 1879230967; }; -- Spider-slayer</v>
      </c>
      <c r="Q31" s="1" t="str">
        <f t="shared" si="6"/>
        <v>[30] = {["ID"] = 1879230967; ["SAVE_INDEX"] = 30; ["TYPE"] = 4; ["VXP"] =    0; ["LP"] =  5; ["REP"] =  500; ["FACTION"] = 22; ["TIER"] = 3; ["MIN_LVL"] = "68"; ["NAME"] = { ["EN"] = "Spider-slayer"; }; ["LORE"] = { ["EN"] = "Defeat spiders in the Great River."; }; ["SUMMARY"] = { ["EN"] = "Defeat 60 Spiders in the Great River"; }; };</v>
      </c>
      <c r="R31">
        <f t="shared" si="7"/>
        <v>30</v>
      </c>
      <c r="S31" t="str">
        <f t="shared" si="8"/>
        <v>[30] = {</v>
      </c>
      <c r="T31" t="str">
        <f t="shared" si="9"/>
        <v xml:space="preserve">["ID"] = 1879230967; </v>
      </c>
      <c r="U31" t="str">
        <f t="shared" si="10"/>
        <v xml:space="preserve">["ID"] = 1879230967; </v>
      </c>
      <c r="V31" t="str">
        <f t="shared" si="11"/>
        <v/>
      </c>
      <c r="W31" t="str">
        <f t="shared" si="12"/>
        <v xml:space="preserve">["SAVE_INDEX"] = 30; </v>
      </c>
      <c r="X31">
        <f>VLOOKUP(D31,Type!A$2:B$14,2,FALSE)</f>
        <v>4</v>
      </c>
      <c r="Y31" t="str">
        <f t="shared" si="13"/>
        <v xml:space="preserve">["TYPE"] = 4; </v>
      </c>
      <c r="Z31" t="str">
        <f t="shared" si="14"/>
        <v>0</v>
      </c>
      <c r="AA31" t="str">
        <f t="shared" si="15"/>
        <v xml:space="preserve">["VXP"] =    0; </v>
      </c>
      <c r="AB31" t="str">
        <f t="shared" si="16"/>
        <v>5</v>
      </c>
      <c r="AC31" t="str">
        <f t="shared" si="17"/>
        <v xml:space="preserve">["LP"] =  5; </v>
      </c>
      <c r="AD31" t="str">
        <f t="shared" si="18"/>
        <v>500</v>
      </c>
      <c r="AE31" t="str">
        <f t="shared" si="19"/>
        <v xml:space="preserve">["REP"] =  500; </v>
      </c>
      <c r="AF31">
        <f>VLOOKUP(I31,Faction!A$2:B$80,2,FALSE)</f>
        <v>22</v>
      </c>
      <c r="AG31" t="str">
        <f t="shared" si="20"/>
        <v xml:space="preserve">["FACTION"] = 22; </v>
      </c>
      <c r="AH31" t="str">
        <f t="shared" si="21"/>
        <v xml:space="preserve">["TIER"] = 3; </v>
      </c>
      <c r="AI31" t="str">
        <f t="shared" si="22"/>
        <v xml:space="preserve">["MIN_LVL"] = "68"; </v>
      </c>
      <c r="AJ31" t="str">
        <f t="shared" si="23"/>
        <v xml:space="preserve">["NAME"] = { ["EN"] = "Spider-slayer"; }; </v>
      </c>
      <c r="AK31" t="str">
        <f t="shared" si="24"/>
        <v xml:space="preserve">["LORE"] = { ["EN"] = "Defeat spiders in the Great River."; }; </v>
      </c>
      <c r="AL31" t="str">
        <f t="shared" si="25"/>
        <v xml:space="preserve">["SUMMARY"] = { ["EN"] = "Defeat 60 Spiders in the Great River"; }; </v>
      </c>
      <c r="AM31" t="str">
        <f t="shared" si="26"/>
        <v/>
      </c>
      <c r="AN31" t="str">
        <f t="shared" si="27"/>
        <v>};</v>
      </c>
    </row>
    <row r="32" spans="1:40" x14ac:dyDescent="0.25">
      <c r="A32">
        <v>1879230998</v>
      </c>
      <c r="B32">
        <v>31</v>
      </c>
      <c r="C32" t="s">
        <v>501</v>
      </c>
      <c r="D32" t="s">
        <v>31</v>
      </c>
      <c r="E32">
        <v>2000</v>
      </c>
      <c r="G32">
        <v>10</v>
      </c>
      <c r="H32">
        <v>700</v>
      </c>
      <c r="I32" t="s">
        <v>103</v>
      </c>
      <c r="J32" t="s">
        <v>502</v>
      </c>
      <c r="K32" t="s">
        <v>535</v>
      </c>
      <c r="L32">
        <v>2</v>
      </c>
      <c r="M32">
        <v>68</v>
      </c>
      <c r="P32" t="str">
        <f t="shared" si="5"/>
        <v>[31] = {["ID"] = 1879230998; }; -- Titan-slayer (Advanced)</v>
      </c>
      <c r="Q32" s="1" t="str">
        <f t="shared" si="6"/>
        <v>[31] = {["ID"] = 1879230998; ["SAVE_INDEX"] = 31; ["TYPE"] = 4; ["VXP"] = 2000; ["LP"] = 10; ["REP"] =  700; ["FACTION"] = 22; ["TIER"] = 2; ["MIN_LVL"] = "68"; ["NAME"] = { ["EN"] = "Titan-slayer (Advanced)"; }; ["LORE"] = { ["EN"] = "Defeat many huge enemies in Limlight Gorge."; }; ["SUMMARY"] = { ["EN"] = "Defeat 60 (Elite Master or Nemesis) monsters in the Limlight Gorge"; }; };</v>
      </c>
      <c r="R32">
        <f t="shared" si="7"/>
        <v>31</v>
      </c>
      <c r="S32" t="str">
        <f t="shared" si="8"/>
        <v>[31] = {</v>
      </c>
      <c r="T32" t="str">
        <f t="shared" si="9"/>
        <v xml:space="preserve">["ID"] = 1879230998; </v>
      </c>
      <c r="U32" t="str">
        <f t="shared" si="10"/>
        <v xml:space="preserve">["ID"] = 1879230998; </v>
      </c>
      <c r="V32" t="str">
        <f t="shared" si="11"/>
        <v/>
      </c>
      <c r="W32" t="str">
        <f t="shared" si="12"/>
        <v xml:space="preserve">["SAVE_INDEX"] = 31; </v>
      </c>
      <c r="X32">
        <f>VLOOKUP(D32,Type!A$2:B$14,2,FALSE)</f>
        <v>4</v>
      </c>
      <c r="Y32" t="str">
        <f t="shared" si="13"/>
        <v xml:space="preserve">["TYPE"] = 4; </v>
      </c>
      <c r="Z32" t="str">
        <f t="shared" si="14"/>
        <v>2000</v>
      </c>
      <c r="AA32" t="str">
        <f t="shared" si="15"/>
        <v xml:space="preserve">["VXP"] = 2000; </v>
      </c>
      <c r="AB32" t="str">
        <f t="shared" si="16"/>
        <v>10</v>
      </c>
      <c r="AC32" t="str">
        <f t="shared" si="17"/>
        <v xml:space="preserve">["LP"] = 10; </v>
      </c>
      <c r="AD32" t="str">
        <f t="shared" si="18"/>
        <v>700</v>
      </c>
      <c r="AE32" t="str">
        <f t="shared" si="19"/>
        <v xml:space="preserve">["REP"] =  700; </v>
      </c>
      <c r="AF32">
        <f>VLOOKUP(I32,Faction!A$2:B$80,2,FALSE)</f>
        <v>22</v>
      </c>
      <c r="AG32" t="str">
        <f t="shared" si="20"/>
        <v xml:space="preserve">["FACTION"] = 22; </v>
      </c>
      <c r="AH32" t="str">
        <f t="shared" si="21"/>
        <v xml:space="preserve">["TIER"] = 2; </v>
      </c>
      <c r="AI32" t="str">
        <f t="shared" si="22"/>
        <v xml:space="preserve">["MIN_LVL"] = "68"; </v>
      </c>
      <c r="AJ32" t="str">
        <f t="shared" si="23"/>
        <v xml:space="preserve">["NAME"] = { ["EN"] = "Titan-slayer (Advanced)"; }; </v>
      </c>
      <c r="AK32" t="str">
        <f t="shared" si="24"/>
        <v xml:space="preserve">["LORE"] = { ["EN"] = "Defeat many huge enemies in Limlight Gorge."; }; </v>
      </c>
      <c r="AL32" t="str">
        <f t="shared" si="25"/>
        <v xml:space="preserve">["SUMMARY"] = { ["EN"] = "Defeat 60 (Elite Master or Nemesis) monsters in the Limlight Gorge"; }; </v>
      </c>
      <c r="AM32" t="str">
        <f t="shared" si="26"/>
        <v/>
      </c>
      <c r="AN32" t="str">
        <f t="shared" si="27"/>
        <v>};</v>
      </c>
    </row>
    <row r="33" spans="1:40" x14ac:dyDescent="0.25">
      <c r="A33">
        <v>1879230965</v>
      </c>
      <c r="B33">
        <v>32</v>
      </c>
      <c r="C33" t="s">
        <v>499</v>
      </c>
      <c r="D33" t="s">
        <v>31</v>
      </c>
      <c r="G33">
        <v>5</v>
      </c>
      <c r="H33">
        <v>500</v>
      </c>
      <c r="I33" t="s">
        <v>103</v>
      </c>
      <c r="J33" t="s">
        <v>500</v>
      </c>
      <c r="K33" t="s">
        <v>534</v>
      </c>
      <c r="L33">
        <v>3</v>
      </c>
      <c r="M33">
        <v>68</v>
      </c>
      <c r="P33" t="str">
        <f t="shared" si="5"/>
        <v>[32] = {["ID"] = 1879230965; }; -- Titan-slayer</v>
      </c>
      <c r="Q33" s="1" t="str">
        <f t="shared" si="6"/>
        <v>[32] = {["ID"] = 1879230965; ["SAVE_INDEX"] = 32; ["TYPE"] = 4; ["VXP"] =    0; ["LP"] =  5; ["REP"] =  500; ["FACTION"] = 22; ["TIER"] = 3; ["MIN_LVL"] = "68"; ["NAME"] = { ["EN"] = "Titan-slayer"; }; ["LORE"] = { ["EN"] = "Defeat huge enemies in Limlight Gorge."; }; ["SUMMARY"] = { ["EN"] = "Defeat 30 (Elite Master or Nemesis) monsters in the Limlight Gorge"; }; };</v>
      </c>
      <c r="R33">
        <f t="shared" si="7"/>
        <v>32</v>
      </c>
      <c r="S33" t="str">
        <f t="shared" si="8"/>
        <v>[32] = {</v>
      </c>
      <c r="T33" t="str">
        <f t="shared" si="9"/>
        <v xml:space="preserve">["ID"] = 1879230965; </v>
      </c>
      <c r="U33" t="str">
        <f t="shared" si="10"/>
        <v xml:space="preserve">["ID"] = 1879230965; </v>
      </c>
      <c r="V33" t="str">
        <f t="shared" si="11"/>
        <v/>
      </c>
      <c r="W33" t="str">
        <f t="shared" si="12"/>
        <v xml:space="preserve">["SAVE_INDEX"] = 32; </v>
      </c>
      <c r="X33">
        <f>VLOOKUP(D33,Type!A$2:B$14,2,FALSE)</f>
        <v>4</v>
      </c>
      <c r="Y33" t="str">
        <f t="shared" si="13"/>
        <v xml:space="preserve">["TYPE"] = 4; </v>
      </c>
      <c r="Z33" t="str">
        <f t="shared" si="14"/>
        <v>0</v>
      </c>
      <c r="AA33" t="str">
        <f t="shared" si="15"/>
        <v xml:space="preserve">["VXP"] =    0; </v>
      </c>
      <c r="AB33" t="str">
        <f t="shared" si="16"/>
        <v>5</v>
      </c>
      <c r="AC33" t="str">
        <f t="shared" si="17"/>
        <v xml:space="preserve">["LP"] =  5; </v>
      </c>
      <c r="AD33" t="str">
        <f t="shared" si="18"/>
        <v>500</v>
      </c>
      <c r="AE33" t="str">
        <f t="shared" si="19"/>
        <v xml:space="preserve">["REP"] =  500; </v>
      </c>
      <c r="AF33">
        <f>VLOOKUP(I33,Faction!A$2:B$80,2,FALSE)</f>
        <v>22</v>
      </c>
      <c r="AG33" t="str">
        <f t="shared" si="20"/>
        <v xml:space="preserve">["FACTION"] = 22; </v>
      </c>
      <c r="AH33" t="str">
        <f t="shared" si="21"/>
        <v xml:space="preserve">["TIER"] = 3; </v>
      </c>
      <c r="AI33" t="str">
        <f t="shared" si="22"/>
        <v xml:space="preserve">["MIN_LVL"] = "68"; </v>
      </c>
      <c r="AJ33" t="str">
        <f t="shared" si="23"/>
        <v xml:space="preserve">["NAME"] = { ["EN"] = "Titan-slayer"; }; </v>
      </c>
      <c r="AK33" t="str">
        <f t="shared" si="24"/>
        <v xml:space="preserve">["LORE"] = { ["EN"] = "Defeat huge enemies in Limlight Gorge."; }; </v>
      </c>
      <c r="AL33" t="str">
        <f t="shared" si="25"/>
        <v xml:space="preserve">["SUMMARY"] = { ["EN"] = "Defeat 30 (Elite Master or Nemesis) monsters in the Limlight Gorge"; }; </v>
      </c>
      <c r="AM33" t="str">
        <f t="shared" si="26"/>
        <v/>
      </c>
      <c r="AN33" t="str">
        <f t="shared" si="27"/>
        <v>};</v>
      </c>
    </row>
    <row r="34" spans="1:40" x14ac:dyDescent="0.25">
      <c r="A34">
        <v>1879233865</v>
      </c>
      <c r="B34">
        <v>33</v>
      </c>
      <c r="C34" t="s">
        <v>450</v>
      </c>
      <c r="D34" t="s">
        <v>25</v>
      </c>
      <c r="F34" t="s">
        <v>2066</v>
      </c>
      <c r="G34">
        <v>5</v>
      </c>
      <c r="H34">
        <v>500</v>
      </c>
      <c r="I34" t="s">
        <v>103</v>
      </c>
      <c r="J34" t="s">
        <v>451</v>
      </c>
      <c r="K34" t="s">
        <v>518</v>
      </c>
      <c r="L34">
        <v>0</v>
      </c>
      <c r="M34">
        <v>68</v>
      </c>
      <c r="P34" t="str">
        <f t="shared" si="5"/>
        <v>[33] = {["ID"] = 1879233865; }; -- Stangard Explorer</v>
      </c>
      <c r="Q34" s="1" t="str">
        <f t="shared" si="6"/>
        <v>[33] = {["ID"] = 1879233865; ["SAVE_INDEX"] = 33; ["TYPE"] = 3; ["VXP"] =    0; ["LP"] =  5; ["REP"] =  500; ["FACTION"] = 22; ["TIER"] = 0; ["MIN_LVL"] = "68"; ["NAME"] = { ["EN"] = "Stangard Explorer"; }; ["LORE"] = { ["EN"] = "Discover all of Stangard's interiors."; }; ["SUMMARY"] = { ["EN"] = "Find 20 points of interest in Stangard"; }; ["TITLE"] = { ["EN"] = "the Trespasser"; }; };</v>
      </c>
      <c r="R34">
        <f t="shared" si="7"/>
        <v>33</v>
      </c>
      <c r="S34" t="str">
        <f t="shared" si="8"/>
        <v>[33] = {</v>
      </c>
      <c r="T34" t="str">
        <f t="shared" si="9"/>
        <v xml:space="preserve">["ID"] = 1879233865; </v>
      </c>
      <c r="U34" t="str">
        <f t="shared" si="10"/>
        <v xml:space="preserve">["ID"] = 1879233865; </v>
      </c>
      <c r="V34" t="str">
        <f t="shared" si="11"/>
        <v/>
      </c>
      <c r="W34" t="str">
        <f t="shared" si="12"/>
        <v xml:space="preserve">["SAVE_INDEX"] = 33; </v>
      </c>
      <c r="X34">
        <f>VLOOKUP(D34,Type!A$2:B$14,2,FALSE)</f>
        <v>3</v>
      </c>
      <c r="Y34" t="str">
        <f t="shared" si="13"/>
        <v xml:space="preserve">["TYPE"] = 3; </v>
      </c>
      <c r="Z34" t="str">
        <f t="shared" si="14"/>
        <v>0</v>
      </c>
      <c r="AA34" t="str">
        <f t="shared" si="15"/>
        <v xml:space="preserve">["VXP"] =    0; </v>
      </c>
      <c r="AB34" t="str">
        <f t="shared" si="16"/>
        <v>5</v>
      </c>
      <c r="AC34" t="str">
        <f t="shared" si="17"/>
        <v xml:space="preserve">["LP"] =  5; </v>
      </c>
      <c r="AD34" t="str">
        <f t="shared" si="18"/>
        <v>500</v>
      </c>
      <c r="AE34" t="str">
        <f t="shared" si="19"/>
        <v xml:space="preserve">["REP"] =  500; </v>
      </c>
      <c r="AF34">
        <f>VLOOKUP(I34,Faction!A$2:B$80,2,FALSE)</f>
        <v>22</v>
      </c>
      <c r="AG34" t="str">
        <f t="shared" si="20"/>
        <v xml:space="preserve">["FACTION"] = 22; </v>
      </c>
      <c r="AH34" t="str">
        <f t="shared" si="21"/>
        <v xml:space="preserve">["TIER"] = 0; </v>
      </c>
      <c r="AI34" t="str">
        <f t="shared" si="22"/>
        <v xml:space="preserve">["MIN_LVL"] = "68"; </v>
      </c>
      <c r="AJ34" t="str">
        <f t="shared" si="23"/>
        <v xml:space="preserve">["NAME"] = { ["EN"] = "Stangard Explorer"; }; </v>
      </c>
      <c r="AK34" t="str">
        <f t="shared" si="24"/>
        <v xml:space="preserve">["LORE"] = { ["EN"] = "Discover all of Stangard's interiors."; }; </v>
      </c>
      <c r="AL34" t="str">
        <f t="shared" si="25"/>
        <v xml:space="preserve">["SUMMARY"] = { ["EN"] = "Find 20 points of interest in Stangard"; }; </v>
      </c>
      <c r="AM34" t="str">
        <f t="shared" si="26"/>
        <v xml:space="preserve">["TITLE"] = { ["EN"] = "the Trespasser"; }; </v>
      </c>
      <c r="AN34" t="str">
        <f t="shared" si="27"/>
        <v>};</v>
      </c>
    </row>
    <row r="35" spans="1:40" x14ac:dyDescent="0.25">
      <c r="A35">
        <v>1879230984</v>
      </c>
      <c r="B35">
        <v>34</v>
      </c>
      <c r="C35" t="s">
        <v>452</v>
      </c>
      <c r="D35" t="s">
        <v>25</v>
      </c>
      <c r="G35">
        <v>10</v>
      </c>
      <c r="H35">
        <v>1200</v>
      </c>
      <c r="I35" t="s">
        <v>57</v>
      </c>
      <c r="J35" t="s">
        <v>453</v>
      </c>
      <c r="K35" t="s">
        <v>519</v>
      </c>
      <c r="L35">
        <v>0</v>
      </c>
      <c r="M35">
        <v>68</v>
      </c>
      <c r="P35" t="str">
        <f t="shared" si="5"/>
        <v>[34] = {["ID"] = 1879230984; }; -- Ancient Ruins of the Limlight</v>
      </c>
      <c r="Q35" s="1" t="str">
        <f t="shared" si="6"/>
        <v>[34] = {["ID"] = 1879230984; ["SAVE_INDEX"] = 34; ["TYPE"] = 3; ["VXP"] =    0; ["LP"] = 10; ["REP"] = 1200; ["FACTION"] = 24; ["TIER"] = 0; ["MIN_LVL"] = "68"; ["NAME"] = { ["EN"] = "Ancient Ruins of the Limlight"; }; ["LORE"] = { ["EN"] = "Look for traces of the ancient legacy of the Limlight Gorge, when it was still a part of the Golden Wood ages ago."; }; ["SUMMARY"] = { ["EN"] = "Find 6 ruins in the Limlight Gorge"; }; };</v>
      </c>
      <c r="R35">
        <f t="shared" si="7"/>
        <v>34</v>
      </c>
      <c r="S35" t="str">
        <f t="shared" si="8"/>
        <v>[34] = {</v>
      </c>
      <c r="T35" t="str">
        <f t="shared" si="9"/>
        <v xml:space="preserve">["ID"] = 1879230984; </v>
      </c>
      <c r="U35" t="str">
        <f t="shared" si="10"/>
        <v xml:space="preserve">["ID"] = 1879230984; </v>
      </c>
      <c r="V35" t="str">
        <f t="shared" si="11"/>
        <v/>
      </c>
      <c r="W35" t="str">
        <f t="shared" si="12"/>
        <v xml:space="preserve">["SAVE_INDEX"] = 34; </v>
      </c>
      <c r="X35">
        <f>VLOOKUP(D35,Type!A$2:B$14,2,FALSE)</f>
        <v>3</v>
      </c>
      <c r="Y35" t="str">
        <f t="shared" si="13"/>
        <v xml:space="preserve">["TYPE"] = 3; </v>
      </c>
      <c r="Z35" t="str">
        <f t="shared" si="14"/>
        <v>0</v>
      </c>
      <c r="AA35" t="str">
        <f t="shared" si="15"/>
        <v xml:space="preserve">["VXP"] =    0; </v>
      </c>
      <c r="AB35" t="str">
        <f t="shared" si="16"/>
        <v>10</v>
      </c>
      <c r="AC35" t="str">
        <f t="shared" si="17"/>
        <v xml:space="preserve">["LP"] = 10; </v>
      </c>
      <c r="AD35" t="str">
        <f t="shared" si="18"/>
        <v>1200</v>
      </c>
      <c r="AE35" t="str">
        <f t="shared" si="19"/>
        <v xml:space="preserve">["REP"] = 1200; </v>
      </c>
      <c r="AF35">
        <f>VLOOKUP(I35,Faction!A$2:B$80,2,FALSE)</f>
        <v>24</v>
      </c>
      <c r="AG35" t="str">
        <f t="shared" si="20"/>
        <v xml:space="preserve">["FACTION"] = 24; </v>
      </c>
      <c r="AH35" t="str">
        <f t="shared" si="21"/>
        <v xml:space="preserve">["TIER"] = 0; </v>
      </c>
      <c r="AI35" t="str">
        <f t="shared" si="22"/>
        <v xml:space="preserve">["MIN_LVL"] = "68"; </v>
      </c>
      <c r="AJ35" t="str">
        <f t="shared" si="23"/>
        <v xml:space="preserve">["NAME"] = { ["EN"] = "Ancient Ruins of the Limlight"; }; </v>
      </c>
      <c r="AK35" t="str">
        <f t="shared" si="24"/>
        <v xml:space="preserve">["LORE"] = { ["EN"] = "Look for traces of the ancient legacy of the Limlight Gorge, when it was still a part of the Golden Wood ages ago."; }; </v>
      </c>
      <c r="AL35" t="str">
        <f t="shared" si="25"/>
        <v xml:space="preserve">["SUMMARY"] = { ["EN"] = "Find 6 ruins in the Limlight Gorge"; }; </v>
      </c>
      <c r="AM35" t="str">
        <f t="shared" si="26"/>
        <v/>
      </c>
      <c r="AN35" t="str">
        <f t="shared" si="27"/>
        <v>};</v>
      </c>
    </row>
    <row r="36" spans="1:40" x14ac:dyDescent="0.25">
      <c r="A36">
        <v>1879230981</v>
      </c>
      <c r="B36">
        <v>35</v>
      </c>
      <c r="C36" t="s">
        <v>454</v>
      </c>
      <c r="D36" t="s">
        <v>26</v>
      </c>
      <c r="F36" t="s">
        <v>455</v>
      </c>
      <c r="G36">
        <v>10</v>
      </c>
      <c r="H36">
        <v>1200</v>
      </c>
      <c r="I36" t="s">
        <v>57</v>
      </c>
      <c r="J36" t="s">
        <v>456</v>
      </c>
      <c r="K36" t="s">
        <v>1466</v>
      </c>
      <c r="L36">
        <v>0</v>
      </c>
      <c r="M36">
        <v>68</v>
      </c>
      <c r="P36" t="str">
        <f t="shared" si="5"/>
        <v>[35] = {["ID"] = 1879230981; }; -- The Spirits of the Limlight</v>
      </c>
      <c r="Q36" s="1" t="str">
        <f t="shared" si="6"/>
        <v>[35] = {["ID"] = 1879230981; ["SAVE_INDEX"] = 35; ["TYPE"] = 6; ["VXP"] =    0; ["LP"] = 10; ["REP"] = 1200; ["FACTION"] = 24; ["TIER"] = 0; ["MIN_LVL"] = "68"; ["NAME"] = { ["EN"] = "The Spirits of the Limlight"; }; ["LORE"] = { ["EN"] = "Ordhrien has suggested that you attempt to speak with the spirits of the Limlight Gorge. The Elves of Lothlórien once communed with these spirits and claim that they can only be seen by the light of the stars."; }; ["SUMMARY"] = { ["EN"] = "Speak with the Spirits of the Limlight Gorge at night"; }; ["TITLE"] = { ["EN"] = "Chronicler of Twilight"; }; };</v>
      </c>
      <c r="R36">
        <f t="shared" si="7"/>
        <v>35</v>
      </c>
      <c r="S36" t="str">
        <f t="shared" si="8"/>
        <v>[35] = {</v>
      </c>
      <c r="T36" t="str">
        <f t="shared" si="9"/>
        <v xml:space="preserve">["ID"] = 1879230981; </v>
      </c>
      <c r="U36" t="str">
        <f t="shared" si="10"/>
        <v xml:space="preserve">["ID"] = 1879230981; </v>
      </c>
      <c r="V36" t="str">
        <f t="shared" si="11"/>
        <v/>
      </c>
      <c r="W36" t="str">
        <f t="shared" si="12"/>
        <v xml:space="preserve">["SAVE_INDEX"] = 35; </v>
      </c>
      <c r="X36">
        <f>VLOOKUP(D36,Type!A$2:B$14,2,FALSE)</f>
        <v>6</v>
      </c>
      <c r="Y36" t="str">
        <f t="shared" si="13"/>
        <v xml:space="preserve">["TYPE"] = 6; </v>
      </c>
      <c r="Z36" t="str">
        <f t="shared" si="14"/>
        <v>0</v>
      </c>
      <c r="AA36" t="str">
        <f t="shared" si="15"/>
        <v xml:space="preserve">["VXP"] =    0; </v>
      </c>
      <c r="AB36" t="str">
        <f t="shared" si="16"/>
        <v>10</v>
      </c>
      <c r="AC36" t="str">
        <f t="shared" si="17"/>
        <v xml:space="preserve">["LP"] = 10; </v>
      </c>
      <c r="AD36" t="str">
        <f t="shared" si="18"/>
        <v>1200</v>
      </c>
      <c r="AE36" t="str">
        <f t="shared" si="19"/>
        <v xml:space="preserve">["REP"] = 1200; </v>
      </c>
      <c r="AF36">
        <f>VLOOKUP(I36,Faction!A$2:B$80,2,FALSE)</f>
        <v>24</v>
      </c>
      <c r="AG36" t="str">
        <f t="shared" si="20"/>
        <v xml:space="preserve">["FACTION"] = 24; </v>
      </c>
      <c r="AH36" t="str">
        <f t="shared" si="21"/>
        <v xml:space="preserve">["TIER"] = 0; </v>
      </c>
      <c r="AI36" t="str">
        <f t="shared" si="22"/>
        <v xml:space="preserve">["MIN_LVL"] = "68"; </v>
      </c>
      <c r="AJ36" t="str">
        <f t="shared" si="23"/>
        <v xml:space="preserve">["NAME"] = { ["EN"] = "The Spirits of the Limlight"; }; </v>
      </c>
      <c r="AK36" t="str">
        <f t="shared" si="24"/>
        <v xml:space="preserve">["LORE"] = { ["EN"] = "Ordhrien has suggested that you attempt to speak with the spirits of the Limlight Gorge. The Elves of Lothlórien once communed with these spirits and claim that they can only be seen by the light of the stars."; }; </v>
      </c>
      <c r="AL36" t="str">
        <f t="shared" si="25"/>
        <v xml:space="preserve">["SUMMARY"] = { ["EN"] = "Speak with the Spirits of the Limlight Gorge at night"; }; </v>
      </c>
      <c r="AM36" t="str">
        <f t="shared" si="26"/>
        <v xml:space="preserve">["TITLE"] = { ["EN"] = "Chronicler of Twilight"; }; </v>
      </c>
      <c r="AN36" t="str">
        <f t="shared" si="27"/>
        <v>};</v>
      </c>
    </row>
    <row r="37" spans="1:40" x14ac:dyDescent="0.25">
      <c r="A37">
        <v>1879231932</v>
      </c>
      <c r="B37">
        <v>36</v>
      </c>
      <c r="C37" t="s">
        <v>503</v>
      </c>
      <c r="D37" t="s">
        <v>30</v>
      </c>
      <c r="F37" t="s">
        <v>504</v>
      </c>
      <c r="G37">
        <v>15</v>
      </c>
      <c r="H37">
        <v>1200</v>
      </c>
      <c r="I37" t="s">
        <v>57</v>
      </c>
      <c r="J37" t="s">
        <v>505</v>
      </c>
      <c r="K37" t="s">
        <v>536</v>
      </c>
      <c r="L37">
        <v>0</v>
      </c>
      <c r="M37">
        <v>72</v>
      </c>
      <c r="P37" t="str">
        <f t="shared" si="5"/>
        <v>[36] = {["ID"] = 1879231932; }; -- Saviour of the Roots of Fangorn</v>
      </c>
      <c r="Q37" s="1" t="str">
        <f t="shared" si="6"/>
        <v>[36] = {["ID"] = 1879231932; ["SAVE_INDEX"] = 36; ["TYPE"] = 7; ["VXP"] =    0; ["LP"] = 15; ["REP"] = 1200; ["FACTION"] = 24; ["TIER"] = 0; ["MIN_LVL"] = "72"; ["NAME"] = { ["EN"] = "Saviour of the Roots of Fangorn"; }; ["LORE"] = { ["EN"] = "Those who would call themselves the Saviour of the Roots of Fangorn must overcome all of the challenges they face within."; }; ["SUMMARY"] = { ["EN"] = "Complete 3 deeds in the Roots of Fangorn"; }; ["TITLE"] = { ["EN"] = "Waldengard"; }; };</v>
      </c>
      <c r="R37">
        <f t="shared" si="7"/>
        <v>36</v>
      </c>
      <c r="S37" t="str">
        <f t="shared" si="8"/>
        <v>[36] = {</v>
      </c>
      <c r="T37" t="str">
        <f t="shared" si="9"/>
        <v xml:space="preserve">["ID"] = 1879231932; </v>
      </c>
      <c r="U37" t="str">
        <f t="shared" si="10"/>
        <v xml:space="preserve">["ID"] = 1879231932; </v>
      </c>
      <c r="V37" t="str">
        <f t="shared" si="11"/>
        <v/>
      </c>
      <c r="W37" t="str">
        <f t="shared" si="12"/>
        <v xml:space="preserve">["SAVE_INDEX"] = 36; </v>
      </c>
      <c r="X37">
        <f>VLOOKUP(D37,Type!A$2:B$14,2,FALSE)</f>
        <v>7</v>
      </c>
      <c r="Y37" t="str">
        <f t="shared" si="13"/>
        <v xml:space="preserve">["TYPE"] = 7; </v>
      </c>
      <c r="Z37" t="str">
        <f t="shared" si="14"/>
        <v>0</v>
      </c>
      <c r="AA37" t="str">
        <f t="shared" si="15"/>
        <v xml:space="preserve">["VXP"] =    0; </v>
      </c>
      <c r="AB37" t="str">
        <f t="shared" si="16"/>
        <v>15</v>
      </c>
      <c r="AC37" t="str">
        <f t="shared" si="17"/>
        <v xml:space="preserve">["LP"] = 15; </v>
      </c>
      <c r="AD37" t="str">
        <f t="shared" si="18"/>
        <v>1200</v>
      </c>
      <c r="AE37" t="str">
        <f t="shared" si="19"/>
        <v xml:space="preserve">["REP"] = 1200; </v>
      </c>
      <c r="AF37">
        <f>VLOOKUP(I37,Faction!A$2:B$80,2,FALSE)</f>
        <v>24</v>
      </c>
      <c r="AG37" t="str">
        <f t="shared" si="20"/>
        <v xml:space="preserve">["FACTION"] = 24; </v>
      </c>
      <c r="AH37" t="str">
        <f t="shared" si="21"/>
        <v xml:space="preserve">["TIER"] = 0; </v>
      </c>
      <c r="AI37" t="str">
        <f t="shared" si="22"/>
        <v xml:space="preserve">["MIN_LVL"] = "72"; </v>
      </c>
      <c r="AJ37" t="str">
        <f t="shared" si="23"/>
        <v xml:space="preserve">["NAME"] = { ["EN"] = "Saviour of the Roots of Fangorn"; }; </v>
      </c>
      <c r="AK37" t="str">
        <f t="shared" si="24"/>
        <v xml:space="preserve">["LORE"] = { ["EN"] = "Those who would call themselves the Saviour of the Roots of Fangorn must overcome all of the challenges they face within."; }; </v>
      </c>
      <c r="AL37" t="str">
        <f t="shared" si="25"/>
        <v xml:space="preserve">["SUMMARY"] = { ["EN"] = "Complete 3 deeds in the Roots of Fangorn"; }; </v>
      </c>
      <c r="AM37" t="str">
        <f t="shared" si="26"/>
        <v xml:space="preserve">["TITLE"] = { ["EN"] = "Waldengard"; }; </v>
      </c>
      <c r="AN37" t="str">
        <f t="shared" si="27"/>
        <v>};</v>
      </c>
    </row>
    <row r="38" spans="1:40" x14ac:dyDescent="0.25">
      <c r="A38">
        <v>1879231933</v>
      </c>
      <c r="B38">
        <v>37</v>
      </c>
      <c r="C38" t="s">
        <v>508</v>
      </c>
      <c r="D38" t="s">
        <v>31</v>
      </c>
      <c r="F38" t="s">
        <v>509</v>
      </c>
      <c r="G38">
        <v>15</v>
      </c>
      <c r="H38">
        <v>1200</v>
      </c>
      <c r="I38" t="s">
        <v>57</v>
      </c>
      <c r="J38" t="s">
        <v>1686</v>
      </c>
      <c r="K38" t="s">
        <v>1467</v>
      </c>
      <c r="L38">
        <v>1</v>
      </c>
      <c r="M38">
        <v>72</v>
      </c>
      <c r="P38" t="str">
        <f t="shared" si="5"/>
        <v>[37] = {["ID"] = 1879231933; }; -- Roots of Fangorn: Defeat Gurthúl</v>
      </c>
      <c r="Q38" s="1" t="str">
        <f t="shared" si="6"/>
        <v>[37] = {["ID"] = 1879231933; ["SAVE_INDEX"] = 37; ["TYPE"] = 4; ["VXP"] =    0; ["LP"] = 15; ["REP"] = 1200; ["FACTION"] = 24; ["TIER"] = 1; ["MIN_LVL"] = "72"; ["NAME"] = { ["EN"] = "Roots of Fangorn: Defeat Gurthúl"; }; ["LORE"] = { ["EN"] = "Entering the eeries natural caverns that extend beneath the fringe of the Forest of Fangorn, you discovered and defeated the terrible Gurthúl and her brood, thus foiling their attempt to poison the ancient roots of the forest above."; }; ["SUMMARY"] = { ["EN"] = "Defeat Gurthúl in the Roots of Fangorn"; }; ["TITLE"] = { ["EN"] = "Slayer of Gurthúl"; }; };</v>
      </c>
      <c r="R38">
        <f t="shared" si="7"/>
        <v>37</v>
      </c>
      <c r="S38" t="str">
        <f t="shared" si="8"/>
        <v>[37] = {</v>
      </c>
      <c r="T38" t="str">
        <f t="shared" si="9"/>
        <v xml:space="preserve">["ID"] = 1879231933; </v>
      </c>
      <c r="U38" t="str">
        <f t="shared" si="10"/>
        <v xml:space="preserve">["ID"] = 1879231933; </v>
      </c>
      <c r="V38" t="str">
        <f t="shared" si="11"/>
        <v/>
      </c>
      <c r="W38" t="str">
        <f t="shared" si="12"/>
        <v xml:space="preserve">["SAVE_INDEX"] = 37; </v>
      </c>
      <c r="X38">
        <f>VLOOKUP(D38,Type!A$2:B$14,2,FALSE)</f>
        <v>4</v>
      </c>
      <c r="Y38" t="str">
        <f t="shared" si="13"/>
        <v xml:space="preserve">["TYPE"] = 4; </v>
      </c>
      <c r="Z38" t="str">
        <f t="shared" si="14"/>
        <v>0</v>
      </c>
      <c r="AA38" t="str">
        <f t="shared" si="15"/>
        <v xml:space="preserve">["VXP"] =    0; </v>
      </c>
      <c r="AB38" t="str">
        <f t="shared" si="16"/>
        <v>15</v>
      </c>
      <c r="AC38" t="str">
        <f t="shared" si="17"/>
        <v xml:space="preserve">["LP"] = 15; </v>
      </c>
      <c r="AD38" t="str">
        <f t="shared" si="18"/>
        <v>1200</v>
      </c>
      <c r="AE38" t="str">
        <f t="shared" si="19"/>
        <v xml:space="preserve">["REP"] = 1200; </v>
      </c>
      <c r="AF38">
        <f>VLOOKUP(I38,Faction!A$2:B$80,2,FALSE)</f>
        <v>24</v>
      </c>
      <c r="AG38" t="str">
        <f t="shared" si="20"/>
        <v xml:space="preserve">["FACTION"] = 24; </v>
      </c>
      <c r="AH38" t="str">
        <f t="shared" si="21"/>
        <v xml:space="preserve">["TIER"] = 1; </v>
      </c>
      <c r="AI38" t="str">
        <f t="shared" si="22"/>
        <v xml:space="preserve">["MIN_LVL"] = "72"; </v>
      </c>
      <c r="AJ38" t="str">
        <f t="shared" si="23"/>
        <v xml:space="preserve">["NAME"] = { ["EN"] = "Roots of Fangorn: Defeat Gurthúl"; }; </v>
      </c>
      <c r="AK38" t="str">
        <f t="shared" si="24"/>
        <v xml:space="preserve">["LORE"] = { ["EN"] = "Entering the eeries natural caverns that extend beneath the fringe of the Forest of Fangorn, you discovered and defeated the terrible Gurthúl and her brood, thus foiling their attempt to poison the ancient roots of the forest above."; }; </v>
      </c>
      <c r="AL38" t="str">
        <f t="shared" si="25"/>
        <v xml:space="preserve">["SUMMARY"] = { ["EN"] = "Defeat Gurthúl in the Roots of Fangorn"; }; </v>
      </c>
      <c r="AM38" t="str">
        <f t="shared" si="26"/>
        <v xml:space="preserve">["TITLE"] = { ["EN"] = "Slayer of Gurthúl"; }; </v>
      </c>
      <c r="AN38" t="str">
        <f t="shared" si="27"/>
        <v>};</v>
      </c>
    </row>
    <row r="39" spans="1:40" x14ac:dyDescent="0.25">
      <c r="A39">
        <v>1879231931</v>
      </c>
      <c r="B39">
        <v>38</v>
      </c>
      <c r="C39" t="s">
        <v>507</v>
      </c>
      <c r="D39" t="s">
        <v>31</v>
      </c>
      <c r="G39">
        <v>15</v>
      </c>
      <c r="H39">
        <v>1200</v>
      </c>
      <c r="I39" t="s">
        <v>57</v>
      </c>
      <c r="J39" t="s">
        <v>1687</v>
      </c>
      <c r="K39" t="s">
        <v>1468</v>
      </c>
      <c r="L39">
        <v>2</v>
      </c>
      <c r="M39">
        <v>72</v>
      </c>
      <c r="P39" t="str">
        <f t="shared" si="5"/>
        <v>[38] = {["ID"] = 1879231931; }; -- Roots of Fangorn: Slaves of the Spider Queen</v>
      </c>
      <c r="Q39" s="1" t="str">
        <f t="shared" si="6"/>
        <v>[38] = {["ID"] = 1879231931; ["SAVE_INDEX"] = 38; ["TYPE"] = 4; ["VXP"] =    0; ["LP"] = 15; ["REP"] = 1200; ["FACTION"] = 24; ["TIER"] = 2; ["MIN_LVL"] = "72"; ["NAME"] = { ["EN"] = "Roots of Fangorn: Slaves of the Spider Queen"; }; ["LORE"] = { ["EN"] = "An ancient evil has burrowed its way beneath the roots of the forest of Fangorn, using labour provided by a band of enslaved Orcs. The leader of these Orcs is Frûshkul, and he must be defeated if you are to reach the spider queen and prevent the roots of the forest above from being poisoned and corrupted."; }; ["SUMMARY"] = { ["EN"] = "Defeat Frûshkul in the Roots of Fangorn"; }; };</v>
      </c>
      <c r="R39">
        <f t="shared" si="7"/>
        <v>38</v>
      </c>
      <c r="S39" t="str">
        <f t="shared" si="8"/>
        <v>[38] = {</v>
      </c>
      <c r="T39" t="str">
        <f t="shared" si="9"/>
        <v xml:space="preserve">["ID"] = 1879231931; </v>
      </c>
      <c r="U39" t="str">
        <f t="shared" si="10"/>
        <v xml:space="preserve">["ID"] = 1879231931; </v>
      </c>
      <c r="V39" t="str">
        <f t="shared" si="11"/>
        <v/>
      </c>
      <c r="W39" t="str">
        <f t="shared" si="12"/>
        <v xml:space="preserve">["SAVE_INDEX"] = 38; </v>
      </c>
      <c r="X39">
        <f>VLOOKUP(D39,Type!A$2:B$14,2,FALSE)</f>
        <v>4</v>
      </c>
      <c r="Y39" t="str">
        <f t="shared" si="13"/>
        <v xml:space="preserve">["TYPE"] = 4; </v>
      </c>
      <c r="Z39" t="str">
        <f t="shared" si="14"/>
        <v>0</v>
      </c>
      <c r="AA39" t="str">
        <f t="shared" si="15"/>
        <v xml:space="preserve">["VXP"] =    0; </v>
      </c>
      <c r="AB39" t="str">
        <f t="shared" si="16"/>
        <v>15</v>
      </c>
      <c r="AC39" t="str">
        <f t="shared" si="17"/>
        <v xml:space="preserve">["LP"] = 15; </v>
      </c>
      <c r="AD39" t="str">
        <f t="shared" si="18"/>
        <v>1200</v>
      </c>
      <c r="AE39" t="str">
        <f t="shared" si="19"/>
        <v xml:space="preserve">["REP"] = 1200; </v>
      </c>
      <c r="AF39">
        <f>VLOOKUP(I39,Faction!A$2:B$80,2,FALSE)</f>
        <v>24</v>
      </c>
      <c r="AG39" t="str">
        <f t="shared" si="20"/>
        <v xml:space="preserve">["FACTION"] = 24; </v>
      </c>
      <c r="AH39" t="str">
        <f t="shared" si="21"/>
        <v xml:space="preserve">["TIER"] = 2; </v>
      </c>
      <c r="AI39" t="str">
        <f t="shared" si="22"/>
        <v xml:space="preserve">["MIN_LVL"] = "72"; </v>
      </c>
      <c r="AJ39" t="str">
        <f t="shared" si="23"/>
        <v xml:space="preserve">["NAME"] = { ["EN"] = "Roots of Fangorn: Slaves of the Spider Queen"; }; </v>
      </c>
      <c r="AK39" t="str">
        <f t="shared" si="24"/>
        <v xml:space="preserve">["LORE"] = { ["EN"] = "An ancient evil has burrowed its way beneath the roots of the forest of Fangorn, using labour provided by a band of enslaved Orcs. The leader of these Orcs is Frûshkul, and he must be defeated if you are to reach the spider queen and prevent the roots of the forest above from being poisoned and corrupted."; }; </v>
      </c>
      <c r="AL39" t="str">
        <f t="shared" si="25"/>
        <v xml:space="preserve">["SUMMARY"] = { ["EN"] = "Defeat Frûshkul in the Roots of Fangorn"; }; </v>
      </c>
      <c r="AM39" t="str">
        <f t="shared" si="26"/>
        <v/>
      </c>
      <c r="AN39" t="str">
        <f t="shared" si="27"/>
        <v>};</v>
      </c>
    </row>
    <row r="40" spans="1:40" x14ac:dyDescent="0.25">
      <c r="A40">
        <v>1879231935</v>
      </c>
      <c r="B40">
        <v>39</v>
      </c>
      <c r="C40" t="s">
        <v>506</v>
      </c>
      <c r="D40" t="s">
        <v>25</v>
      </c>
      <c r="G40">
        <v>10</v>
      </c>
      <c r="H40">
        <v>700</v>
      </c>
      <c r="I40" t="s">
        <v>57</v>
      </c>
      <c r="J40" t="s">
        <v>1688</v>
      </c>
      <c r="K40" t="s">
        <v>1469</v>
      </c>
      <c r="L40">
        <v>3</v>
      </c>
      <c r="M40">
        <v>75</v>
      </c>
      <c r="P40" t="str">
        <f t="shared" si="5"/>
        <v>[39] = {["ID"] = 1879231935; }; -- Discovery: Roots of Fangorn</v>
      </c>
      <c r="Q40" s="1" t="str">
        <f t="shared" si="6"/>
        <v>[39] = {["ID"] = 1879231935; ["SAVE_INDEX"] = 39; ["TYPE"] = 3; ["VXP"] =    0; ["LP"] = 10; ["REP"] =  700; ["FACTION"] = 24; ["TIER"] = 3; ["MIN_LVL"] = "75"; ["NAME"] = { ["EN"] = "Discovery: Roots of Fangorn"; }; ["LORE"] = { ["EN"] = "You have discovered the entrance to the Roots of Fangorn."; }; ["SUMMARY"] = { ["EN"] = "Find the entrance to the Roots of Fangorn"; }; };</v>
      </c>
      <c r="R40">
        <f t="shared" si="7"/>
        <v>39</v>
      </c>
      <c r="S40" t="str">
        <f t="shared" si="8"/>
        <v>[39] = {</v>
      </c>
      <c r="T40" t="str">
        <f t="shared" si="9"/>
        <v xml:space="preserve">["ID"] = 1879231935; </v>
      </c>
      <c r="U40" t="str">
        <f t="shared" si="10"/>
        <v xml:space="preserve">["ID"] = 1879231935; </v>
      </c>
      <c r="V40" t="str">
        <f t="shared" si="11"/>
        <v/>
      </c>
      <c r="W40" t="str">
        <f t="shared" si="12"/>
        <v xml:space="preserve">["SAVE_INDEX"] = 39; </v>
      </c>
      <c r="X40">
        <f>VLOOKUP(D40,Type!A$2:B$14,2,FALSE)</f>
        <v>3</v>
      </c>
      <c r="Y40" t="str">
        <f t="shared" si="13"/>
        <v xml:space="preserve">["TYPE"] = 3; </v>
      </c>
      <c r="Z40" t="str">
        <f t="shared" si="14"/>
        <v>0</v>
      </c>
      <c r="AA40" t="str">
        <f t="shared" si="15"/>
        <v xml:space="preserve">["VXP"] =    0; </v>
      </c>
      <c r="AB40" t="str">
        <f t="shared" si="16"/>
        <v>10</v>
      </c>
      <c r="AC40" t="str">
        <f t="shared" si="17"/>
        <v xml:space="preserve">["LP"] = 10; </v>
      </c>
      <c r="AD40" t="str">
        <f t="shared" si="18"/>
        <v>700</v>
      </c>
      <c r="AE40" t="str">
        <f t="shared" si="19"/>
        <v xml:space="preserve">["REP"] =  700; </v>
      </c>
      <c r="AF40">
        <f>VLOOKUP(I40,Faction!A$2:B$80,2,FALSE)</f>
        <v>24</v>
      </c>
      <c r="AG40" t="str">
        <f t="shared" si="20"/>
        <v xml:space="preserve">["FACTION"] = 24; </v>
      </c>
      <c r="AH40" t="str">
        <f t="shared" si="21"/>
        <v xml:space="preserve">["TIER"] = 3; </v>
      </c>
      <c r="AI40" t="str">
        <f t="shared" si="22"/>
        <v xml:space="preserve">["MIN_LVL"] = "75"; </v>
      </c>
      <c r="AJ40" t="str">
        <f t="shared" si="23"/>
        <v xml:space="preserve">["NAME"] = { ["EN"] = "Discovery: Roots of Fangorn"; }; </v>
      </c>
      <c r="AK40" t="str">
        <f t="shared" si="24"/>
        <v xml:space="preserve">["LORE"] = { ["EN"] = "You have discovered the entrance to the Roots of Fangorn."; }; </v>
      </c>
      <c r="AL40" t="str">
        <f t="shared" si="25"/>
        <v xml:space="preserve">["SUMMARY"] = { ["EN"] = "Find the entrance to the Roots of Fangorn"; }; </v>
      </c>
      <c r="AM40" t="str">
        <f t="shared" si="26"/>
        <v/>
      </c>
      <c r="AN40" t="str">
        <f t="shared" si="27"/>
        <v>};</v>
      </c>
    </row>
    <row r="41" spans="1:40" x14ac:dyDescent="0.25">
      <c r="W41" t="str">
        <f t="shared" ref="W41:W57" si="28">IF(LEN(B41)&gt;0,CONCATENATE("[""SAVE_INDEX""] = ",REPT(" ",3-LEN(B41)),B41,"; "),"")</f>
        <v/>
      </c>
    </row>
    <row r="42" spans="1:40" x14ac:dyDescent="0.25">
      <c r="W42" t="str">
        <f t="shared" si="28"/>
        <v/>
      </c>
    </row>
    <row r="43" spans="1:40" x14ac:dyDescent="0.25">
      <c r="W43" t="str">
        <f t="shared" si="28"/>
        <v/>
      </c>
    </row>
    <row r="44" spans="1:40" x14ac:dyDescent="0.25">
      <c r="W44" t="str">
        <f t="shared" si="28"/>
        <v/>
      </c>
    </row>
    <row r="45" spans="1:40" x14ac:dyDescent="0.25">
      <c r="W45" t="str">
        <f t="shared" si="28"/>
        <v/>
      </c>
    </row>
    <row r="46" spans="1:40" x14ac:dyDescent="0.25">
      <c r="W46" t="str">
        <f t="shared" si="28"/>
        <v/>
      </c>
    </row>
    <row r="47" spans="1:40" x14ac:dyDescent="0.25">
      <c r="W47" t="str">
        <f t="shared" si="28"/>
        <v/>
      </c>
    </row>
    <row r="48" spans="1:40" x14ac:dyDescent="0.25">
      <c r="W48" t="str">
        <f t="shared" si="28"/>
        <v/>
      </c>
    </row>
    <row r="49" spans="23:23" x14ac:dyDescent="0.25">
      <c r="W49" t="str">
        <f t="shared" si="28"/>
        <v/>
      </c>
    </row>
    <row r="50" spans="23:23" x14ac:dyDescent="0.25">
      <c r="W50" t="str">
        <f t="shared" si="28"/>
        <v/>
      </c>
    </row>
    <row r="51" spans="23:23" x14ac:dyDescent="0.25">
      <c r="W51" t="str">
        <f t="shared" si="28"/>
        <v/>
      </c>
    </row>
    <row r="52" spans="23:23" x14ac:dyDescent="0.25">
      <c r="W52" t="str">
        <f t="shared" si="28"/>
        <v/>
      </c>
    </row>
    <row r="53" spans="23:23" x14ac:dyDescent="0.25">
      <c r="W53" t="str">
        <f t="shared" si="28"/>
        <v/>
      </c>
    </row>
    <row r="54" spans="23:23" x14ac:dyDescent="0.25">
      <c r="W54" t="str">
        <f t="shared" si="28"/>
        <v/>
      </c>
    </row>
    <row r="55" spans="23:23" x14ac:dyDescent="0.25">
      <c r="W55" t="str">
        <f t="shared" si="28"/>
        <v/>
      </c>
    </row>
    <row r="56" spans="23:23" x14ac:dyDescent="0.25">
      <c r="W56" t="str">
        <f t="shared" si="28"/>
        <v/>
      </c>
    </row>
    <row r="57" spans="23:23" x14ac:dyDescent="0.25">
      <c r="W57" t="str">
        <f t="shared" si="28"/>
        <v/>
      </c>
    </row>
  </sheetData>
  <conditionalFormatting sqref="B1">
    <cfRule type="duplicateValues" dxfId="43" priority="3"/>
  </conditionalFormatting>
  <conditionalFormatting sqref="B1:B1048576">
    <cfRule type="duplicateValues" dxfId="42" priority="2"/>
  </conditionalFormatting>
  <conditionalFormatting sqref="N2:N40">
    <cfRule type="duplicateValues" dxfId="4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9BEF-2BAA-4867-999A-5E89B43CD646}">
  <dimension ref="A1:AN87"/>
  <sheetViews>
    <sheetView workbookViewId="0">
      <pane xSplit="3" ySplit="1" topLeftCell="D56" activePane="bottomRight" state="frozen"/>
      <selection pane="topRight" activeCell="C1" sqref="C1"/>
      <selection pane="bottomLeft" activeCell="A2" sqref="A2"/>
      <selection pane="bottomRight" activeCell="R72" sqref="R72"/>
    </sheetView>
  </sheetViews>
  <sheetFormatPr defaultRowHeight="15" x14ac:dyDescent="0.25"/>
  <cols>
    <col min="1" max="1" width="11" bestFit="1" customWidth="1"/>
    <col min="3" max="3" width="43.140625" customWidth="1"/>
    <col min="10" max="10" width="27.42578125" customWidth="1"/>
    <col min="15" max="15" width="12.140625" bestFit="1" customWidth="1"/>
    <col min="16" max="16" width="12.140625" customWidth="1"/>
    <col min="17" max="17" width="19.5703125" customWidth="1"/>
  </cols>
  <sheetData>
    <row r="1" spans="1:40" x14ac:dyDescent="0.25">
      <c r="A1" t="s">
        <v>1575</v>
      </c>
      <c r="B1" t="s">
        <v>799</v>
      </c>
      <c r="C1" t="s">
        <v>1011</v>
      </c>
      <c r="D1" t="s">
        <v>1</v>
      </c>
      <c r="E1" t="s">
        <v>2</v>
      </c>
      <c r="F1" t="s">
        <v>3</v>
      </c>
      <c r="G1" t="s">
        <v>4</v>
      </c>
      <c r="H1" t="s">
        <v>5</v>
      </c>
      <c r="I1" t="s">
        <v>6</v>
      </c>
      <c r="J1" t="s">
        <v>7</v>
      </c>
      <c r="K1" t="s">
        <v>8</v>
      </c>
      <c r="L1" t="s">
        <v>9</v>
      </c>
      <c r="M1" t="s">
        <v>1012</v>
      </c>
      <c r="N1" t="s">
        <v>2083</v>
      </c>
      <c r="O1" t="s">
        <v>10</v>
      </c>
      <c r="P1" t="s">
        <v>2085</v>
      </c>
      <c r="Q1" t="s">
        <v>11</v>
      </c>
      <c r="R1" t="s">
        <v>12</v>
      </c>
      <c r="S1" t="s">
        <v>13</v>
      </c>
      <c r="T1" t="s">
        <v>1575</v>
      </c>
      <c r="U1" t="s">
        <v>2084</v>
      </c>
      <c r="V1" t="s">
        <v>2083</v>
      </c>
      <c r="W1" t="s">
        <v>799</v>
      </c>
      <c r="X1" t="s">
        <v>14</v>
      </c>
      <c r="Y1" t="s">
        <v>15</v>
      </c>
      <c r="Z1" t="s">
        <v>16</v>
      </c>
      <c r="AA1" t="s">
        <v>2</v>
      </c>
      <c r="AB1" t="s">
        <v>17</v>
      </c>
      <c r="AC1" t="s">
        <v>4</v>
      </c>
      <c r="AD1" t="s">
        <v>18</v>
      </c>
      <c r="AE1" t="s">
        <v>5</v>
      </c>
      <c r="AF1" t="s">
        <v>19</v>
      </c>
      <c r="AG1" t="s">
        <v>6</v>
      </c>
      <c r="AH1" t="s">
        <v>9</v>
      </c>
      <c r="AI1" t="s">
        <v>1012</v>
      </c>
      <c r="AJ1" t="s">
        <v>1009</v>
      </c>
      <c r="AK1" t="s">
        <v>1010</v>
      </c>
      <c r="AL1" t="s">
        <v>7</v>
      </c>
      <c r="AM1" t="s">
        <v>0</v>
      </c>
      <c r="AN1" t="s">
        <v>20</v>
      </c>
    </row>
    <row r="2" spans="1:40" x14ac:dyDescent="0.25">
      <c r="A2">
        <v>1879303886</v>
      </c>
      <c r="B2">
        <v>1</v>
      </c>
      <c r="C2" t="s">
        <v>538</v>
      </c>
      <c r="D2" t="s">
        <v>30</v>
      </c>
      <c r="E2">
        <v>2000</v>
      </c>
      <c r="I2" t="s">
        <v>79</v>
      </c>
      <c r="J2" t="s">
        <v>539</v>
      </c>
      <c r="K2" t="s">
        <v>725</v>
      </c>
      <c r="L2">
        <v>0</v>
      </c>
      <c r="M2">
        <v>72</v>
      </c>
      <c r="P2" t="str">
        <f>CONCATENATE(S2,U2,V2,AN2," -- ",C2)</f>
        <v xml:space="preserve"> [1] = {["ID"] = 1879303886; }; -- Deeds of the Eastemnet</v>
      </c>
      <c r="Q2" s="1" t="str">
        <f>CONCATENATE(S2,T2,W2,Y2,AA2,AC2,AE2,AG2,AH2,AI2,AJ2,AK2,AL2,AM2,AN2)</f>
        <v xml:space="preserve"> [1] = {["ID"] = 1879303886; ["SAVE_INDEX"] =  1; ["TYPE"] =  7; ["VXP"] = 2000; ["LP"] = 0; ["REP"] = 0; ["FACTION"] = 1; ["TIER"] = 0; ["MIN_LVL"] = "72"; ["NAME"] = { ["EN"] = "Deeds of the Eastemnet"; }; ["LORE"] = { ["EN"] = "There is much to do while travelling through the lands of the Eastemnet."; }; ["SUMMARY"] = { ["EN"] = "Complete 3 meta deeds in Eastemnet"; }; };</v>
      </c>
      <c r="R2">
        <f>ROW()-1</f>
        <v>1</v>
      </c>
      <c r="S2" t="str">
        <f>CONCATENATE(REPT(" ",2-LEN(R2)),"[",R2,"] = {")</f>
        <v xml:space="preserve"> [1] = {</v>
      </c>
      <c r="T2" t="str">
        <f>IF(LEN(A2)&gt;0,CONCATENATE("[""ID""] = ",A2,"; "),"                     ")</f>
        <v xml:space="preserve">["ID"] = 1879303886; </v>
      </c>
      <c r="U2" t="str">
        <f>IF(LEN(A2)&gt;0,CONCATENATE("[""ID""] = ",A2,"; "),"")</f>
        <v xml:space="preserve">["ID"] = 1879303886; </v>
      </c>
      <c r="V2" t="str">
        <f>IF(LEN(N2)&gt;0,CONCATENATE("[""CAT_ID""] = ",N2,"; "),"")</f>
        <v/>
      </c>
      <c r="W2" t="str">
        <f>IF(LEN(B2)&gt;0,CONCATENATE("[""SAVE_INDEX""] = ",REPT(" ",2-LEN(B2)),B2,"; "),"")</f>
        <v xml:space="preserve">["SAVE_INDEX"] =  1; </v>
      </c>
      <c r="X2">
        <f>VLOOKUP(D2,Type!A$2:B$14,2,FALSE)</f>
        <v>7</v>
      </c>
      <c r="Y2" t="str">
        <f>CONCATENATE("[""TYPE""] = ",REPT(" ",2-LEN(X2)),X2,"; ")</f>
        <v xml:space="preserve">["TYPE"] =  7; </v>
      </c>
      <c r="Z2" t="str">
        <f>TEXT(E2,0)</f>
        <v>2000</v>
      </c>
      <c r="AA2" t="str">
        <f>CONCATENATE("[""VXP""] = ",REPT(" ",4-LEN(Z2)),TEXT(Z2,"0"),"; ")</f>
        <v xml:space="preserve">["VXP"] = 2000; </v>
      </c>
      <c r="AB2" t="str">
        <f>TEXT(G2,0)</f>
        <v>0</v>
      </c>
      <c r="AC2" t="str">
        <f>CONCATENATE("[""LP""] = ",REPT(" ",1-LEN(AB2)),TEXT(AB2,"0"),"; ")</f>
        <v xml:space="preserve">["LP"] = 0; </v>
      </c>
      <c r="AD2" t="str">
        <f>TEXT(H2,0)</f>
        <v>0</v>
      </c>
      <c r="AE2" t="str">
        <f>CONCATENATE("[""REP""] = ",REPT(" ",1-LEN(AD2)),TEXT(AD2,"0"),"; ")</f>
        <v xml:space="preserve">["REP"] = 0; </v>
      </c>
      <c r="AF2">
        <f>VLOOKUP(I2,Faction!A$2:B$80,2,FALSE)</f>
        <v>1</v>
      </c>
      <c r="AG2" t="str">
        <f t="shared" ref="AG2" si="0">CONCATENATE("[""FACTION""] = ",TEXT(AF2,"0"),"; ")</f>
        <v xml:space="preserve">["FACTION"] = 1; </v>
      </c>
      <c r="AH2" t="str">
        <f t="shared" ref="AH2" si="1">CONCATENATE("[""TIER""] = ",TEXT(L2,"0"),"; ")</f>
        <v xml:space="preserve">["TIER"] = 0; </v>
      </c>
      <c r="AI2" t="str">
        <f>IF(LEN(M2)&gt;0,CONCATENATE("[""MIN_LVL""] = ",REPT(" ",2-LEN(M2)),"""",M2,"""; "),"")</f>
        <v xml:space="preserve">["MIN_LVL"] = "72"; </v>
      </c>
      <c r="AJ2" t="str">
        <f>CONCATENATE("[""NAME""] = { [""EN""] = """,C2,"""; }; ")</f>
        <v xml:space="preserve">["NAME"] = { ["EN"] = "Deeds of the Eastemnet"; }; </v>
      </c>
      <c r="AK2" t="str">
        <f>CONCATENATE("[""LORE""] = { [""EN""] = """,K2,"""; }; ")</f>
        <v xml:space="preserve">["LORE"] = { ["EN"] = "There is much to do while travelling through the lands of the Eastemnet."; }; </v>
      </c>
      <c r="AL2" t="str">
        <f>CONCATENATE("[""SUMMARY""] = { [""EN""] = """,J2,"""; }; ")</f>
        <v xml:space="preserve">["SUMMARY"] = { ["EN"] = "Complete 3 meta deeds in Eastemnet"; }; </v>
      </c>
      <c r="AM2" t="str">
        <f>IF(LEN(F2)&gt;0,CONCATENATE("[""TITLE""] = { [""EN""] = """,F2,"""; }; "),"")</f>
        <v/>
      </c>
      <c r="AN2" t="str">
        <f>CONCATENATE("};")</f>
        <v>};</v>
      </c>
    </row>
    <row r="3" spans="1:40" x14ac:dyDescent="0.25">
      <c r="A3">
        <v>1879303629</v>
      </c>
      <c r="B3">
        <v>2</v>
      </c>
      <c r="C3" t="s">
        <v>540</v>
      </c>
      <c r="D3" t="s">
        <v>25</v>
      </c>
      <c r="E3">
        <v>2000</v>
      </c>
      <c r="I3" t="s">
        <v>79</v>
      </c>
      <c r="J3" t="s">
        <v>541</v>
      </c>
      <c r="K3" t="s">
        <v>1470</v>
      </c>
      <c r="L3">
        <v>1</v>
      </c>
      <c r="M3">
        <v>72</v>
      </c>
      <c r="P3" t="str">
        <f t="shared" ref="P3:P66" si="2">CONCATENATE(S3,U3,V3,AN3," -- ",C3)</f>
        <v xml:space="preserve"> [2] = {["ID"] = 1879303629; }; -- Explorer of the Eastemnet</v>
      </c>
      <c r="Q3" s="1" t="str">
        <f t="shared" ref="Q3:Q66" si="3">CONCATENATE(S3,T3,W3,Y3,AA3,AC3,AE3,AG3,AH3,AI3,AJ3,AK3,AL3,AM3,AN3)</f>
        <v xml:space="preserve"> [2] = {["ID"] = 1879303629; ["SAVE_INDEX"] =  2; ["TYPE"] =  3; ["VXP"] = 2000; ["LP"] = 0; ["REP"] = 0; ["FACTION"] = 1; ["TIER"] = 1; ["MIN_LVL"] = "72"; ["NAME"] = { ["EN"] = "Explorer of the Eastemnet"; }; ["LORE"] = { ["EN"] = "Explore cliffs and tree-clad slopes of Eastwall, the dark eaves of fangorn, and the vast rolling green plains of the Eastemnet."; }; ["SUMMARY"] = { ["EN"] = "Complete 11 explorer deeds in Eastement"; }; };</v>
      </c>
      <c r="R3">
        <f t="shared" ref="R3:R66" si="4">ROW()-1</f>
        <v>2</v>
      </c>
      <c r="S3" t="str">
        <f t="shared" ref="S3:S66" si="5">CONCATENATE(REPT(" ",2-LEN(R3)),"[",R3,"] = {")</f>
        <v xml:space="preserve"> [2] = {</v>
      </c>
      <c r="T3" t="str">
        <f t="shared" ref="T3:T66" si="6">IF(LEN(A3)&gt;0,CONCATENATE("[""ID""] = ",A3,"; "),"                     ")</f>
        <v xml:space="preserve">["ID"] = 1879303629; </v>
      </c>
      <c r="U3" t="str">
        <f t="shared" ref="U3:U66" si="7">IF(LEN(A3)&gt;0,CONCATENATE("[""ID""] = ",A3,"; "),"")</f>
        <v xml:space="preserve">["ID"] = 1879303629; </v>
      </c>
      <c r="V3" t="str">
        <f t="shared" ref="V3:V66" si="8">IF(LEN(N3)&gt;0,CONCATENATE("[""CAT_ID""] = ",N3,"; "),"")</f>
        <v/>
      </c>
      <c r="W3" t="str">
        <f t="shared" ref="W3:W66" si="9">IF(LEN(B3)&gt;0,CONCATENATE("[""SAVE_INDEX""] = ",REPT(" ",2-LEN(B3)),B3,"; "),"")</f>
        <v xml:space="preserve">["SAVE_INDEX"] =  2; </v>
      </c>
      <c r="X3">
        <f>VLOOKUP(D3,Type!A$2:B$14,2,FALSE)</f>
        <v>3</v>
      </c>
      <c r="Y3" t="str">
        <f t="shared" ref="Y3:Y66" si="10">CONCATENATE("[""TYPE""] = ",REPT(" ",2-LEN(X3)),X3,"; ")</f>
        <v xml:space="preserve">["TYPE"] =  3; </v>
      </c>
      <c r="Z3" t="str">
        <f t="shared" ref="Z3:Z66" si="11">TEXT(E3,0)</f>
        <v>2000</v>
      </c>
      <c r="AA3" t="str">
        <f t="shared" ref="AA3:AA66" si="12">CONCATENATE("[""VXP""] = ",REPT(" ",4-LEN(Z3)),TEXT(Z3,"0"),"; ")</f>
        <v xml:space="preserve">["VXP"] = 2000; </v>
      </c>
      <c r="AB3" t="str">
        <f t="shared" ref="AB3:AB66" si="13">TEXT(G3,0)</f>
        <v>0</v>
      </c>
      <c r="AC3" t="str">
        <f t="shared" ref="AC3:AC66" si="14">CONCATENATE("[""LP""] = ",REPT(" ",1-LEN(AB3)),TEXT(AB3,"0"),"; ")</f>
        <v xml:space="preserve">["LP"] = 0; </v>
      </c>
      <c r="AD3" t="str">
        <f t="shared" ref="AD3:AD66" si="15">TEXT(H3,0)</f>
        <v>0</v>
      </c>
      <c r="AE3" t="str">
        <f t="shared" ref="AE3:AE66" si="16">CONCATENATE("[""REP""] = ",REPT(" ",1-LEN(AD3)),TEXT(AD3,"0"),"; ")</f>
        <v xml:space="preserve">["REP"] = 0; </v>
      </c>
      <c r="AF3">
        <f>VLOOKUP(I3,Faction!A$2:B$80,2,FALSE)</f>
        <v>1</v>
      </c>
      <c r="AG3" t="str">
        <f t="shared" ref="AG3:AG66" si="17">CONCATENATE("[""FACTION""] = ",TEXT(AF3,"0"),"; ")</f>
        <v xml:space="preserve">["FACTION"] = 1; </v>
      </c>
      <c r="AH3" t="str">
        <f t="shared" ref="AH3:AH66" si="18">CONCATENATE("[""TIER""] = ",TEXT(L3,"0"),"; ")</f>
        <v xml:space="preserve">["TIER"] = 1; </v>
      </c>
      <c r="AI3" t="str">
        <f t="shared" ref="AI3:AI66" si="19">IF(LEN(M3)&gt;0,CONCATENATE("[""MIN_LVL""] = ",REPT(" ",2-LEN(M3)),"""",M3,"""; "),"")</f>
        <v xml:space="preserve">["MIN_LVL"] = "72"; </v>
      </c>
      <c r="AJ3" t="str">
        <f t="shared" ref="AJ3:AJ66" si="20">CONCATENATE("[""NAME""] = { [""EN""] = """,C3,"""; }; ")</f>
        <v xml:space="preserve">["NAME"] = { ["EN"] = "Explorer of the Eastemnet"; }; </v>
      </c>
      <c r="AK3" t="str">
        <f t="shared" ref="AK3:AK66" si="21">CONCATENATE("[""LORE""] = { [""EN""] = """,K3,"""; }; ")</f>
        <v xml:space="preserve">["LORE"] = { ["EN"] = "Explore cliffs and tree-clad slopes of Eastwall, the dark eaves of fangorn, and the vast rolling green plains of the Eastemnet."; }; </v>
      </c>
      <c r="AL3" t="str">
        <f t="shared" ref="AL3:AL66" si="22">CONCATENATE("[""SUMMARY""] = { [""EN""] = """,J3,"""; }; ")</f>
        <v xml:space="preserve">["SUMMARY"] = { ["EN"] = "Complete 11 explorer deeds in Eastement"; }; </v>
      </c>
      <c r="AM3" t="str">
        <f t="shared" ref="AM3:AM66" si="23">IF(LEN(F3)&gt;0,CONCATENATE("[""TITLE""] = { [""EN""] = """,F3,"""; }; "),"")</f>
        <v/>
      </c>
      <c r="AN3" t="str">
        <f t="shared" ref="AN3:AN66" si="24">CONCATENATE("};")</f>
        <v>};</v>
      </c>
    </row>
    <row r="4" spans="1:40" x14ac:dyDescent="0.25">
      <c r="A4">
        <v>1879249136</v>
      </c>
      <c r="B4">
        <v>4</v>
      </c>
      <c r="C4" t="s">
        <v>570</v>
      </c>
      <c r="D4" t="s">
        <v>25</v>
      </c>
      <c r="E4">
        <v>2000</v>
      </c>
      <c r="F4" t="s">
        <v>571</v>
      </c>
      <c r="G4">
        <v>5</v>
      </c>
      <c r="I4" t="s">
        <v>79</v>
      </c>
      <c r="J4" t="s">
        <v>572</v>
      </c>
      <c r="K4" t="s">
        <v>734</v>
      </c>
      <c r="L4">
        <v>2</v>
      </c>
      <c r="M4">
        <v>72</v>
      </c>
      <c r="P4" t="str">
        <f t="shared" si="2"/>
        <v xml:space="preserve"> [3] = {["ID"] = 1879249136; }; -- Cities of Eastern Rohan</v>
      </c>
      <c r="Q4" s="1" t="str">
        <f>CONCATENATE(S4,T4,W4,Y4,AA4,AC4,AE4,AG4,AH4,AI4,AJ4,AK4,AL4,AM4,AN4)</f>
        <v xml:space="preserve"> [3] = {["ID"] = 1879249136; ["SAVE_INDEX"] =  4; ["TYPE"] =  3; ["VXP"] = 2000; ["LP"] = 5; ["REP"] = 0; ["FACTION"] = 1; ["TIER"] = 2; ["MIN_LVL"] = "72"; ["NAME"] = { ["EN"] = "Cities of Eastern Rohan"; }; ["LORE"] = { ["EN"] = "Rohan is home to many great cities and settlements."; }; ["SUMMARY"] = { ["EN"] = "Find 10 cities of Eastern Rohan"; }; ["TITLE"] = { ["EN"] = "Settler"; }; };</v>
      </c>
      <c r="R4">
        <f t="shared" si="4"/>
        <v>3</v>
      </c>
      <c r="S4" t="str">
        <f>CONCATENATE(REPT(" ",2-LEN(R4)),"[",R4,"] = {")</f>
        <v xml:space="preserve"> [3] = {</v>
      </c>
      <c r="T4" t="str">
        <f>IF(LEN(A4)&gt;0,CONCATENATE("[""ID""] = ",A4,"; "),"                     ")</f>
        <v xml:space="preserve">["ID"] = 1879249136; </v>
      </c>
      <c r="U4" t="str">
        <f t="shared" si="7"/>
        <v xml:space="preserve">["ID"] = 1879249136; </v>
      </c>
      <c r="V4" t="str">
        <f t="shared" si="8"/>
        <v/>
      </c>
      <c r="W4" t="str">
        <f>IF(LEN(B4)&gt;0,CONCATENATE("[""SAVE_INDEX""] = ",REPT(" ",2-LEN(B4)),B4,"; "),"")</f>
        <v xml:space="preserve">["SAVE_INDEX"] =  4; </v>
      </c>
      <c r="X4">
        <f>VLOOKUP(D4,Type!A$2:B$14,2,FALSE)</f>
        <v>3</v>
      </c>
      <c r="Y4" t="str">
        <f>CONCATENATE("[""TYPE""] = ",REPT(" ",2-LEN(X4)),X4,"; ")</f>
        <v xml:space="preserve">["TYPE"] =  3; </v>
      </c>
      <c r="Z4" t="str">
        <f>TEXT(E4,0)</f>
        <v>2000</v>
      </c>
      <c r="AA4" t="str">
        <f>CONCATENATE("[""VXP""] = ",REPT(" ",4-LEN(Z4)),TEXT(Z4,"0"),"; ")</f>
        <v xml:space="preserve">["VXP"] = 2000; </v>
      </c>
      <c r="AB4" t="str">
        <f>TEXT(G4,0)</f>
        <v>5</v>
      </c>
      <c r="AC4" t="str">
        <f>CONCATENATE("[""LP""] = ",REPT(" ",1-LEN(AB4)),TEXT(AB4,"0"),"; ")</f>
        <v xml:space="preserve">["LP"] = 5; </v>
      </c>
      <c r="AD4" t="str">
        <f>TEXT(H4,0)</f>
        <v>0</v>
      </c>
      <c r="AE4" t="str">
        <f>CONCATENATE("[""REP""] = ",REPT(" ",1-LEN(AD4)),TEXT(AD4,"0"),"; ")</f>
        <v xml:space="preserve">["REP"] = 0; </v>
      </c>
      <c r="AF4">
        <f>VLOOKUP(I4,Faction!A$2:B$80,2,FALSE)</f>
        <v>1</v>
      </c>
      <c r="AG4" t="str">
        <f>CONCATENATE("[""FACTION""] = ",TEXT(AF4,"0"),"; ")</f>
        <v xml:space="preserve">["FACTION"] = 1; </v>
      </c>
      <c r="AH4" t="str">
        <f>CONCATENATE("[""TIER""] = ",TEXT(L4,"0"),"; ")</f>
        <v xml:space="preserve">["TIER"] = 2; </v>
      </c>
      <c r="AI4" t="str">
        <f>IF(LEN(M4)&gt;0,CONCATENATE("[""MIN_LVL""] = ",REPT(" ",2-LEN(M4)),"""",M4,"""; "),"")</f>
        <v xml:space="preserve">["MIN_LVL"] = "72"; </v>
      </c>
      <c r="AJ4" t="str">
        <f>CONCATENATE("[""NAME""] = { [""EN""] = """,C4,"""; }; ")</f>
        <v xml:space="preserve">["NAME"] = { ["EN"] = "Cities of Eastern Rohan"; }; </v>
      </c>
      <c r="AK4" t="str">
        <f>CONCATENATE("[""LORE""] = { [""EN""] = """,K4,"""; }; ")</f>
        <v xml:space="preserve">["LORE"] = { ["EN"] = "Rohan is home to many great cities and settlements."; }; </v>
      </c>
      <c r="AL4" t="str">
        <f>CONCATENATE("[""SUMMARY""] = { [""EN""] = """,J4,"""; }; ")</f>
        <v xml:space="preserve">["SUMMARY"] = { ["EN"] = "Find 10 cities of Eastern Rohan"; }; </v>
      </c>
      <c r="AM4" t="str">
        <f>IF(LEN(F4)&gt;0,CONCATENATE("[""TITLE""] = { [""EN""] = """,F4,"""; }; "),"")</f>
        <v xml:space="preserve">["TITLE"] = { ["EN"] = "Settler"; }; </v>
      </c>
      <c r="AN4" t="str">
        <f t="shared" si="24"/>
        <v>};</v>
      </c>
    </row>
    <row r="5" spans="1:40" x14ac:dyDescent="0.25">
      <c r="A5">
        <v>1879251703</v>
      </c>
      <c r="B5">
        <v>11</v>
      </c>
      <c r="C5" t="s">
        <v>591</v>
      </c>
      <c r="D5" t="s">
        <v>25</v>
      </c>
      <c r="E5">
        <v>2000</v>
      </c>
      <c r="F5" t="s">
        <v>592</v>
      </c>
      <c r="G5">
        <v>5</v>
      </c>
      <c r="I5" t="s">
        <v>79</v>
      </c>
      <c r="J5" t="s">
        <v>593</v>
      </c>
      <c r="K5" t="s">
        <v>741</v>
      </c>
      <c r="L5">
        <v>2</v>
      </c>
      <c r="M5">
        <v>72</v>
      </c>
      <c r="P5" t="str">
        <f t="shared" si="2"/>
        <v xml:space="preserve"> [4] = {["ID"] = 1879251703; }; -- The Defences of Eastern Rohan</v>
      </c>
      <c r="Q5" s="1" t="str">
        <f>CONCATENATE(S5,T5,W5,Y5,AA5,AC5,AE5,AG5,AH5,AI5,AJ5,AK5,AL5,AM5,AN5)</f>
        <v xml:space="preserve"> [4] = {["ID"] = 1879251703; ["SAVE_INDEX"] = 11; ["TYPE"] =  3; ["VXP"] = 2000; ["LP"] = 5; ["REP"] = 0; ["FACTION"] = 1; ["TIER"] = 2; ["MIN_LVL"] = "72"; ["NAME"] = { ["EN"] = "The Defences of Eastern Rohan"; }; ["LORE"] = { ["EN"] = "Explore the defences of Rohan."; }; ["SUMMARY"] = { ["EN"] = "Find 9 defenses of Eastern Rohan"; }; ["TITLE"] = { ["EN"] = "Fort-finder"; }; };</v>
      </c>
      <c r="R5">
        <f t="shared" si="4"/>
        <v>4</v>
      </c>
      <c r="S5" t="str">
        <f>CONCATENATE(REPT(" ",2-LEN(R5)),"[",R5,"] = {")</f>
        <v xml:space="preserve"> [4] = {</v>
      </c>
      <c r="T5" t="str">
        <f>IF(LEN(A5)&gt;0,CONCATENATE("[""ID""] = ",A5,"; "),"                     ")</f>
        <v xml:space="preserve">["ID"] = 1879251703; </v>
      </c>
      <c r="U5" t="str">
        <f t="shared" si="7"/>
        <v xml:space="preserve">["ID"] = 1879251703; </v>
      </c>
      <c r="V5" t="str">
        <f t="shared" si="8"/>
        <v/>
      </c>
      <c r="W5" t="str">
        <f>IF(LEN(B5)&gt;0,CONCATENATE("[""SAVE_INDEX""] = ",REPT(" ",2-LEN(B5)),B5,"; "),"")</f>
        <v xml:space="preserve">["SAVE_INDEX"] = 11; </v>
      </c>
      <c r="X5">
        <f>VLOOKUP(D5,Type!A$2:B$14,2,FALSE)</f>
        <v>3</v>
      </c>
      <c r="Y5" t="str">
        <f>CONCATENATE("[""TYPE""] = ",REPT(" ",2-LEN(X5)),X5,"; ")</f>
        <v xml:space="preserve">["TYPE"] =  3; </v>
      </c>
      <c r="Z5" t="str">
        <f>TEXT(E5,0)</f>
        <v>2000</v>
      </c>
      <c r="AA5" t="str">
        <f>CONCATENATE("[""VXP""] = ",REPT(" ",4-LEN(Z5)),TEXT(Z5,"0"),"; ")</f>
        <v xml:space="preserve">["VXP"] = 2000; </v>
      </c>
      <c r="AB5" t="str">
        <f>TEXT(G5,0)</f>
        <v>5</v>
      </c>
      <c r="AC5" t="str">
        <f>CONCATENATE("[""LP""] = ",REPT(" ",1-LEN(AB5)),TEXT(AB5,"0"),"; ")</f>
        <v xml:space="preserve">["LP"] = 5; </v>
      </c>
      <c r="AD5" t="str">
        <f>TEXT(H5,0)</f>
        <v>0</v>
      </c>
      <c r="AE5" t="str">
        <f>CONCATENATE("[""REP""] = ",REPT(" ",1-LEN(AD5)),TEXT(AD5,"0"),"; ")</f>
        <v xml:space="preserve">["REP"] = 0; </v>
      </c>
      <c r="AF5">
        <f>VLOOKUP(I5,Faction!A$2:B$80,2,FALSE)</f>
        <v>1</v>
      </c>
      <c r="AG5" t="str">
        <f>CONCATENATE("[""FACTION""] = ",TEXT(AF5,"0"),"; ")</f>
        <v xml:space="preserve">["FACTION"] = 1; </v>
      </c>
      <c r="AH5" t="str">
        <f>CONCATENATE("[""TIER""] = ",TEXT(L5,"0"),"; ")</f>
        <v xml:space="preserve">["TIER"] = 2; </v>
      </c>
      <c r="AI5" t="str">
        <f>IF(LEN(M5)&gt;0,CONCATENATE("[""MIN_LVL""] = ",REPT(" ",2-LEN(M5)),"""",M5,"""; "),"")</f>
        <v xml:space="preserve">["MIN_LVL"] = "72"; </v>
      </c>
      <c r="AJ5" t="str">
        <f>CONCATENATE("[""NAME""] = { [""EN""] = """,C5,"""; }; ")</f>
        <v xml:space="preserve">["NAME"] = { ["EN"] = "The Defences of Eastern Rohan"; }; </v>
      </c>
      <c r="AK5" t="str">
        <f>CONCATENATE("[""LORE""] = { [""EN""] = """,K5,"""; }; ")</f>
        <v xml:space="preserve">["LORE"] = { ["EN"] = "Explore the defences of Rohan."; }; </v>
      </c>
      <c r="AL5" t="str">
        <f>CONCATENATE("[""SUMMARY""] = { [""EN""] = """,J5,"""; }; ")</f>
        <v xml:space="preserve">["SUMMARY"] = { ["EN"] = "Find 9 defenses of Eastern Rohan"; }; </v>
      </c>
      <c r="AM5" t="str">
        <f>IF(LEN(F5)&gt;0,CONCATENATE("[""TITLE""] = { [""EN""] = """,F5,"""; }; "),"")</f>
        <v xml:space="preserve">["TITLE"] = { ["EN"] = "Fort-finder"; }; </v>
      </c>
      <c r="AN5" t="str">
        <f t="shared" si="24"/>
        <v>};</v>
      </c>
    </row>
    <row r="6" spans="1:40" x14ac:dyDescent="0.25">
      <c r="A6">
        <v>1879251713</v>
      </c>
      <c r="B6">
        <v>13</v>
      </c>
      <c r="C6" t="s">
        <v>597</v>
      </c>
      <c r="D6" t="s">
        <v>25</v>
      </c>
      <c r="E6">
        <v>2000</v>
      </c>
      <c r="F6" t="s">
        <v>598</v>
      </c>
      <c r="G6">
        <v>5</v>
      </c>
      <c r="I6" t="s">
        <v>79</v>
      </c>
      <c r="J6" t="s">
        <v>599</v>
      </c>
      <c r="K6" t="s">
        <v>743</v>
      </c>
      <c r="L6">
        <v>2</v>
      </c>
      <c r="M6">
        <v>72</v>
      </c>
      <c r="P6" t="str">
        <f t="shared" si="2"/>
        <v xml:space="preserve"> [5] = {["ID"] = 1879251713; }; -- Where Evil Creatures Dwell</v>
      </c>
      <c r="Q6" s="1" t="str">
        <f>CONCATENATE(S6,T6,W6,Y6,AA6,AC6,AE6,AG6,AH6,AI6,AJ6,AK6,AL6,AM6,AN6)</f>
        <v xml:space="preserve"> [5] = {["ID"] = 1879251713; ["SAVE_INDEX"] = 13; ["TYPE"] =  3; ["VXP"] = 2000; ["LP"] = 5; ["REP"] = 0; ["FACTION"] = 1; ["TIER"] = 2; ["MIN_LVL"] = "72"; ["NAME"] = { ["EN"] = "Where Evil Creatures Dwell"; }; ["LORE"] = { ["EN"] = "Explore the dwellings of evil creatures in Rohan."; }; ["SUMMARY"] = { ["EN"] = "Find 6 dens in Eastern Rohan"; }; ["TITLE"] = { ["EN"] = "Den Discoverer"; }; };</v>
      </c>
      <c r="R6">
        <f t="shared" si="4"/>
        <v>5</v>
      </c>
      <c r="S6" t="str">
        <f>CONCATENATE(REPT(" ",2-LEN(R6)),"[",R6,"] = {")</f>
        <v xml:space="preserve"> [5] = {</v>
      </c>
      <c r="T6" t="str">
        <f>IF(LEN(A6)&gt;0,CONCATENATE("[""ID""] = ",A6,"; "),"                     ")</f>
        <v xml:space="preserve">["ID"] = 1879251713; </v>
      </c>
      <c r="U6" t="str">
        <f t="shared" si="7"/>
        <v xml:space="preserve">["ID"] = 1879251713; </v>
      </c>
      <c r="V6" t="str">
        <f t="shared" si="8"/>
        <v/>
      </c>
      <c r="W6" t="str">
        <f>IF(LEN(B6)&gt;0,CONCATENATE("[""SAVE_INDEX""] = ",REPT(" ",2-LEN(B6)),B6,"; "),"")</f>
        <v xml:space="preserve">["SAVE_INDEX"] = 13; </v>
      </c>
      <c r="X6">
        <f>VLOOKUP(D6,Type!A$2:B$14,2,FALSE)</f>
        <v>3</v>
      </c>
      <c r="Y6" t="str">
        <f>CONCATENATE("[""TYPE""] = ",REPT(" ",2-LEN(X6)),X6,"; ")</f>
        <v xml:space="preserve">["TYPE"] =  3; </v>
      </c>
      <c r="Z6" t="str">
        <f>TEXT(E6,0)</f>
        <v>2000</v>
      </c>
      <c r="AA6" t="str">
        <f>CONCATENATE("[""VXP""] = ",REPT(" ",4-LEN(Z6)),TEXT(Z6,"0"),"; ")</f>
        <v xml:space="preserve">["VXP"] = 2000; </v>
      </c>
      <c r="AB6" t="str">
        <f>TEXT(G6,0)</f>
        <v>5</v>
      </c>
      <c r="AC6" t="str">
        <f>CONCATENATE("[""LP""] = ",REPT(" ",1-LEN(AB6)),TEXT(AB6,"0"),"; ")</f>
        <v xml:space="preserve">["LP"] = 5; </v>
      </c>
      <c r="AD6" t="str">
        <f>TEXT(H6,0)</f>
        <v>0</v>
      </c>
      <c r="AE6" t="str">
        <f>CONCATENATE("[""REP""] = ",REPT(" ",1-LEN(AD6)),TEXT(AD6,"0"),"; ")</f>
        <v xml:space="preserve">["REP"] = 0; </v>
      </c>
      <c r="AF6">
        <f>VLOOKUP(I6,Faction!A$2:B$80,2,FALSE)</f>
        <v>1</v>
      </c>
      <c r="AG6" t="str">
        <f>CONCATENATE("[""FACTION""] = ",TEXT(AF6,"0"),"; ")</f>
        <v xml:space="preserve">["FACTION"] = 1; </v>
      </c>
      <c r="AH6" t="str">
        <f>CONCATENATE("[""TIER""] = ",TEXT(L6,"0"),"; ")</f>
        <v xml:space="preserve">["TIER"] = 2; </v>
      </c>
      <c r="AI6" t="str">
        <f>IF(LEN(M6)&gt;0,CONCATENATE("[""MIN_LVL""] = ",REPT(" ",2-LEN(M6)),"""",M6,"""; "),"")</f>
        <v xml:space="preserve">["MIN_LVL"] = "72"; </v>
      </c>
      <c r="AJ6" t="str">
        <f>CONCATENATE("[""NAME""] = { [""EN""] = """,C6,"""; }; ")</f>
        <v xml:space="preserve">["NAME"] = { ["EN"] = "Where Evil Creatures Dwell"; }; </v>
      </c>
      <c r="AK6" t="str">
        <f>CONCATENATE("[""LORE""] = { [""EN""] = """,K6,"""; }; ")</f>
        <v xml:space="preserve">["LORE"] = { ["EN"] = "Explore the dwellings of evil creatures in Rohan."; }; </v>
      </c>
      <c r="AL6" t="str">
        <f>CONCATENATE("[""SUMMARY""] = { [""EN""] = """,J6,"""; }; ")</f>
        <v xml:space="preserve">["SUMMARY"] = { ["EN"] = "Find 6 dens in Eastern Rohan"; }; </v>
      </c>
      <c r="AM6" t="str">
        <f>IF(LEN(F6)&gt;0,CONCATENATE("[""TITLE""] = { [""EN""] = """,F6,"""; }; "),"")</f>
        <v xml:space="preserve">["TITLE"] = { ["EN"] = "Den Discoverer"; }; </v>
      </c>
      <c r="AN6" t="str">
        <f t="shared" si="24"/>
        <v>};</v>
      </c>
    </row>
    <row r="7" spans="1:40" x14ac:dyDescent="0.25">
      <c r="A7">
        <v>1879251711</v>
      </c>
      <c r="B7">
        <v>7</v>
      </c>
      <c r="C7" t="s">
        <v>579</v>
      </c>
      <c r="D7" t="s">
        <v>25</v>
      </c>
      <c r="E7">
        <v>2000</v>
      </c>
      <c r="F7" t="s">
        <v>580</v>
      </c>
      <c r="G7">
        <v>5</v>
      </c>
      <c r="I7" t="s">
        <v>79</v>
      </c>
      <c r="J7" t="s">
        <v>581</v>
      </c>
      <c r="K7" t="s">
        <v>737</v>
      </c>
      <c r="L7">
        <v>2</v>
      </c>
      <c r="M7">
        <v>72</v>
      </c>
      <c r="P7" t="str">
        <f t="shared" si="2"/>
        <v xml:space="preserve"> [6] = {["ID"] = 1879251711; }; -- Enemies of the Rohirrim</v>
      </c>
      <c r="Q7" s="1" t="str">
        <f>CONCATENATE(S7,T7,W7,Y7,AA7,AC7,AE7,AG7,AH7,AI7,AJ7,AK7,AL7,AM7,AN7)</f>
        <v xml:space="preserve"> [6] = {["ID"] = 1879251711; ["SAVE_INDEX"] =  7; ["TYPE"] =  3; ["VXP"] = 2000; ["LP"] = 5; ["REP"] = 0; ["FACTION"] = 1; ["TIER"] = 2; ["MIN_LVL"] = "72"; ["NAME"] = { ["EN"] = "Enemies of the Rohirrim"; }; ["LORE"] = { ["EN"] = "Explore the encampments of Rohan's enemies."; }; ["SUMMARY"] = { ["EN"] = "Find 12 enemy camps of the Rohirrim"; }; ["TITLE"] = { ["EN"] = "Finder of Foes"; }; };</v>
      </c>
      <c r="R7">
        <f t="shared" si="4"/>
        <v>6</v>
      </c>
      <c r="S7" t="str">
        <f>CONCATENATE(REPT(" ",2-LEN(R7)),"[",R7,"] = {")</f>
        <v xml:space="preserve"> [6] = {</v>
      </c>
      <c r="T7" t="str">
        <f>IF(LEN(A7)&gt;0,CONCATENATE("[""ID""] = ",A7,"; "),"                     ")</f>
        <v xml:space="preserve">["ID"] = 1879251711; </v>
      </c>
      <c r="U7" t="str">
        <f t="shared" si="7"/>
        <v xml:space="preserve">["ID"] = 1879251711; </v>
      </c>
      <c r="V7" t="str">
        <f t="shared" si="8"/>
        <v/>
      </c>
      <c r="W7" t="str">
        <f>IF(LEN(B7)&gt;0,CONCATENATE("[""SAVE_INDEX""] = ",REPT(" ",2-LEN(B7)),B7,"; "),"")</f>
        <v xml:space="preserve">["SAVE_INDEX"] =  7; </v>
      </c>
      <c r="X7">
        <f>VLOOKUP(D7,Type!A$2:B$14,2,FALSE)</f>
        <v>3</v>
      </c>
      <c r="Y7" t="str">
        <f>CONCATENATE("[""TYPE""] = ",REPT(" ",2-LEN(X7)),X7,"; ")</f>
        <v xml:space="preserve">["TYPE"] =  3; </v>
      </c>
      <c r="Z7" t="str">
        <f>TEXT(E7,0)</f>
        <v>2000</v>
      </c>
      <c r="AA7" t="str">
        <f>CONCATENATE("[""VXP""] = ",REPT(" ",4-LEN(Z7)),TEXT(Z7,"0"),"; ")</f>
        <v xml:space="preserve">["VXP"] = 2000; </v>
      </c>
      <c r="AB7" t="str">
        <f>TEXT(G7,0)</f>
        <v>5</v>
      </c>
      <c r="AC7" t="str">
        <f>CONCATENATE("[""LP""] = ",REPT(" ",1-LEN(AB7)),TEXT(AB7,"0"),"; ")</f>
        <v xml:space="preserve">["LP"] = 5; </v>
      </c>
      <c r="AD7" t="str">
        <f>TEXT(H7,0)</f>
        <v>0</v>
      </c>
      <c r="AE7" t="str">
        <f>CONCATENATE("[""REP""] = ",REPT(" ",1-LEN(AD7)),TEXT(AD7,"0"),"; ")</f>
        <v xml:space="preserve">["REP"] = 0; </v>
      </c>
      <c r="AF7">
        <f>VLOOKUP(I7,Faction!A$2:B$80,2,FALSE)</f>
        <v>1</v>
      </c>
      <c r="AG7" t="str">
        <f>CONCATENATE("[""FACTION""] = ",TEXT(AF7,"0"),"; ")</f>
        <v xml:space="preserve">["FACTION"] = 1; </v>
      </c>
      <c r="AH7" t="str">
        <f>CONCATENATE("[""TIER""] = ",TEXT(L7,"0"),"; ")</f>
        <v xml:space="preserve">["TIER"] = 2; </v>
      </c>
      <c r="AI7" t="str">
        <f>IF(LEN(M7)&gt;0,CONCATENATE("[""MIN_LVL""] = ",REPT(" ",2-LEN(M7)),"""",M7,"""; "),"")</f>
        <v xml:space="preserve">["MIN_LVL"] = "72"; </v>
      </c>
      <c r="AJ7" t="str">
        <f>CONCATENATE("[""NAME""] = { [""EN""] = """,C7,"""; }; ")</f>
        <v xml:space="preserve">["NAME"] = { ["EN"] = "Enemies of the Rohirrim"; }; </v>
      </c>
      <c r="AK7" t="str">
        <f>CONCATENATE("[""LORE""] = { [""EN""] = """,K7,"""; }; ")</f>
        <v xml:space="preserve">["LORE"] = { ["EN"] = "Explore the encampments of Rohan's enemies."; }; </v>
      </c>
      <c r="AL7" t="str">
        <f>CONCATENATE("[""SUMMARY""] = { [""EN""] = """,J7,"""; }; ")</f>
        <v xml:space="preserve">["SUMMARY"] = { ["EN"] = "Find 12 enemy camps of the Rohirrim"; }; </v>
      </c>
      <c r="AM7" t="str">
        <f>IF(LEN(F7)&gt;0,CONCATENATE("[""TITLE""] = { [""EN""] = """,F7,"""; }; "),"")</f>
        <v xml:space="preserve">["TITLE"] = { ["EN"] = "Finder of Foes"; }; </v>
      </c>
      <c r="AN7" t="str">
        <f t="shared" si="24"/>
        <v>};</v>
      </c>
    </row>
    <row r="8" spans="1:40" x14ac:dyDescent="0.25">
      <c r="A8">
        <v>1879248618</v>
      </c>
      <c r="B8">
        <v>3</v>
      </c>
      <c r="C8" t="s">
        <v>567</v>
      </c>
      <c r="D8" t="s">
        <v>25</v>
      </c>
      <c r="F8" t="s">
        <v>568</v>
      </c>
      <c r="I8" t="s">
        <v>79</v>
      </c>
      <c r="J8" t="s">
        <v>569</v>
      </c>
      <c r="K8" t="s">
        <v>733</v>
      </c>
      <c r="L8">
        <v>2</v>
      </c>
      <c r="M8">
        <v>75</v>
      </c>
      <c r="P8" t="str">
        <f t="shared" si="2"/>
        <v xml:space="preserve"> [7] = {["ID"] = 1879248618; }; -- Chambers of Byrgenstow</v>
      </c>
      <c r="Q8" s="1" t="str">
        <f t="shared" si="3"/>
        <v xml:space="preserve"> [7] = {["ID"] = 1879248618; ["SAVE_INDEX"] =  3; ["TYPE"] =  3; ["VXP"] =    0; ["LP"] = 0; ["REP"] = 0; ["FACTION"] = 1; ["TIER"] = 2; ["MIN_LVL"] = "75"; ["NAME"] = { ["EN"] = "Chambers of Byrgenstow"; }; ["LORE"] = { ["EN"] = "The burial cave of Byrgenstow is a labyrinth of tunnels and chambers."; }; ["SUMMARY"] = { ["EN"] = "Find the 12 chambers of Byrgenstow"; }; ["TITLE"] = { ["EN"] = "Entwash Vale Tomb-raider"; }; };</v>
      </c>
      <c r="R8">
        <f t="shared" si="4"/>
        <v>7</v>
      </c>
      <c r="S8" t="str">
        <f t="shared" si="5"/>
        <v xml:space="preserve"> [7] = {</v>
      </c>
      <c r="T8" t="str">
        <f t="shared" si="6"/>
        <v xml:space="preserve">["ID"] = 1879248618; </v>
      </c>
      <c r="U8" t="str">
        <f t="shared" si="7"/>
        <v xml:space="preserve">["ID"] = 1879248618; </v>
      </c>
      <c r="V8" t="str">
        <f t="shared" si="8"/>
        <v/>
      </c>
      <c r="W8" t="str">
        <f t="shared" si="9"/>
        <v xml:space="preserve">["SAVE_INDEX"] =  3; </v>
      </c>
      <c r="X8">
        <f>VLOOKUP(D8,Type!A$2:B$14,2,FALSE)</f>
        <v>3</v>
      </c>
      <c r="Y8" t="str">
        <f t="shared" si="10"/>
        <v xml:space="preserve">["TYPE"] =  3; </v>
      </c>
      <c r="Z8" t="str">
        <f t="shared" si="11"/>
        <v>0</v>
      </c>
      <c r="AA8" t="str">
        <f t="shared" si="12"/>
        <v xml:space="preserve">["VXP"] =    0; </v>
      </c>
      <c r="AB8" t="str">
        <f t="shared" si="13"/>
        <v>0</v>
      </c>
      <c r="AC8" t="str">
        <f t="shared" si="14"/>
        <v xml:space="preserve">["LP"] = 0; </v>
      </c>
      <c r="AD8" t="str">
        <f t="shared" si="15"/>
        <v>0</v>
      </c>
      <c r="AE8" t="str">
        <f t="shared" si="16"/>
        <v xml:space="preserve">["REP"] = 0; </v>
      </c>
      <c r="AF8">
        <f>VLOOKUP(I8,Faction!A$2:B$80,2,FALSE)</f>
        <v>1</v>
      </c>
      <c r="AG8" t="str">
        <f t="shared" si="17"/>
        <v xml:space="preserve">["FACTION"] = 1; </v>
      </c>
      <c r="AH8" t="str">
        <f t="shared" si="18"/>
        <v xml:space="preserve">["TIER"] = 2; </v>
      </c>
      <c r="AI8" t="str">
        <f t="shared" si="19"/>
        <v xml:space="preserve">["MIN_LVL"] = "75"; </v>
      </c>
      <c r="AJ8" t="str">
        <f t="shared" si="20"/>
        <v xml:space="preserve">["NAME"] = { ["EN"] = "Chambers of Byrgenstow"; }; </v>
      </c>
      <c r="AK8" t="str">
        <f t="shared" si="21"/>
        <v xml:space="preserve">["LORE"] = { ["EN"] = "The burial cave of Byrgenstow is a labyrinth of tunnels and chambers."; }; </v>
      </c>
      <c r="AL8" t="str">
        <f t="shared" si="22"/>
        <v xml:space="preserve">["SUMMARY"] = { ["EN"] = "Find the 12 chambers of Byrgenstow"; }; </v>
      </c>
      <c r="AM8" t="str">
        <f t="shared" si="23"/>
        <v xml:space="preserve">["TITLE"] = { ["EN"] = "Entwash Vale Tomb-raider"; }; </v>
      </c>
      <c r="AN8" t="str">
        <f t="shared" si="24"/>
        <v>};</v>
      </c>
    </row>
    <row r="9" spans="1:40" x14ac:dyDescent="0.25">
      <c r="A9">
        <v>1879248759</v>
      </c>
      <c r="B9">
        <v>9</v>
      </c>
      <c r="C9" t="s">
        <v>585</v>
      </c>
      <c r="D9" t="s">
        <v>25</v>
      </c>
      <c r="F9" t="s">
        <v>586</v>
      </c>
      <c r="I9" t="s">
        <v>79</v>
      </c>
      <c r="J9" t="s">
        <v>587</v>
      </c>
      <c r="K9" t="s">
        <v>739</v>
      </c>
      <c r="L9">
        <v>2</v>
      </c>
      <c r="M9">
        <v>75</v>
      </c>
      <c r="P9" t="str">
        <f t="shared" si="2"/>
        <v xml:space="preserve"> [8] = {["ID"] = 1879248759; }; -- Nurseries of the Wyrmdelf</v>
      </c>
      <c r="Q9" s="1" t="str">
        <f>CONCATENATE(S9,T9,W9,Y9,AA9,AC9,AE9,AG9,AH9,AI9,AJ9,AK9,AL9,AM9,AN9)</f>
        <v xml:space="preserve"> [8] = {["ID"] = 1879248759; ["SAVE_INDEX"] =  9; ["TYPE"] =  3; ["VXP"] =    0; ["LP"] = 0; ["REP"] = 0; ["FACTION"] = 1; ["TIER"] = 2; ["MIN_LVL"] = "75"; ["NAME"] = { ["EN"] = "Nurseries of the Wyrmdelf"; }; ["LORE"] = { ["EN"] = "The Wyrmdelf, lair of a horde of drakes, hosts numerous nurseries and breeding caves."; }; ["SUMMARY"] = { ["EN"] = "Find 5 nurseries of the Wyrmdelf"; }; ["TITLE"] = { ["EN"] = "Nursery-bogie"; }; };</v>
      </c>
      <c r="R9">
        <f t="shared" si="4"/>
        <v>8</v>
      </c>
      <c r="S9" t="str">
        <f>CONCATENATE(REPT(" ",2-LEN(R9)),"[",R9,"] = {")</f>
        <v xml:space="preserve"> [8] = {</v>
      </c>
      <c r="T9" t="str">
        <f>IF(LEN(A9)&gt;0,CONCATENATE("[""ID""] = ",A9,"; "),"                     ")</f>
        <v xml:space="preserve">["ID"] = 1879248759; </v>
      </c>
      <c r="U9" t="str">
        <f t="shared" si="7"/>
        <v xml:space="preserve">["ID"] = 1879248759; </v>
      </c>
      <c r="V9" t="str">
        <f t="shared" si="8"/>
        <v/>
      </c>
      <c r="W9" t="str">
        <f>IF(LEN(B9)&gt;0,CONCATENATE("[""SAVE_INDEX""] = ",REPT(" ",2-LEN(B9)),B9,"; "),"")</f>
        <v xml:space="preserve">["SAVE_INDEX"] =  9; </v>
      </c>
      <c r="X9">
        <f>VLOOKUP(D9,Type!A$2:B$14,2,FALSE)</f>
        <v>3</v>
      </c>
      <c r="Y9" t="str">
        <f>CONCATENATE("[""TYPE""] = ",REPT(" ",2-LEN(X9)),X9,"; ")</f>
        <v xml:space="preserve">["TYPE"] =  3; </v>
      </c>
      <c r="Z9" t="str">
        <f>TEXT(E9,0)</f>
        <v>0</v>
      </c>
      <c r="AA9" t="str">
        <f>CONCATENATE("[""VXP""] = ",REPT(" ",4-LEN(Z9)),TEXT(Z9,"0"),"; ")</f>
        <v xml:space="preserve">["VXP"] =    0; </v>
      </c>
      <c r="AB9" t="str">
        <f>TEXT(G9,0)</f>
        <v>0</v>
      </c>
      <c r="AC9" t="str">
        <f>CONCATENATE("[""LP""] = ",REPT(" ",1-LEN(AB9)),TEXT(AB9,"0"),"; ")</f>
        <v xml:space="preserve">["LP"] = 0; </v>
      </c>
      <c r="AD9" t="str">
        <f>TEXT(H9,0)</f>
        <v>0</v>
      </c>
      <c r="AE9" t="str">
        <f>CONCATENATE("[""REP""] = ",REPT(" ",1-LEN(AD9)),TEXT(AD9,"0"),"; ")</f>
        <v xml:space="preserve">["REP"] = 0; </v>
      </c>
      <c r="AF9">
        <f>VLOOKUP(I9,Faction!A$2:B$80,2,FALSE)</f>
        <v>1</v>
      </c>
      <c r="AG9" t="str">
        <f>CONCATENATE("[""FACTION""] = ",TEXT(AF9,"0"),"; ")</f>
        <v xml:space="preserve">["FACTION"] = 1; </v>
      </c>
      <c r="AH9" t="str">
        <f>CONCATENATE("[""TIER""] = ",TEXT(L9,"0"),"; ")</f>
        <v xml:space="preserve">["TIER"] = 2; </v>
      </c>
      <c r="AI9" t="str">
        <f>IF(LEN(M9)&gt;0,CONCATENATE("[""MIN_LVL""] = ",REPT(" ",2-LEN(M9)),"""",M9,"""; "),"")</f>
        <v xml:space="preserve">["MIN_LVL"] = "75"; </v>
      </c>
      <c r="AJ9" t="str">
        <f>CONCATENATE("[""NAME""] = { [""EN""] = """,C9,"""; }; ")</f>
        <v xml:space="preserve">["NAME"] = { ["EN"] = "Nurseries of the Wyrmdelf"; }; </v>
      </c>
      <c r="AK9" t="str">
        <f>CONCATENATE("[""LORE""] = { [""EN""] = """,K9,"""; }; ")</f>
        <v xml:space="preserve">["LORE"] = { ["EN"] = "The Wyrmdelf, lair of a horde of drakes, hosts numerous nurseries and breeding caves."; }; </v>
      </c>
      <c r="AL9" t="str">
        <f>CONCATENATE("[""SUMMARY""] = { [""EN""] = """,J9,"""; }; ")</f>
        <v xml:space="preserve">["SUMMARY"] = { ["EN"] = "Find 5 nurseries of the Wyrmdelf"; }; </v>
      </c>
      <c r="AM9" t="str">
        <f>IF(LEN(F9)&gt;0,CONCATENATE("[""TITLE""] = { [""EN""] = """,F9,"""; }; "),"")</f>
        <v xml:space="preserve">["TITLE"] = { ["EN"] = "Nursery-bogie"; }; </v>
      </c>
      <c r="AN9" t="str">
        <f t="shared" si="24"/>
        <v>};</v>
      </c>
    </row>
    <row r="10" spans="1:40" x14ac:dyDescent="0.25">
      <c r="A10">
        <v>1879250651</v>
      </c>
      <c r="B10">
        <v>6</v>
      </c>
      <c r="C10" t="s">
        <v>576</v>
      </c>
      <c r="D10" t="s">
        <v>25</v>
      </c>
      <c r="E10">
        <v>2000</v>
      </c>
      <c r="F10" t="s">
        <v>577</v>
      </c>
      <c r="G10">
        <v>5</v>
      </c>
      <c r="I10" t="s">
        <v>79</v>
      </c>
      <c r="J10" t="s">
        <v>578</v>
      </c>
      <c r="K10" t="s">
        <v>736</v>
      </c>
      <c r="L10">
        <v>2</v>
      </c>
      <c r="M10">
        <v>72</v>
      </c>
      <c r="P10" t="str">
        <f t="shared" si="2"/>
        <v xml:space="preserve"> [9] = {["ID"] = 1879250651; }; -- Eaves of Fangorn Exploration</v>
      </c>
      <c r="Q10" s="1" t="str">
        <f>CONCATENATE(S10,T10,W10,Y10,AA10,AC10,AE10,AG10,AH10,AI10,AJ10,AK10,AL10,AM10,AN10)</f>
        <v xml:space="preserve"> [9] = {["ID"] = 1879250651; ["SAVE_INDEX"] =  6; ["TYPE"] =  3; ["VXP"] = 2000; ["LP"] = 5; ["REP"] = 0; ["FACTION"] = 1; ["TIER"] = 2; ["MIN_LVL"] = "72"; ["NAME"] = { ["EN"] = "Eaves of Fangorn Exploration"; }; ["LORE"] = { ["EN"] = "Explore Fangorn."; }; ["SUMMARY"] = { ["EN"] = "Find 5 points of interest in Eaves of Fangorn"; }; ["TITLE"] = { ["EN"] = "Explorer of Fangorn"; }; };</v>
      </c>
      <c r="R10">
        <f t="shared" si="4"/>
        <v>9</v>
      </c>
      <c r="S10" t="str">
        <f>CONCATENATE(REPT(" ",2-LEN(R10)),"[",R10,"] = {")</f>
        <v xml:space="preserve"> [9] = {</v>
      </c>
      <c r="T10" t="str">
        <f>IF(LEN(A10)&gt;0,CONCATENATE("[""ID""] = ",A10,"; "),"                     ")</f>
        <v xml:space="preserve">["ID"] = 1879250651; </v>
      </c>
      <c r="U10" t="str">
        <f t="shared" si="7"/>
        <v xml:space="preserve">["ID"] = 1879250651; </v>
      </c>
      <c r="V10" t="str">
        <f t="shared" si="8"/>
        <v/>
      </c>
      <c r="W10" t="str">
        <f>IF(LEN(B10)&gt;0,CONCATENATE("[""SAVE_INDEX""] = ",REPT(" ",2-LEN(B10)),B10,"; "),"")</f>
        <v xml:space="preserve">["SAVE_INDEX"] =  6; </v>
      </c>
      <c r="X10">
        <f>VLOOKUP(D10,Type!A$2:B$14,2,FALSE)</f>
        <v>3</v>
      </c>
      <c r="Y10" t="str">
        <f>CONCATENATE("[""TYPE""] = ",REPT(" ",2-LEN(X10)),X10,"; ")</f>
        <v xml:space="preserve">["TYPE"] =  3; </v>
      </c>
      <c r="Z10" t="str">
        <f>TEXT(E10,0)</f>
        <v>2000</v>
      </c>
      <c r="AA10" t="str">
        <f>CONCATENATE("[""VXP""] = ",REPT(" ",4-LEN(Z10)),TEXT(Z10,"0"),"; ")</f>
        <v xml:space="preserve">["VXP"] = 2000; </v>
      </c>
      <c r="AB10" t="str">
        <f>TEXT(G10,0)</f>
        <v>5</v>
      </c>
      <c r="AC10" t="str">
        <f>CONCATENATE("[""LP""] = ",REPT(" ",1-LEN(AB10)),TEXT(AB10,"0"),"; ")</f>
        <v xml:space="preserve">["LP"] = 5; </v>
      </c>
      <c r="AD10" t="str">
        <f>TEXT(H10,0)</f>
        <v>0</v>
      </c>
      <c r="AE10" t="str">
        <f>CONCATENATE("[""REP""] = ",REPT(" ",1-LEN(AD10)),TEXT(AD10,"0"),"; ")</f>
        <v xml:space="preserve">["REP"] = 0; </v>
      </c>
      <c r="AF10">
        <f>VLOOKUP(I10,Faction!A$2:B$80,2,FALSE)</f>
        <v>1</v>
      </c>
      <c r="AG10" t="str">
        <f>CONCATENATE("[""FACTION""] = ",TEXT(AF10,"0"),"; ")</f>
        <v xml:space="preserve">["FACTION"] = 1; </v>
      </c>
      <c r="AH10" t="str">
        <f>CONCATENATE("[""TIER""] = ",TEXT(L10,"0"),"; ")</f>
        <v xml:space="preserve">["TIER"] = 2; </v>
      </c>
      <c r="AI10" t="str">
        <f>IF(LEN(M10)&gt;0,CONCATENATE("[""MIN_LVL""] = ",REPT(" ",2-LEN(M10)),"""",M10,"""; "),"")</f>
        <v xml:space="preserve">["MIN_LVL"] = "72"; </v>
      </c>
      <c r="AJ10" t="str">
        <f>CONCATENATE("[""NAME""] = { [""EN""] = """,C10,"""; }; ")</f>
        <v xml:space="preserve">["NAME"] = { ["EN"] = "Eaves of Fangorn Exploration"; }; </v>
      </c>
      <c r="AK10" t="str">
        <f>CONCATENATE("[""LORE""] = { [""EN""] = """,K10,"""; }; ")</f>
        <v xml:space="preserve">["LORE"] = { ["EN"] = "Explore Fangorn."; }; </v>
      </c>
      <c r="AL10" t="str">
        <f>CONCATENATE("[""SUMMARY""] = { [""EN""] = """,J10,"""; }; ")</f>
        <v xml:space="preserve">["SUMMARY"] = { ["EN"] = "Find 5 points of interest in Eaves of Fangorn"; }; </v>
      </c>
      <c r="AM10" t="str">
        <f>IF(LEN(F10)&gt;0,CONCATENATE("[""TITLE""] = { [""EN""] = """,F10,"""; }; "),"")</f>
        <v xml:space="preserve">["TITLE"] = { ["EN"] = "Explorer of Fangorn"; }; </v>
      </c>
      <c r="AN10" t="str">
        <f t="shared" si="24"/>
        <v>};</v>
      </c>
    </row>
    <row r="11" spans="1:40" x14ac:dyDescent="0.25">
      <c r="A11">
        <v>1879251724</v>
      </c>
      <c r="B11">
        <v>8</v>
      </c>
      <c r="C11" t="s">
        <v>582</v>
      </c>
      <c r="D11" t="s">
        <v>25</v>
      </c>
      <c r="E11">
        <v>2000</v>
      </c>
      <c r="F11" t="s">
        <v>583</v>
      </c>
      <c r="G11">
        <v>5</v>
      </c>
      <c r="I11" t="s">
        <v>79</v>
      </c>
      <c r="J11" t="s">
        <v>584</v>
      </c>
      <c r="K11" t="s">
        <v>738</v>
      </c>
      <c r="L11">
        <v>2</v>
      </c>
      <c r="M11">
        <v>72</v>
      </c>
      <c r="P11" t="str">
        <f t="shared" si="2"/>
        <v>[10] = {["ID"] = 1879251724; }; -- Farms and Crofts of the Eastemnet</v>
      </c>
      <c r="Q11" s="1" t="str">
        <f>CONCATENATE(S11,T11,W11,Y11,AA11,AC11,AE11,AG11,AH11,AI11,AJ11,AK11,AL11,AM11,AN11)</f>
        <v>[10] = {["ID"] = 1879251724; ["SAVE_INDEX"] =  8; ["TYPE"] =  3; ["VXP"] = 2000; ["LP"] = 5; ["REP"] = 0; ["FACTION"] = 1; ["TIER"] = 2; ["MIN_LVL"] = "72"; ["NAME"] = { ["EN"] = "Farms and Crofts of the Eastemnet"; }; ["LORE"] = { ["EN"] = "Discover the farms of the Eastemnet."; }; ["SUMMARY"] = { ["EN"] = "Find 5 farms and crofts in Eastemnet"; }; ["TITLE"] = { ["EN"] = "Finder of Farms"; }; };</v>
      </c>
      <c r="R11">
        <f t="shared" si="4"/>
        <v>10</v>
      </c>
      <c r="S11" t="str">
        <f>CONCATENATE(REPT(" ",2-LEN(R11)),"[",R11,"] = {")</f>
        <v>[10] = {</v>
      </c>
      <c r="T11" t="str">
        <f>IF(LEN(A11)&gt;0,CONCATENATE("[""ID""] = ",A11,"; "),"                     ")</f>
        <v xml:space="preserve">["ID"] = 1879251724; </v>
      </c>
      <c r="U11" t="str">
        <f t="shared" si="7"/>
        <v xml:space="preserve">["ID"] = 1879251724; </v>
      </c>
      <c r="V11" t="str">
        <f t="shared" si="8"/>
        <v/>
      </c>
      <c r="W11" t="str">
        <f>IF(LEN(B11)&gt;0,CONCATENATE("[""SAVE_INDEX""] = ",REPT(" ",2-LEN(B11)),B11,"; "),"")</f>
        <v xml:space="preserve">["SAVE_INDEX"] =  8; </v>
      </c>
      <c r="X11">
        <f>VLOOKUP(D11,Type!A$2:B$14,2,FALSE)</f>
        <v>3</v>
      </c>
      <c r="Y11" t="str">
        <f>CONCATENATE("[""TYPE""] = ",REPT(" ",2-LEN(X11)),X11,"; ")</f>
        <v xml:space="preserve">["TYPE"] =  3; </v>
      </c>
      <c r="Z11" t="str">
        <f>TEXT(E11,0)</f>
        <v>2000</v>
      </c>
      <c r="AA11" t="str">
        <f>CONCATENATE("[""VXP""] = ",REPT(" ",4-LEN(Z11)),TEXT(Z11,"0"),"; ")</f>
        <v xml:space="preserve">["VXP"] = 2000; </v>
      </c>
      <c r="AB11" t="str">
        <f>TEXT(G11,0)</f>
        <v>5</v>
      </c>
      <c r="AC11" t="str">
        <f>CONCATENATE("[""LP""] = ",REPT(" ",1-LEN(AB11)),TEXT(AB11,"0"),"; ")</f>
        <v xml:space="preserve">["LP"] = 5; </v>
      </c>
      <c r="AD11" t="str">
        <f>TEXT(H11,0)</f>
        <v>0</v>
      </c>
      <c r="AE11" t="str">
        <f>CONCATENATE("[""REP""] = ",REPT(" ",1-LEN(AD11)),TEXT(AD11,"0"),"; ")</f>
        <v xml:space="preserve">["REP"] = 0; </v>
      </c>
      <c r="AF11">
        <f>VLOOKUP(I11,Faction!A$2:B$80,2,FALSE)</f>
        <v>1</v>
      </c>
      <c r="AG11" t="str">
        <f>CONCATENATE("[""FACTION""] = ",TEXT(AF11,"0"),"; ")</f>
        <v xml:space="preserve">["FACTION"] = 1; </v>
      </c>
      <c r="AH11" t="str">
        <f>CONCATENATE("[""TIER""] = ",TEXT(L11,"0"),"; ")</f>
        <v xml:space="preserve">["TIER"] = 2; </v>
      </c>
      <c r="AI11" t="str">
        <f>IF(LEN(M11)&gt;0,CONCATENATE("[""MIN_LVL""] = ",REPT(" ",2-LEN(M11)),"""",M11,"""; "),"")</f>
        <v xml:space="preserve">["MIN_LVL"] = "72"; </v>
      </c>
      <c r="AJ11" t="str">
        <f>CONCATENATE("[""NAME""] = { [""EN""] = """,C11,"""; }; ")</f>
        <v xml:space="preserve">["NAME"] = { ["EN"] = "Farms and Crofts of the Eastemnet"; }; </v>
      </c>
      <c r="AK11" t="str">
        <f>CONCATENATE("[""LORE""] = { [""EN""] = """,K11,"""; }; ")</f>
        <v xml:space="preserve">["LORE"] = { ["EN"] = "Discover the farms of the Eastemnet."; }; </v>
      </c>
      <c r="AL11" t="str">
        <f>CONCATENATE("[""SUMMARY""] = { [""EN""] = """,J11,"""; }; ")</f>
        <v xml:space="preserve">["SUMMARY"] = { ["EN"] = "Find 5 farms and crofts in Eastemnet"; }; </v>
      </c>
      <c r="AM11" t="str">
        <f>IF(LEN(F11)&gt;0,CONCATENATE("[""TITLE""] = { [""EN""] = """,F11,"""; }; "),"")</f>
        <v xml:space="preserve">["TITLE"] = { ["EN"] = "Finder of Farms"; }; </v>
      </c>
      <c r="AN11" t="str">
        <f t="shared" si="24"/>
        <v>};</v>
      </c>
    </row>
    <row r="12" spans="1:40" x14ac:dyDescent="0.25">
      <c r="A12">
        <v>1879251765</v>
      </c>
      <c r="B12">
        <v>10</v>
      </c>
      <c r="C12" t="s">
        <v>588</v>
      </c>
      <c r="D12" t="s">
        <v>25</v>
      </c>
      <c r="E12">
        <v>2000</v>
      </c>
      <c r="F12" t="s">
        <v>589</v>
      </c>
      <c r="G12">
        <v>5</v>
      </c>
      <c r="I12" t="s">
        <v>79</v>
      </c>
      <c r="J12" t="s">
        <v>590</v>
      </c>
      <c r="K12" t="s">
        <v>740</v>
      </c>
      <c r="L12">
        <v>2</v>
      </c>
      <c r="M12">
        <v>72</v>
      </c>
      <c r="P12" t="str">
        <f t="shared" si="2"/>
        <v>[11] = {["ID"] = 1879251765; }; -- Ruins, Tombs, and Monuments of the Eastemnet</v>
      </c>
      <c r="Q12" s="1" t="str">
        <f t="shared" si="3"/>
        <v>[11] = {["ID"] = 1879251765; ["SAVE_INDEX"] = 10; ["TYPE"] =  3; ["VXP"] = 2000; ["LP"] = 5; ["REP"] = 0; ["FACTION"] = 1; ["TIER"] = 2; ["MIN_LVL"] = "72"; ["NAME"] = { ["EN"] = "Ruins, Tombs, and Monuments of the Eastemnet"; }; ["LORE"] = { ["EN"] = "Discover the ruined places of the Eastemnet."; }; ["SUMMARY"] = { ["EN"] = "Find 10 ruins, tombs, and monuments of Eastemnet"; }; ["TITLE"] = { ["EN"] = "Seeker of Rohan's Ruins"; }; };</v>
      </c>
      <c r="R12">
        <f t="shared" si="4"/>
        <v>11</v>
      </c>
      <c r="S12" t="str">
        <f t="shared" si="5"/>
        <v>[11] = {</v>
      </c>
      <c r="T12" t="str">
        <f t="shared" si="6"/>
        <v xml:space="preserve">["ID"] = 1879251765; </v>
      </c>
      <c r="U12" t="str">
        <f t="shared" si="7"/>
        <v xml:space="preserve">["ID"] = 1879251765; </v>
      </c>
      <c r="V12" t="str">
        <f t="shared" si="8"/>
        <v/>
      </c>
      <c r="W12" t="str">
        <f t="shared" si="9"/>
        <v xml:space="preserve">["SAVE_INDEX"] = 10; </v>
      </c>
      <c r="X12">
        <f>VLOOKUP(D12,Type!A$2:B$14,2,FALSE)</f>
        <v>3</v>
      </c>
      <c r="Y12" t="str">
        <f t="shared" si="10"/>
        <v xml:space="preserve">["TYPE"] =  3; </v>
      </c>
      <c r="Z12" t="str">
        <f t="shared" si="11"/>
        <v>2000</v>
      </c>
      <c r="AA12" t="str">
        <f t="shared" si="12"/>
        <v xml:space="preserve">["VXP"] = 2000; </v>
      </c>
      <c r="AB12" t="str">
        <f t="shared" si="13"/>
        <v>5</v>
      </c>
      <c r="AC12" t="str">
        <f t="shared" si="14"/>
        <v xml:space="preserve">["LP"] = 5; </v>
      </c>
      <c r="AD12" t="str">
        <f t="shared" si="15"/>
        <v>0</v>
      </c>
      <c r="AE12" t="str">
        <f t="shared" si="16"/>
        <v xml:space="preserve">["REP"] = 0; </v>
      </c>
      <c r="AF12">
        <f>VLOOKUP(I12,Faction!A$2:B$80,2,FALSE)</f>
        <v>1</v>
      </c>
      <c r="AG12" t="str">
        <f t="shared" si="17"/>
        <v xml:space="preserve">["FACTION"] = 1; </v>
      </c>
      <c r="AH12" t="str">
        <f t="shared" si="18"/>
        <v xml:space="preserve">["TIER"] = 2; </v>
      </c>
      <c r="AI12" t="str">
        <f t="shared" si="19"/>
        <v xml:space="preserve">["MIN_LVL"] = "72"; </v>
      </c>
      <c r="AJ12" t="str">
        <f t="shared" si="20"/>
        <v xml:space="preserve">["NAME"] = { ["EN"] = "Ruins, Tombs, and Monuments of the Eastemnet"; }; </v>
      </c>
      <c r="AK12" t="str">
        <f t="shared" si="21"/>
        <v xml:space="preserve">["LORE"] = { ["EN"] = "Discover the ruined places of the Eastemnet."; }; </v>
      </c>
      <c r="AL12" t="str">
        <f t="shared" si="22"/>
        <v xml:space="preserve">["SUMMARY"] = { ["EN"] = "Find 10 ruins, tombs, and monuments of Eastemnet"; }; </v>
      </c>
      <c r="AM12" t="str">
        <f t="shared" si="23"/>
        <v xml:space="preserve">["TITLE"] = { ["EN"] = "Seeker of Rohan's Ruins"; }; </v>
      </c>
      <c r="AN12" t="str">
        <f t="shared" si="24"/>
        <v>};</v>
      </c>
    </row>
    <row r="13" spans="1:40" x14ac:dyDescent="0.25">
      <c r="A13">
        <v>1879251696</v>
      </c>
      <c r="B13">
        <v>12</v>
      </c>
      <c r="C13" t="s">
        <v>594</v>
      </c>
      <c r="D13" t="s">
        <v>25</v>
      </c>
      <c r="E13">
        <v>2000</v>
      </c>
      <c r="F13" t="s">
        <v>595</v>
      </c>
      <c r="G13">
        <v>5</v>
      </c>
      <c r="I13" t="s">
        <v>79</v>
      </c>
      <c r="J13" t="s">
        <v>596</v>
      </c>
      <c r="K13" t="s">
        <v>742</v>
      </c>
      <c r="L13">
        <v>2</v>
      </c>
      <c r="M13">
        <v>72</v>
      </c>
      <c r="P13" t="str">
        <f t="shared" si="2"/>
        <v>[12] = {["ID"] = 1879251696; }; -- The Wilds of the Eastemnet</v>
      </c>
      <c r="Q13" s="1" t="str">
        <f t="shared" si="3"/>
        <v>[12] = {["ID"] = 1879251696; ["SAVE_INDEX"] = 12; ["TYPE"] =  3; ["VXP"] = 2000; ["LP"] = 5; ["REP"] = 0; ["FACTION"] = 1; ["TIER"] = 2; ["MIN_LVL"] = "72"; ["NAME"] = { ["EN"] = "The Wilds of the Eastemnet"; }; ["LORE"] = { ["EN"] = "Explore the wilds of Rohan."; }; ["SUMMARY"] = { ["EN"] = "Find 5 points of interest in the wilds of Eastemnet"; }; ["TITLE"] = { ["EN"] = "Watcher of the Wilds"; }; };</v>
      </c>
      <c r="R13">
        <f t="shared" si="4"/>
        <v>12</v>
      </c>
      <c r="S13" t="str">
        <f t="shared" si="5"/>
        <v>[12] = {</v>
      </c>
      <c r="T13" t="str">
        <f t="shared" si="6"/>
        <v xml:space="preserve">["ID"] = 1879251696; </v>
      </c>
      <c r="U13" t="str">
        <f t="shared" si="7"/>
        <v xml:space="preserve">["ID"] = 1879251696; </v>
      </c>
      <c r="V13" t="str">
        <f t="shared" si="8"/>
        <v/>
      </c>
      <c r="W13" t="str">
        <f t="shared" si="9"/>
        <v xml:space="preserve">["SAVE_INDEX"] = 12; </v>
      </c>
      <c r="X13">
        <f>VLOOKUP(D13,Type!A$2:B$14,2,FALSE)</f>
        <v>3</v>
      </c>
      <c r="Y13" t="str">
        <f t="shared" si="10"/>
        <v xml:space="preserve">["TYPE"] =  3; </v>
      </c>
      <c r="Z13" t="str">
        <f t="shared" si="11"/>
        <v>2000</v>
      </c>
      <c r="AA13" t="str">
        <f t="shared" si="12"/>
        <v xml:space="preserve">["VXP"] = 2000; </v>
      </c>
      <c r="AB13" t="str">
        <f t="shared" si="13"/>
        <v>5</v>
      </c>
      <c r="AC13" t="str">
        <f t="shared" si="14"/>
        <v xml:space="preserve">["LP"] = 5; </v>
      </c>
      <c r="AD13" t="str">
        <f t="shared" si="15"/>
        <v>0</v>
      </c>
      <c r="AE13" t="str">
        <f t="shared" si="16"/>
        <v xml:space="preserve">["REP"] = 0; </v>
      </c>
      <c r="AF13">
        <f>VLOOKUP(I13,Faction!A$2:B$80,2,FALSE)</f>
        <v>1</v>
      </c>
      <c r="AG13" t="str">
        <f t="shared" si="17"/>
        <v xml:space="preserve">["FACTION"] = 1; </v>
      </c>
      <c r="AH13" t="str">
        <f t="shared" si="18"/>
        <v xml:space="preserve">["TIER"] = 2; </v>
      </c>
      <c r="AI13" t="str">
        <f t="shared" si="19"/>
        <v xml:space="preserve">["MIN_LVL"] = "72"; </v>
      </c>
      <c r="AJ13" t="str">
        <f t="shared" si="20"/>
        <v xml:space="preserve">["NAME"] = { ["EN"] = "The Wilds of the Eastemnet"; }; </v>
      </c>
      <c r="AK13" t="str">
        <f t="shared" si="21"/>
        <v xml:space="preserve">["LORE"] = { ["EN"] = "Explore the wilds of Rohan."; }; </v>
      </c>
      <c r="AL13" t="str">
        <f t="shared" si="22"/>
        <v xml:space="preserve">["SUMMARY"] = { ["EN"] = "Find 5 points of interest in the wilds of Eastemnet"; }; </v>
      </c>
      <c r="AM13" t="str">
        <f t="shared" si="23"/>
        <v xml:space="preserve">["TITLE"] = { ["EN"] = "Watcher of the Wilds"; }; </v>
      </c>
      <c r="AN13" t="str">
        <f t="shared" si="24"/>
        <v>};</v>
      </c>
    </row>
    <row r="14" spans="1:40" x14ac:dyDescent="0.25">
      <c r="A14">
        <v>1879244108</v>
      </c>
      <c r="B14">
        <v>5</v>
      </c>
      <c r="C14" t="s">
        <v>573</v>
      </c>
      <c r="D14" t="s">
        <v>25</v>
      </c>
      <c r="E14">
        <v>2000</v>
      </c>
      <c r="F14" t="s">
        <v>574</v>
      </c>
      <c r="G14">
        <v>5</v>
      </c>
      <c r="I14" t="s">
        <v>79</v>
      </c>
      <c r="J14" t="s">
        <v>575</v>
      </c>
      <c r="K14" t="s">
        <v>735</v>
      </c>
      <c r="L14">
        <v>2</v>
      </c>
      <c r="M14">
        <v>70</v>
      </c>
      <c r="P14" t="str">
        <f t="shared" si="2"/>
        <v>[13] = {["ID"] = 1879244108; }; -- East Wall Explorer</v>
      </c>
      <c r="Q14" s="1" t="str">
        <f>CONCATENATE(S14,T14,W14,Y14,AA14,AC14,AE14,AG14,AH14,AI14,AJ14,AK14,AL14,AM14,AN14)</f>
        <v>[13] = {["ID"] = 1879244108; ["SAVE_INDEX"] =  5; ["TYPE"] =  3; ["VXP"] = 2000; ["LP"] = 5; ["REP"] = 0; ["FACTION"] = 1; ["TIER"] = 2; ["MIN_LVL"] = "70"; ["NAME"] = { ["EN"] = "East Wall Explorer"; }; ["LORE"] = { ["EN"] = "The cliffs and tree-clad slopes of this hilly region serve as the eastern boundary of the kingdom of Rohan, and the northernmost reach of the kingdom of Gondor today."; }; ["SUMMARY"] = { ["EN"] = "Find 10 points of interest in East Wall"; }; ["TITLE"] = { ["EN"] = "Watcher"; }; };</v>
      </c>
      <c r="R14">
        <f t="shared" si="4"/>
        <v>13</v>
      </c>
      <c r="S14" t="str">
        <f>CONCATENATE(REPT(" ",2-LEN(R14)),"[",R14,"] = {")</f>
        <v>[13] = {</v>
      </c>
      <c r="T14" t="str">
        <f>IF(LEN(A14)&gt;0,CONCATENATE("[""ID""] = ",A14,"; "),"                     ")</f>
        <v xml:space="preserve">["ID"] = 1879244108; </v>
      </c>
      <c r="U14" t="str">
        <f t="shared" si="7"/>
        <v xml:space="preserve">["ID"] = 1879244108; </v>
      </c>
      <c r="V14" t="str">
        <f t="shared" si="8"/>
        <v/>
      </c>
      <c r="W14" t="str">
        <f>IF(LEN(B14)&gt;0,CONCATENATE("[""SAVE_INDEX""] = ",REPT(" ",2-LEN(B14)),B14,"; "),"")</f>
        <v xml:space="preserve">["SAVE_INDEX"] =  5; </v>
      </c>
      <c r="X14">
        <f>VLOOKUP(D14,Type!A$2:B$14,2,FALSE)</f>
        <v>3</v>
      </c>
      <c r="Y14" t="str">
        <f>CONCATENATE("[""TYPE""] = ",REPT(" ",2-LEN(X14)),X14,"; ")</f>
        <v xml:space="preserve">["TYPE"] =  3; </v>
      </c>
      <c r="Z14" t="str">
        <f>TEXT(E14,0)</f>
        <v>2000</v>
      </c>
      <c r="AA14" t="str">
        <f>CONCATENATE("[""VXP""] = ",REPT(" ",4-LEN(Z14)),TEXT(Z14,"0"),"; ")</f>
        <v xml:space="preserve">["VXP"] = 2000; </v>
      </c>
      <c r="AB14" t="str">
        <f>TEXT(G14,0)</f>
        <v>5</v>
      </c>
      <c r="AC14" t="str">
        <f>CONCATENATE("[""LP""] = ",REPT(" ",1-LEN(AB14)),TEXT(AB14,"0"),"; ")</f>
        <v xml:space="preserve">["LP"] = 5; </v>
      </c>
      <c r="AD14" t="str">
        <f>TEXT(H14,0)</f>
        <v>0</v>
      </c>
      <c r="AE14" t="str">
        <f>CONCATENATE("[""REP""] = ",REPT(" ",1-LEN(AD14)),TEXT(AD14,"0"),"; ")</f>
        <v xml:space="preserve">["REP"] = 0; </v>
      </c>
      <c r="AF14">
        <f>VLOOKUP(I14,Faction!A$2:B$80,2,FALSE)</f>
        <v>1</v>
      </c>
      <c r="AG14" t="str">
        <f>CONCATENATE("[""FACTION""] = ",TEXT(AF14,"0"),"; ")</f>
        <v xml:space="preserve">["FACTION"] = 1; </v>
      </c>
      <c r="AH14" t="str">
        <f>CONCATENATE("[""TIER""] = ",TEXT(L14,"0"),"; ")</f>
        <v xml:space="preserve">["TIER"] = 2; </v>
      </c>
      <c r="AI14" t="str">
        <f>IF(LEN(M14)&gt;0,CONCATENATE("[""MIN_LVL""] = ",REPT(" ",2-LEN(M14)),"""",M14,"""; "),"")</f>
        <v xml:space="preserve">["MIN_LVL"] = "70"; </v>
      </c>
      <c r="AJ14" t="str">
        <f>CONCATENATE("[""NAME""] = { [""EN""] = """,C14,"""; }; ")</f>
        <v xml:space="preserve">["NAME"] = { ["EN"] = "East Wall Explorer"; }; </v>
      </c>
      <c r="AK14" t="str">
        <f>CONCATENATE("[""LORE""] = { [""EN""] = """,K14,"""; }; ")</f>
        <v xml:space="preserve">["LORE"] = { ["EN"] = "The cliffs and tree-clad slopes of this hilly region serve as the eastern boundary of the kingdom of Rohan, and the northernmost reach of the kingdom of Gondor today."; }; </v>
      </c>
      <c r="AL14" t="str">
        <f>CONCATENATE("[""SUMMARY""] = { [""EN""] = """,J14,"""; }; ")</f>
        <v xml:space="preserve">["SUMMARY"] = { ["EN"] = "Find 10 points of interest in East Wall"; }; </v>
      </c>
      <c r="AM14" t="str">
        <f>IF(LEN(F14)&gt;0,CONCATENATE("[""TITLE""] = { [""EN""] = """,F14,"""; }; "),"")</f>
        <v xml:space="preserve">["TITLE"] = { ["EN"] = "Watcher"; }; </v>
      </c>
      <c r="AN14" t="str">
        <f t="shared" si="24"/>
        <v>};</v>
      </c>
    </row>
    <row r="15" spans="1:40" x14ac:dyDescent="0.25">
      <c r="A15">
        <v>1879303882</v>
      </c>
      <c r="B15">
        <v>14</v>
      </c>
      <c r="C15" t="s">
        <v>542</v>
      </c>
      <c r="D15" t="s">
        <v>30</v>
      </c>
      <c r="E15">
        <v>2000</v>
      </c>
      <c r="I15" t="s">
        <v>79</v>
      </c>
      <c r="J15" t="s">
        <v>543</v>
      </c>
      <c r="K15" t="s">
        <v>725</v>
      </c>
      <c r="L15">
        <v>1</v>
      </c>
      <c r="M15">
        <v>72</v>
      </c>
      <c r="P15" t="str">
        <f t="shared" si="2"/>
        <v>[14] = {["ID"] = 1879303882; }; -- Quests of the Eastemnet</v>
      </c>
      <c r="Q15" s="1" t="str">
        <f t="shared" si="3"/>
        <v>[14] = {["ID"] = 1879303882; ["SAVE_INDEX"] = 14; ["TYPE"] =  7; ["VXP"] = 2000; ["LP"] = 0; ["REP"] = 0; ["FACTION"] = 1; ["TIER"] = 1; ["MIN_LVL"] = "72"; ["NAME"] = { ["EN"] = "Quests of the Eastemnet"; }; ["LORE"] = { ["EN"] = "There is much to do while travelling through the lands of the Eastemnet."; }; ["SUMMARY"] = { ["EN"] = "Complete 7 quest deeds in Eastemnet"; }; };</v>
      </c>
      <c r="R15">
        <f t="shared" si="4"/>
        <v>14</v>
      </c>
      <c r="S15" t="str">
        <f t="shared" si="5"/>
        <v>[14] = {</v>
      </c>
      <c r="T15" t="str">
        <f t="shared" si="6"/>
        <v xml:space="preserve">["ID"] = 1879303882; </v>
      </c>
      <c r="U15" t="str">
        <f t="shared" si="7"/>
        <v xml:space="preserve">["ID"] = 1879303882; </v>
      </c>
      <c r="V15" t="str">
        <f t="shared" si="8"/>
        <v/>
      </c>
      <c r="W15" t="str">
        <f t="shared" si="9"/>
        <v xml:space="preserve">["SAVE_INDEX"] = 14; </v>
      </c>
      <c r="X15">
        <f>VLOOKUP(D15,Type!A$2:B$14,2,FALSE)</f>
        <v>7</v>
      </c>
      <c r="Y15" t="str">
        <f t="shared" si="10"/>
        <v xml:space="preserve">["TYPE"] =  7; </v>
      </c>
      <c r="Z15" t="str">
        <f t="shared" si="11"/>
        <v>2000</v>
      </c>
      <c r="AA15" t="str">
        <f t="shared" si="12"/>
        <v xml:space="preserve">["VXP"] = 2000; </v>
      </c>
      <c r="AB15" t="str">
        <f t="shared" si="13"/>
        <v>0</v>
      </c>
      <c r="AC15" t="str">
        <f t="shared" si="14"/>
        <v xml:space="preserve">["LP"] = 0; </v>
      </c>
      <c r="AD15" t="str">
        <f t="shared" si="15"/>
        <v>0</v>
      </c>
      <c r="AE15" t="str">
        <f t="shared" si="16"/>
        <v xml:space="preserve">["REP"] = 0; </v>
      </c>
      <c r="AF15">
        <f>VLOOKUP(I15,Faction!A$2:B$80,2,FALSE)</f>
        <v>1</v>
      </c>
      <c r="AG15" t="str">
        <f t="shared" si="17"/>
        <v xml:space="preserve">["FACTION"] = 1; </v>
      </c>
      <c r="AH15" t="str">
        <f t="shared" si="18"/>
        <v xml:space="preserve">["TIER"] = 1; </v>
      </c>
      <c r="AI15" t="str">
        <f t="shared" si="19"/>
        <v xml:space="preserve">["MIN_LVL"] = "72"; </v>
      </c>
      <c r="AJ15" t="str">
        <f t="shared" si="20"/>
        <v xml:space="preserve">["NAME"] = { ["EN"] = "Quests of the Eastemnet"; }; </v>
      </c>
      <c r="AK15" t="str">
        <f t="shared" si="21"/>
        <v xml:space="preserve">["LORE"] = { ["EN"] = "There is much to do while travelling through the lands of the Eastemnet."; }; </v>
      </c>
      <c r="AL15" t="str">
        <f t="shared" si="22"/>
        <v xml:space="preserve">["SUMMARY"] = { ["EN"] = "Complete 7 quest deeds in Eastemnet"; }; </v>
      </c>
      <c r="AM15" t="str">
        <f t="shared" si="23"/>
        <v/>
      </c>
      <c r="AN15" t="str">
        <f t="shared" si="24"/>
        <v>};</v>
      </c>
    </row>
    <row r="16" spans="1:40" x14ac:dyDescent="0.25">
      <c r="A16">
        <v>1879251695</v>
      </c>
      <c r="B16">
        <v>16</v>
      </c>
      <c r="C16" t="s">
        <v>549</v>
      </c>
      <c r="D16" t="s">
        <v>26</v>
      </c>
      <c r="E16">
        <v>2000</v>
      </c>
      <c r="F16" t="s">
        <v>550</v>
      </c>
      <c r="G16">
        <v>5</v>
      </c>
      <c r="I16" t="s">
        <v>79</v>
      </c>
      <c r="J16" t="s">
        <v>551</v>
      </c>
      <c r="K16" t="s">
        <v>728</v>
      </c>
      <c r="L16">
        <v>2</v>
      </c>
      <c r="M16">
        <v>72</v>
      </c>
      <c r="P16" t="str">
        <f t="shared" si="2"/>
        <v>[15] = {["ID"] = 1879251695; }; -- Quests of the East Wall</v>
      </c>
      <c r="Q16" s="1" t="str">
        <f t="shared" si="3"/>
        <v>[15] = {["ID"] = 1879251695; ["SAVE_INDEX"] = 16; ["TYPE"] =  6; ["VXP"] = 2000; ["LP"] = 5; ["REP"] = 0; ["FACTION"] = 1; ["TIER"] = 2; ["MIN_LVL"] = "72"; ["NAME"] = { ["EN"] = "Quests of the East Wall"; }; ["LORE"] = { ["EN"] = "Finish the quests of the East Wall."; }; ["SUMMARY"] = { ["EN"] = "Complete all quests In East Wall"; }; ["TITLE"] = { ["EN"] = "Seeker"; }; };</v>
      </c>
      <c r="R16">
        <f t="shared" si="4"/>
        <v>15</v>
      </c>
      <c r="S16" t="str">
        <f t="shared" si="5"/>
        <v>[15] = {</v>
      </c>
      <c r="T16" t="str">
        <f t="shared" si="6"/>
        <v xml:space="preserve">["ID"] = 1879251695; </v>
      </c>
      <c r="U16" t="str">
        <f t="shared" si="7"/>
        <v xml:space="preserve">["ID"] = 1879251695; </v>
      </c>
      <c r="V16" t="str">
        <f t="shared" si="8"/>
        <v/>
      </c>
      <c r="W16" t="str">
        <f t="shared" si="9"/>
        <v xml:space="preserve">["SAVE_INDEX"] = 16; </v>
      </c>
      <c r="X16">
        <f>VLOOKUP(D16,Type!A$2:B$14,2,FALSE)</f>
        <v>6</v>
      </c>
      <c r="Y16" t="str">
        <f t="shared" si="10"/>
        <v xml:space="preserve">["TYPE"] =  6; </v>
      </c>
      <c r="Z16" t="str">
        <f t="shared" si="11"/>
        <v>2000</v>
      </c>
      <c r="AA16" t="str">
        <f t="shared" si="12"/>
        <v xml:space="preserve">["VXP"] = 2000; </v>
      </c>
      <c r="AB16" t="str">
        <f t="shared" si="13"/>
        <v>5</v>
      </c>
      <c r="AC16" t="str">
        <f t="shared" si="14"/>
        <v xml:space="preserve">["LP"] = 5; </v>
      </c>
      <c r="AD16" t="str">
        <f t="shared" si="15"/>
        <v>0</v>
      </c>
      <c r="AE16" t="str">
        <f t="shared" si="16"/>
        <v xml:space="preserve">["REP"] = 0; </v>
      </c>
      <c r="AF16">
        <f>VLOOKUP(I16,Faction!A$2:B$80,2,FALSE)</f>
        <v>1</v>
      </c>
      <c r="AG16" t="str">
        <f t="shared" si="17"/>
        <v xml:space="preserve">["FACTION"] = 1; </v>
      </c>
      <c r="AH16" t="str">
        <f t="shared" si="18"/>
        <v xml:space="preserve">["TIER"] = 2; </v>
      </c>
      <c r="AI16" t="str">
        <f t="shared" si="19"/>
        <v xml:space="preserve">["MIN_LVL"] = "72"; </v>
      </c>
      <c r="AJ16" t="str">
        <f t="shared" si="20"/>
        <v xml:space="preserve">["NAME"] = { ["EN"] = "Quests of the East Wall"; }; </v>
      </c>
      <c r="AK16" t="str">
        <f t="shared" si="21"/>
        <v xml:space="preserve">["LORE"] = { ["EN"] = "Finish the quests of the East Wall."; }; </v>
      </c>
      <c r="AL16" t="str">
        <f t="shared" si="22"/>
        <v xml:space="preserve">["SUMMARY"] = { ["EN"] = "Complete all quests In East Wall"; }; </v>
      </c>
      <c r="AM16" t="str">
        <f t="shared" si="23"/>
        <v xml:space="preserve">["TITLE"] = { ["EN"] = "Seeker"; }; </v>
      </c>
      <c r="AN16" t="str">
        <f t="shared" si="24"/>
        <v>};</v>
      </c>
    </row>
    <row r="17" spans="1:40" x14ac:dyDescent="0.25">
      <c r="A17">
        <v>1879250126</v>
      </c>
      <c r="B17">
        <v>18</v>
      </c>
      <c r="C17" t="s">
        <v>555</v>
      </c>
      <c r="D17" t="s">
        <v>26</v>
      </c>
      <c r="E17">
        <v>2000</v>
      </c>
      <c r="F17" t="s">
        <v>556</v>
      </c>
      <c r="G17">
        <v>5</v>
      </c>
      <c r="I17" t="s">
        <v>79</v>
      </c>
      <c r="J17" t="s">
        <v>557</v>
      </c>
      <c r="K17" t="s">
        <v>730</v>
      </c>
      <c r="L17">
        <v>2</v>
      </c>
      <c r="M17">
        <v>72</v>
      </c>
      <c r="P17" t="str">
        <f t="shared" si="2"/>
        <v>[16] = {["ID"] = 1879250126; }; -- Quests of the Entwash Vale</v>
      </c>
      <c r="Q17" s="1" t="str">
        <f>CONCATENATE(S17,T17,W17,Y17,AA17,AC17,AE17,AG17,AH17,AI17,AJ17,AK17,AL17,AM17,AN17)</f>
        <v>[16] = {["ID"] = 1879250126; ["SAVE_INDEX"] = 18; ["TYPE"] =  6; ["VXP"] = 2000; ["LP"] = 5; ["REP"] = 0; ["FACTION"] = 1; ["TIER"] = 2; ["MIN_LVL"] = "72"; ["NAME"] = { ["EN"] = "Quests of the Entwash Vale"; }; ["LORE"] = { ["EN"] = "Complete quests in the Entwash Vale."; }; ["SUMMARY"] = { ["EN"] = "Complete 60 quests In Entwash Vale"; }; ["TITLE"] = { ["EN"] = "Entwash Vale Adventurer"; }; };</v>
      </c>
      <c r="R17">
        <f t="shared" si="4"/>
        <v>16</v>
      </c>
      <c r="S17" t="str">
        <f>CONCATENATE(REPT(" ",2-LEN(R17)),"[",R17,"] = {")</f>
        <v>[16] = {</v>
      </c>
      <c r="T17" t="str">
        <f>IF(LEN(A17)&gt;0,CONCATENATE("[""ID""] = ",A17,"; "),"                     ")</f>
        <v xml:space="preserve">["ID"] = 1879250126; </v>
      </c>
      <c r="U17" t="str">
        <f t="shared" si="7"/>
        <v xml:space="preserve">["ID"] = 1879250126; </v>
      </c>
      <c r="V17" t="str">
        <f t="shared" si="8"/>
        <v/>
      </c>
      <c r="W17" t="str">
        <f>IF(LEN(B17)&gt;0,CONCATENATE("[""SAVE_INDEX""] = ",REPT(" ",2-LEN(B17)),B17,"; "),"")</f>
        <v xml:space="preserve">["SAVE_INDEX"] = 18; </v>
      </c>
      <c r="X17">
        <f>VLOOKUP(D17,Type!A$2:B$14,2,FALSE)</f>
        <v>6</v>
      </c>
      <c r="Y17" t="str">
        <f>CONCATENATE("[""TYPE""] = ",REPT(" ",2-LEN(X17)),X17,"; ")</f>
        <v xml:space="preserve">["TYPE"] =  6; </v>
      </c>
      <c r="Z17" t="str">
        <f>TEXT(E17,0)</f>
        <v>2000</v>
      </c>
      <c r="AA17" t="str">
        <f>CONCATENATE("[""VXP""] = ",REPT(" ",4-LEN(Z17)),TEXT(Z17,"0"),"; ")</f>
        <v xml:space="preserve">["VXP"] = 2000; </v>
      </c>
      <c r="AB17" t="str">
        <f>TEXT(G17,0)</f>
        <v>5</v>
      </c>
      <c r="AC17" t="str">
        <f>CONCATENATE("[""LP""] = ",REPT(" ",1-LEN(AB17)),TEXT(AB17,"0"),"; ")</f>
        <v xml:space="preserve">["LP"] = 5; </v>
      </c>
      <c r="AD17" t="str">
        <f>TEXT(H17,0)</f>
        <v>0</v>
      </c>
      <c r="AE17" t="str">
        <f>CONCATENATE("[""REP""] = ",REPT(" ",1-LEN(AD17)),TEXT(AD17,"0"),"; ")</f>
        <v xml:space="preserve">["REP"] = 0; </v>
      </c>
      <c r="AF17">
        <f>VLOOKUP(I17,Faction!A$2:B$80,2,FALSE)</f>
        <v>1</v>
      </c>
      <c r="AG17" t="str">
        <f>CONCATENATE("[""FACTION""] = ",TEXT(AF17,"0"),"; ")</f>
        <v xml:space="preserve">["FACTION"] = 1; </v>
      </c>
      <c r="AH17" t="str">
        <f>CONCATENATE("[""TIER""] = ",TEXT(L17,"0"),"; ")</f>
        <v xml:space="preserve">["TIER"] = 2; </v>
      </c>
      <c r="AI17" t="str">
        <f>IF(LEN(M17)&gt;0,CONCATENATE("[""MIN_LVL""] = ",REPT(" ",2-LEN(M17)),"""",M17,"""; "),"")</f>
        <v xml:space="preserve">["MIN_LVL"] = "72"; </v>
      </c>
      <c r="AJ17" t="str">
        <f>CONCATENATE("[""NAME""] = { [""EN""] = """,C17,"""; }; ")</f>
        <v xml:space="preserve">["NAME"] = { ["EN"] = "Quests of the Entwash Vale"; }; </v>
      </c>
      <c r="AK17" t="str">
        <f>CONCATENATE("[""LORE""] = { [""EN""] = """,K17,"""; }; ")</f>
        <v xml:space="preserve">["LORE"] = { ["EN"] = "Complete quests in the Entwash Vale."; }; </v>
      </c>
      <c r="AL17" t="str">
        <f>CONCATENATE("[""SUMMARY""] = { [""EN""] = """,J17,"""; }; ")</f>
        <v xml:space="preserve">["SUMMARY"] = { ["EN"] = "Complete 60 quests In Entwash Vale"; }; </v>
      </c>
      <c r="AM17" t="str">
        <f>IF(LEN(F17)&gt;0,CONCATENATE("[""TITLE""] = { [""EN""] = """,F17,"""; }; "),"")</f>
        <v xml:space="preserve">["TITLE"] = { ["EN"] = "Entwash Vale Adventurer"; }; </v>
      </c>
      <c r="AN17" t="str">
        <f t="shared" si="24"/>
        <v>};</v>
      </c>
    </row>
    <row r="18" spans="1:40" x14ac:dyDescent="0.25">
      <c r="A18">
        <v>1879250125</v>
      </c>
      <c r="B18">
        <v>17</v>
      </c>
      <c r="C18" t="s">
        <v>552</v>
      </c>
      <c r="D18" t="s">
        <v>26</v>
      </c>
      <c r="E18">
        <v>2000</v>
      </c>
      <c r="F18" t="s">
        <v>553</v>
      </c>
      <c r="G18">
        <v>5</v>
      </c>
      <c r="I18" t="s">
        <v>79</v>
      </c>
      <c r="J18" t="s">
        <v>554</v>
      </c>
      <c r="K18" t="s">
        <v>729</v>
      </c>
      <c r="L18">
        <v>2</v>
      </c>
      <c r="M18">
        <v>72</v>
      </c>
      <c r="P18" t="str">
        <f t="shared" si="2"/>
        <v>[17] = {["ID"] = 1879250125; }; -- Quests of the Eaves of Fangorn</v>
      </c>
      <c r="Q18" s="1" t="str">
        <f t="shared" si="3"/>
        <v>[17] = {["ID"] = 1879250125; ["SAVE_INDEX"] = 17; ["TYPE"] =  6; ["VXP"] = 2000; ["LP"] = 5; ["REP"] = 0; ["FACTION"] = 1; ["TIER"] = 2; ["MIN_LVL"] = "72"; ["NAME"] = { ["EN"] = "Quests of the Eaves of Fangorn"; }; ["LORE"] = { ["EN"] = "Complete quests in the Eaves of Fangorn."; }; ["SUMMARY"] = { ["EN"] = "Complete 40 quests In Eaves of Fangorn"; }; ["TITLE"] = { ["EN"] = "Fangorn Adventurer"; }; };</v>
      </c>
      <c r="R18">
        <f t="shared" si="4"/>
        <v>17</v>
      </c>
      <c r="S18" t="str">
        <f t="shared" si="5"/>
        <v>[17] = {</v>
      </c>
      <c r="T18" t="str">
        <f t="shared" si="6"/>
        <v xml:space="preserve">["ID"] = 1879250125; </v>
      </c>
      <c r="U18" t="str">
        <f t="shared" si="7"/>
        <v xml:space="preserve">["ID"] = 1879250125; </v>
      </c>
      <c r="V18" t="str">
        <f t="shared" si="8"/>
        <v/>
      </c>
      <c r="W18" t="str">
        <f t="shared" si="9"/>
        <v xml:space="preserve">["SAVE_INDEX"] = 17; </v>
      </c>
      <c r="X18">
        <f>VLOOKUP(D18,Type!A$2:B$14,2,FALSE)</f>
        <v>6</v>
      </c>
      <c r="Y18" t="str">
        <f t="shared" si="10"/>
        <v xml:space="preserve">["TYPE"] =  6; </v>
      </c>
      <c r="Z18" t="str">
        <f t="shared" si="11"/>
        <v>2000</v>
      </c>
      <c r="AA18" t="str">
        <f t="shared" si="12"/>
        <v xml:space="preserve">["VXP"] = 2000; </v>
      </c>
      <c r="AB18" t="str">
        <f t="shared" si="13"/>
        <v>5</v>
      </c>
      <c r="AC18" t="str">
        <f t="shared" si="14"/>
        <v xml:space="preserve">["LP"] = 5; </v>
      </c>
      <c r="AD18" t="str">
        <f t="shared" si="15"/>
        <v>0</v>
      </c>
      <c r="AE18" t="str">
        <f t="shared" si="16"/>
        <v xml:space="preserve">["REP"] = 0; </v>
      </c>
      <c r="AF18">
        <f>VLOOKUP(I18,Faction!A$2:B$80,2,FALSE)</f>
        <v>1</v>
      </c>
      <c r="AG18" t="str">
        <f t="shared" si="17"/>
        <v xml:space="preserve">["FACTION"] = 1; </v>
      </c>
      <c r="AH18" t="str">
        <f t="shared" si="18"/>
        <v xml:space="preserve">["TIER"] = 2; </v>
      </c>
      <c r="AI18" t="str">
        <f t="shared" si="19"/>
        <v xml:space="preserve">["MIN_LVL"] = "72"; </v>
      </c>
      <c r="AJ18" t="str">
        <f t="shared" si="20"/>
        <v xml:space="preserve">["NAME"] = { ["EN"] = "Quests of the Eaves of Fangorn"; }; </v>
      </c>
      <c r="AK18" t="str">
        <f t="shared" si="21"/>
        <v xml:space="preserve">["LORE"] = { ["EN"] = "Complete quests in the Eaves of Fangorn."; }; </v>
      </c>
      <c r="AL18" t="str">
        <f t="shared" si="22"/>
        <v xml:space="preserve">["SUMMARY"] = { ["EN"] = "Complete 40 quests In Eaves of Fangorn"; }; </v>
      </c>
      <c r="AM18" t="str">
        <f t="shared" si="23"/>
        <v xml:space="preserve">["TITLE"] = { ["EN"] = "Fangorn Adventurer"; }; </v>
      </c>
      <c r="AN18" t="str">
        <f t="shared" si="24"/>
        <v>};</v>
      </c>
    </row>
    <row r="19" spans="1:40" x14ac:dyDescent="0.25">
      <c r="A19">
        <v>1879250123</v>
      </c>
      <c r="B19">
        <v>15</v>
      </c>
      <c r="C19" t="s">
        <v>546</v>
      </c>
      <c r="D19" t="s">
        <v>26</v>
      </c>
      <c r="E19">
        <v>2000</v>
      </c>
      <c r="F19" t="s">
        <v>547</v>
      </c>
      <c r="G19">
        <v>5</v>
      </c>
      <c r="I19" t="s">
        <v>79</v>
      </c>
      <c r="J19" t="s">
        <v>548</v>
      </c>
      <c r="K19" t="s">
        <v>727</v>
      </c>
      <c r="L19">
        <v>2</v>
      </c>
      <c r="M19">
        <v>72</v>
      </c>
      <c r="P19" t="str">
        <f t="shared" si="2"/>
        <v>[18] = {["ID"] = 1879250123; }; -- Quests of Langhold</v>
      </c>
      <c r="Q19" s="1" t="str">
        <f>CONCATENATE(S19,T19,W19,Y19,AA19,AC19,AE19,AG19,AH19,AI19,AJ19,AK19,AL19,AM19,AN19)</f>
        <v>[18] = {["ID"] = 1879250123; ["SAVE_INDEX"] = 15; ["TYPE"] =  6; ["VXP"] = 2000; ["LP"] = 5; ["REP"] = 0; ["FACTION"] = 1; ["TIER"] = 2; ["MIN_LVL"] = "72"; ["NAME"] = { ["EN"] = "Quests of Langhold"; }; ["LORE"] = { ["EN"] = "Finish the quests of Langhold."; }; ["SUMMARY"] = { ["EN"] = "Complete all quests In Langhold"; }; ["TITLE"] = { ["EN"] = "Survivor of Langhold"; }; };</v>
      </c>
      <c r="R19">
        <f t="shared" si="4"/>
        <v>18</v>
      </c>
      <c r="S19" t="str">
        <f>CONCATENATE(REPT(" ",2-LEN(R19)),"[",R19,"] = {")</f>
        <v>[18] = {</v>
      </c>
      <c r="T19" t="str">
        <f>IF(LEN(A19)&gt;0,CONCATENATE("[""ID""] = ",A19,"; "),"                     ")</f>
        <v xml:space="preserve">["ID"] = 1879250123; </v>
      </c>
      <c r="U19" t="str">
        <f t="shared" si="7"/>
        <v xml:space="preserve">["ID"] = 1879250123; </v>
      </c>
      <c r="V19" t="str">
        <f t="shared" si="8"/>
        <v/>
      </c>
      <c r="W19" t="str">
        <f>IF(LEN(B19)&gt;0,CONCATENATE("[""SAVE_INDEX""] = ",REPT(" ",2-LEN(B19)),B19,"; "),"")</f>
        <v xml:space="preserve">["SAVE_INDEX"] = 15; </v>
      </c>
      <c r="X19">
        <f>VLOOKUP(D19,Type!A$2:B$14,2,FALSE)</f>
        <v>6</v>
      </c>
      <c r="Y19" t="str">
        <f>CONCATENATE("[""TYPE""] = ",REPT(" ",2-LEN(X19)),X19,"; ")</f>
        <v xml:space="preserve">["TYPE"] =  6; </v>
      </c>
      <c r="Z19" t="str">
        <f>TEXT(E19,0)</f>
        <v>2000</v>
      </c>
      <c r="AA19" t="str">
        <f>CONCATENATE("[""VXP""] = ",REPT(" ",4-LEN(Z19)),TEXT(Z19,"0"),"; ")</f>
        <v xml:space="preserve">["VXP"] = 2000; </v>
      </c>
      <c r="AB19" t="str">
        <f>TEXT(G19,0)</f>
        <v>5</v>
      </c>
      <c r="AC19" t="str">
        <f>CONCATENATE("[""LP""] = ",REPT(" ",1-LEN(AB19)),TEXT(AB19,"0"),"; ")</f>
        <v xml:space="preserve">["LP"] = 5; </v>
      </c>
      <c r="AD19" t="str">
        <f>TEXT(H19,0)</f>
        <v>0</v>
      </c>
      <c r="AE19" t="str">
        <f>CONCATENATE("[""REP""] = ",REPT(" ",1-LEN(AD19)),TEXT(AD19,"0"),"; ")</f>
        <v xml:space="preserve">["REP"] = 0; </v>
      </c>
      <c r="AF19">
        <f>VLOOKUP(I19,Faction!A$2:B$80,2,FALSE)</f>
        <v>1</v>
      </c>
      <c r="AG19" t="str">
        <f>CONCATENATE("[""FACTION""] = ",TEXT(AF19,"0"),"; ")</f>
        <v xml:space="preserve">["FACTION"] = 1; </v>
      </c>
      <c r="AH19" t="str">
        <f>CONCATENATE("[""TIER""] = ",TEXT(L19,"0"),"; ")</f>
        <v xml:space="preserve">["TIER"] = 2; </v>
      </c>
      <c r="AI19" t="str">
        <f>IF(LEN(M19)&gt;0,CONCATENATE("[""MIN_LVL""] = ",REPT(" ",2-LEN(M19)),"""",M19,"""; "),"")</f>
        <v xml:space="preserve">["MIN_LVL"] = "72"; </v>
      </c>
      <c r="AJ19" t="str">
        <f>CONCATENATE("[""NAME""] = { [""EN""] = """,C19,"""; }; ")</f>
        <v xml:space="preserve">["NAME"] = { ["EN"] = "Quests of Langhold"; }; </v>
      </c>
      <c r="AK19" t="str">
        <f>CONCATENATE("[""LORE""] = { [""EN""] = """,K19,"""; }; ")</f>
        <v xml:space="preserve">["LORE"] = { ["EN"] = "Finish the quests of Langhold."; }; </v>
      </c>
      <c r="AL19" t="str">
        <f>CONCATENATE("[""SUMMARY""] = { [""EN""] = """,J19,"""; }; ")</f>
        <v xml:space="preserve">["SUMMARY"] = { ["EN"] = "Complete all quests In Langhold"; }; </v>
      </c>
      <c r="AM19" t="str">
        <f>IF(LEN(F19)&gt;0,CONCATENATE("[""TITLE""] = { [""EN""] = """,F19,"""; }; "),"")</f>
        <v xml:space="preserve">["TITLE"] = { ["EN"] = "Survivor of Langhold"; }; </v>
      </c>
      <c r="AN19" t="str">
        <f t="shared" si="24"/>
        <v>};</v>
      </c>
    </row>
    <row r="20" spans="1:40" x14ac:dyDescent="0.25">
      <c r="A20">
        <v>1879248099</v>
      </c>
      <c r="B20">
        <v>19</v>
      </c>
      <c r="C20" t="s">
        <v>558</v>
      </c>
      <c r="D20" t="s">
        <v>26</v>
      </c>
      <c r="E20">
        <v>2000</v>
      </c>
      <c r="F20" t="s">
        <v>559</v>
      </c>
      <c r="G20">
        <v>5</v>
      </c>
      <c r="I20" t="s">
        <v>79</v>
      </c>
      <c r="J20" t="s">
        <v>560</v>
      </c>
      <c r="K20" t="s">
        <v>731</v>
      </c>
      <c r="L20">
        <v>2</v>
      </c>
      <c r="M20">
        <v>72</v>
      </c>
      <c r="P20" t="str">
        <f t="shared" si="2"/>
        <v>[19] = {["ID"] = 1879248099; }; -- Quests of the Norcrofts</v>
      </c>
      <c r="Q20" s="1" t="str">
        <f t="shared" si="3"/>
        <v>[19] = {["ID"] = 1879248099; ["SAVE_INDEX"] = 19; ["TYPE"] =  6; ["VXP"] = 2000; ["LP"] = 5; ["REP"] = 0; ["FACTION"] = 1; ["TIER"] = 2; ["MIN_LVL"] = "72"; ["NAME"] = { ["EN"] = "Quests of the Norcrofts"; }; ["LORE"] = { ["EN"] = "Complete quests in the Norcrofts."; }; ["SUMMARY"] = { ["EN"] = "Complete 60 quests In Norcrofts"; }; ["TITLE"] = { ["EN"] = "Norcrofts Adventurer"; }; };</v>
      </c>
      <c r="R20">
        <f t="shared" si="4"/>
        <v>19</v>
      </c>
      <c r="S20" t="str">
        <f t="shared" si="5"/>
        <v>[19] = {</v>
      </c>
      <c r="T20" t="str">
        <f t="shared" si="6"/>
        <v xml:space="preserve">["ID"] = 1879248099; </v>
      </c>
      <c r="U20" t="str">
        <f t="shared" si="7"/>
        <v xml:space="preserve">["ID"] = 1879248099; </v>
      </c>
      <c r="V20" t="str">
        <f t="shared" si="8"/>
        <v/>
      </c>
      <c r="W20" t="str">
        <f t="shared" si="9"/>
        <v xml:space="preserve">["SAVE_INDEX"] = 19; </v>
      </c>
      <c r="X20">
        <f>VLOOKUP(D20,Type!A$2:B$14,2,FALSE)</f>
        <v>6</v>
      </c>
      <c r="Y20" t="str">
        <f t="shared" si="10"/>
        <v xml:space="preserve">["TYPE"] =  6; </v>
      </c>
      <c r="Z20" t="str">
        <f t="shared" si="11"/>
        <v>2000</v>
      </c>
      <c r="AA20" t="str">
        <f t="shared" si="12"/>
        <v xml:space="preserve">["VXP"] = 2000; </v>
      </c>
      <c r="AB20" t="str">
        <f t="shared" si="13"/>
        <v>5</v>
      </c>
      <c r="AC20" t="str">
        <f t="shared" si="14"/>
        <v xml:space="preserve">["LP"] = 5; </v>
      </c>
      <c r="AD20" t="str">
        <f t="shared" si="15"/>
        <v>0</v>
      </c>
      <c r="AE20" t="str">
        <f t="shared" si="16"/>
        <v xml:space="preserve">["REP"] = 0; </v>
      </c>
      <c r="AF20">
        <f>VLOOKUP(I20,Faction!A$2:B$80,2,FALSE)</f>
        <v>1</v>
      </c>
      <c r="AG20" t="str">
        <f t="shared" si="17"/>
        <v xml:space="preserve">["FACTION"] = 1; </v>
      </c>
      <c r="AH20" t="str">
        <f t="shared" si="18"/>
        <v xml:space="preserve">["TIER"] = 2; </v>
      </c>
      <c r="AI20" t="str">
        <f t="shared" si="19"/>
        <v xml:space="preserve">["MIN_LVL"] = "72"; </v>
      </c>
      <c r="AJ20" t="str">
        <f t="shared" si="20"/>
        <v xml:space="preserve">["NAME"] = { ["EN"] = "Quests of the Norcrofts"; }; </v>
      </c>
      <c r="AK20" t="str">
        <f t="shared" si="21"/>
        <v xml:space="preserve">["LORE"] = { ["EN"] = "Complete quests in the Norcrofts."; }; </v>
      </c>
      <c r="AL20" t="str">
        <f t="shared" si="22"/>
        <v xml:space="preserve">["SUMMARY"] = { ["EN"] = "Complete 60 quests In Norcrofts"; }; </v>
      </c>
      <c r="AM20" t="str">
        <f t="shared" si="23"/>
        <v xml:space="preserve">["TITLE"] = { ["EN"] = "Norcrofts Adventurer"; }; </v>
      </c>
      <c r="AN20" t="str">
        <f t="shared" si="24"/>
        <v>};</v>
      </c>
    </row>
    <row r="21" spans="1:40" x14ac:dyDescent="0.25">
      <c r="A21">
        <v>1879250127</v>
      </c>
      <c r="B21">
        <v>20</v>
      </c>
      <c r="C21" t="s">
        <v>561</v>
      </c>
      <c r="D21" t="s">
        <v>26</v>
      </c>
      <c r="E21">
        <v>2000</v>
      </c>
      <c r="F21" t="s">
        <v>562</v>
      </c>
      <c r="G21">
        <v>5</v>
      </c>
      <c r="I21" t="s">
        <v>79</v>
      </c>
      <c r="J21" t="s">
        <v>563</v>
      </c>
      <c r="K21" t="s">
        <v>732</v>
      </c>
      <c r="L21">
        <v>2</v>
      </c>
      <c r="M21">
        <v>72</v>
      </c>
      <c r="P21" t="str">
        <f t="shared" si="2"/>
        <v>[20] = {["ID"] = 1879250127; }; -- Quests of the Sutcrofts</v>
      </c>
      <c r="Q21" s="1" t="str">
        <f t="shared" si="3"/>
        <v>[20] = {["ID"] = 1879250127; ["SAVE_INDEX"] = 20; ["TYPE"] =  6; ["VXP"] = 2000; ["LP"] = 5; ["REP"] = 0; ["FACTION"] = 1; ["TIER"] = 2; ["MIN_LVL"] = "72"; ["NAME"] = { ["EN"] = "Quests of the Sutcrofts"; }; ["LORE"] = { ["EN"] = "Complete quests in the Sutcrofts."; }; ["SUMMARY"] = { ["EN"] = "Complete 40 quests In Sutcrofts"; }; ["TITLE"] = { ["EN"] = "Sutcrofts Adventurer"; }; };</v>
      </c>
      <c r="R21">
        <f t="shared" si="4"/>
        <v>20</v>
      </c>
      <c r="S21" t="str">
        <f t="shared" si="5"/>
        <v>[20] = {</v>
      </c>
      <c r="T21" t="str">
        <f t="shared" si="6"/>
        <v xml:space="preserve">["ID"] = 1879250127; </v>
      </c>
      <c r="U21" t="str">
        <f t="shared" si="7"/>
        <v xml:space="preserve">["ID"] = 1879250127; </v>
      </c>
      <c r="V21" t="str">
        <f t="shared" si="8"/>
        <v/>
      </c>
      <c r="W21" t="str">
        <f t="shared" si="9"/>
        <v xml:space="preserve">["SAVE_INDEX"] = 20; </v>
      </c>
      <c r="X21">
        <f>VLOOKUP(D21,Type!A$2:B$14,2,FALSE)</f>
        <v>6</v>
      </c>
      <c r="Y21" t="str">
        <f t="shared" si="10"/>
        <v xml:space="preserve">["TYPE"] =  6; </v>
      </c>
      <c r="Z21" t="str">
        <f t="shared" si="11"/>
        <v>2000</v>
      </c>
      <c r="AA21" t="str">
        <f t="shared" si="12"/>
        <v xml:space="preserve">["VXP"] = 2000; </v>
      </c>
      <c r="AB21" t="str">
        <f t="shared" si="13"/>
        <v>5</v>
      </c>
      <c r="AC21" t="str">
        <f t="shared" si="14"/>
        <v xml:space="preserve">["LP"] = 5; </v>
      </c>
      <c r="AD21" t="str">
        <f t="shared" si="15"/>
        <v>0</v>
      </c>
      <c r="AE21" t="str">
        <f t="shared" si="16"/>
        <v xml:space="preserve">["REP"] = 0; </v>
      </c>
      <c r="AF21">
        <f>VLOOKUP(I21,Faction!A$2:B$80,2,FALSE)</f>
        <v>1</v>
      </c>
      <c r="AG21" t="str">
        <f t="shared" si="17"/>
        <v xml:space="preserve">["FACTION"] = 1; </v>
      </c>
      <c r="AH21" t="str">
        <f t="shared" si="18"/>
        <v xml:space="preserve">["TIER"] = 2; </v>
      </c>
      <c r="AI21" t="str">
        <f t="shared" si="19"/>
        <v xml:space="preserve">["MIN_LVL"] = "72"; </v>
      </c>
      <c r="AJ21" t="str">
        <f t="shared" si="20"/>
        <v xml:space="preserve">["NAME"] = { ["EN"] = "Quests of the Sutcrofts"; }; </v>
      </c>
      <c r="AK21" t="str">
        <f t="shared" si="21"/>
        <v xml:space="preserve">["LORE"] = { ["EN"] = "Complete quests in the Sutcrofts."; }; </v>
      </c>
      <c r="AL21" t="str">
        <f t="shared" si="22"/>
        <v xml:space="preserve">["SUMMARY"] = { ["EN"] = "Complete 40 quests In Sutcrofts"; }; </v>
      </c>
      <c r="AM21" t="str">
        <f t="shared" si="23"/>
        <v xml:space="preserve">["TITLE"] = { ["EN"] = "Sutcrofts Adventurer"; }; </v>
      </c>
      <c r="AN21" t="str">
        <f t="shared" si="24"/>
        <v>};</v>
      </c>
    </row>
    <row r="22" spans="1:40" x14ac:dyDescent="0.25">
      <c r="A22">
        <v>1879250124</v>
      </c>
      <c r="B22">
        <v>21</v>
      </c>
      <c r="C22" t="s">
        <v>564</v>
      </c>
      <c r="D22" t="s">
        <v>26</v>
      </c>
      <c r="E22">
        <v>2000</v>
      </c>
      <c r="F22" t="s">
        <v>565</v>
      </c>
      <c r="G22">
        <v>5</v>
      </c>
      <c r="I22" t="s">
        <v>79</v>
      </c>
      <c r="J22" t="s">
        <v>566</v>
      </c>
      <c r="K22" t="s">
        <v>1471</v>
      </c>
      <c r="L22">
        <v>2</v>
      </c>
      <c r="M22">
        <v>72</v>
      </c>
      <c r="P22" t="str">
        <f t="shared" si="2"/>
        <v>[21] = {["ID"] = 1879250124; }; -- Quests of the Wold</v>
      </c>
      <c r="Q22" s="1" t="str">
        <f t="shared" si="3"/>
        <v>[21] = {["ID"] = 1879250124; ["SAVE_INDEX"] = 21; ["TYPE"] =  6; ["VXP"] = 2000; ["LP"] = 5; ["REP"] = 0; ["FACTION"] = 1; ["TIER"] = 2; ["MIN_LVL"] = "72"; ["NAME"] = { ["EN"] = "Quests of the Wold"; }; ["LORE"] = { ["EN"] = "Complete quests in the Wold."; }; ["SUMMARY"] = { ["EN"] = "Complete 55 quests In the Wold"; }; ["TITLE"] = { ["EN"] = "Wold Adventurer"; }; };</v>
      </c>
      <c r="R22">
        <f t="shared" si="4"/>
        <v>21</v>
      </c>
      <c r="S22" t="str">
        <f t="shared" si="5"/>
        <v>[21] = {</v>
      </c>
      <c r="T22" t="str">
        <f t="shared" si="6"/>
        <v xml:space="preserve">["ID"] = 1879250124; </v>
      </c>
      <c r="U22" t="str">
        <f t="shared" si="7"/>
        <v xml:space="preserve">["ID"] = 1879250124; </v>
      </c>
      <c r="V22" t="str">
        <f t="shared" si="8"/>
        <v/>
      </c>
      <c r="W22" t="str">
        <f t="shared" si="9"/>
        <v xml:space="preserve">["SAVE_INDEX"] = 21; </v>
      </c>
      <c r="X22">
        <f>VLOOKUP(D22,Type!A$2:B$14,2,FALSE)</f>
        <v>6</v>
      </c>
      <c r="Y22" t="str">
        <f t="shared" si="10"/>
        <v xml:space="preserve">["TYPE"] =  6; </v>
      </c>
      <c r="Z22" t="str">
        <f t="shared" si="11"/>
        <v>2000</v>
      </c>
      <c r="AA22" t="str">
        <f t="shared" si="12"/>
        <v xml:space="preserve">["VXP"] = 2000; </v>
      </c>
      <c r="AB22" t="str">
        <f t="shared" si="13"/>
        <v>5</v>
      </c>
      <c r="AC22" t="str">
        <f t="shared" si="14"/>
        <v xml:space="preserve">["LP"] = 5; </v>
      </c>
      <c r="AD22" t="str">
        <f t="shared" si="15"/>
        <v>0</v>
      </c>
      <c r="AE22" t="str">
        <f t="shared" si="16"/>
        <v xml:space="preserve">["REP"] = 0; </v>
      </c>
      <c r="AF22">
        <f>VLOOKUP(I22,Faction!A$2:B$80,2,FALSE)</f>
        <v>1</v>
      </c>
      <c r="AG22" t="str">
        <f t="shared" si="17"/>
        <v xml:space="preserve">["FACTION"] = 1; </v>
      </c>
      <c r="AH22" t="str">
        <f t="shared" si="18"/>
        <v xml:space="preserve">["TIER"] = 2; </v>
      </c>
      <c r="AI22" t="str">
        <f t="shared" si="19"/>
        <v xml:space="preserve">["MIN_LVL"] = "72"; </v>
      </c>
      <c r="AJ22" t="str">
        <f t="shared" si="20"/>
        <v xml:space="preserve">["NAME"] = { ["EN"] = "Quests of the Wold"; }; </v>
      </c>
      <c r="AK22" t="str">
        <f t="shared" si="21"/>
        <v xml:space="preserve">["LORE"] = { ["EN"] = "Complete quests in the Wold."; }; </v>
      </c>
      <c r="AL22" t="str">
        <f t="shared" si="22"/>
        <v xml:space="preserve">["SUMMARY"] = { ["EN"] = "Complete 55 quests In the Wold"; }; </v>
      </c>
      <c r="AM22" t="str">
        <f t="shared" si="23"/>
        <v xml:space="preserve">["TITLE"] = { ["EN"] = "Wold Adventurer"; }; </v>
      </c>
      <c r="AN22" t="str">
        <f t="shared" si="24"/>
        <v>};</v>
      </c>
    </row>
    <row r="23" spans="1:40" x14ac:dyDescent="0.25">
      <c r="A23">
        <v>1879303877</v>
      </c>
      <c r="B23">
        <v>22</v>
      </c>
      <c r="C23" t="s">
        <v>544</v>
      </c>
      <c r="D23" t="s">
        <v>31</v>
      </c>
      <c r="E23">
        <v>2000</v>
      </c>
      <c r="I23" t="s">
        <v>79</v>
      </c>
      <c r="J23" t="s">
        <v>545</v>
      </c>
      <c r="K23" t="s">
        <v>726</v>
      </c>
      <c r="L23">
        <v>1</v>
      </c>
      <c r="M23">
        <v>72</v>
      </c>
      <c r="P23" t="str">
        <f t="shared" si="2"/>
        <v>[22] = {["ID"] = 1879303877; }; -- Slayer of the Eastemnet</v>
      </c>
      <c r="Q23" s="1" t="str">
        <f t="shared" si="3"/>
        <v>[22] = {["ID"] = 1879303877; ["SAVE_INDEX"] = 22; ["TYPE"] =  4; ["VXP"] = 2000; ["LP"] = 0; ["REP"] = 0; ["FACTION"] = 1; ["TIER"] = 1; ["MIN_LVL"] = "72"; ["NAME"] = { ["EN"] = "Slayer of the Eastemnet"; }; ["LORE"] = { ["EN"] = "There are many villainous monsters roaming the Eastemnet, and the Free Peoples must do their part to slay them."; }; ["SUMMARY"] = { ["EN"] = "Complete 10 slayer deeds in Eastemnet"; }; };</v>
      </c>
      <c r="R23">
        <f t="shared" si="4"/>
        <v>22</v>
      </c>
      <c r="S23" t="str">
        <f t="shared" si="5"/>
        <v>[22] = {</v>
      </c>
      <c r="T23" t="str">
        <f t="shared" si="6"/>
        <v xml:space="preserve">["ID"] = 1879303877; </v>
      </c>
      <c r="U23" t="str">
        <f t="shared" si="7"/>
        <v xml:space="preserve">["ID"] = 1879303877; </v>
      </c>
      <c r="V23" t="str">
        <f t="shared" si="8"/>
        <v/>
      </c>
      <c r="W23" t="str">
        <f t="shared" si="9"/>
        <v xml:space="preserve">["SAVE_INDEX"] = 22; </v>
      </c>
      <c r="X23">
        <f>VLOOKUP(D23,Type!A$2:B$14,2,FALSE)</f>
        <v>4</v>
      </c>
      <c r="Y23" t="str">
        <f t="shared" si="10"/>
        <v xml:space="preserve">["TYPE"] =  4; </v>
      </c>
      <c r="Z23" t="str">
        <f t="shared" si="11"/>
        <v>2000</v>
      </c>
      <c r="AA23" t="str">
        <f t="shared" si="12"/>
        <v xml:space="preserve">["VXP"] = 2000; </v>
      </c>
      <c r="AB23" t="str">
        <f t="shared" si="13"/>
        <v>0</v>
      </c>
      <c r="AC23" t="str">
        <f t="shared" si="14"/>
        <v xml:space="preserve">["LP"] = 0; </v>
      </c>
      <c r="AD23" t="str">
        <f t="shared" si="15"/>
        <v>0</v>
      </c>
      <c r="AE23" t="str">
        <f t="shared" si="16"/>
        <v xml:space="preserve">["REP"] = 0; </v>
      </c>
      <c r="AF23">
        <f>VLOOKUP(I23,Faction!A$2:B$80,2,FALSE)</f>
        <v>1</v>
      </c>
      <c r="AG23" t="str">
        <f t="shared" si="17"/>
        <v xml:space="preserve">["FACTION"] = 1; </v>
      </c>
      <c r="AH23" t="str">
        <f t="shared" si="18"/>
        <v xml:space="preserve">["TIER"] = 1; </v>
      </c>
      <c r="AI23" t="str">
        <f t="shared" si="19"/>
        <v xml:space="preserve">["MIN_LVL"] = "72"; </v>
      </c>
      <c r="AJ23" t="str">
        <f t="shared" si="20"/>
        <v xml:space="preserve">["NAME"] = { ["EN"] = "Slayer of the Eastemnet"; }; </v>
      </c>
      <c r="AK23" t="str">
        <f t="shared" si="21"/>
        <v xml:space="preserve">["LORE"] = { ["EN"] = "There are many villainous monsters roaming the Eastemnet, and the Free Peoples must do their part to slay them."; }; </v>
      </c>
      <c r="AL23" t="str">
        <f t="shared" si="22"/>
        <v xml:space="preserve">["SUMMARY"] = { ["EN"] = "Complete 10 slayer deeds in Eastemnet"; }; </v>
      </c>
      <c r="AM23" t="str">
        <f t="shared" si="23"/>
        <v/>
      </c>
      <c r="AN23" t="str">
        <f t="shared" si="24"/>
        <v>};</v>
      </c>
    </row>
    <row r="24" spans="1:40" x14ac:dyDescent="0.25">
      <c r="A24">
        <v>1879250023</v>
      </c>
      <c r="B24">
        <v>23</v>
      </c>
      <c r="C24" t="s">
        <v>613</v>
      </c>
      <c r="D24" t="s">
        <v>31</v>
      </c>
      <c r="E24">
        <v>2000</v>
      </c>
      <c r="F24" t="s">
        <v>614</v>
      </c>
      <c r="G24">
        <v>5</v>
      </c>
      <c r="I24" t="s">
        <v>79</v>
      </c>
      <c r="J24" t="s">
        <v>615</v>
      </c>
      <c r="K24" t="s">
        <v>1685</v>
      </c>
      <c r="L24">
        <v>2</v>
      </c>
      <c r="M24">
        <v>72</v>
      </c>
      <c r="P24" t="str">
        <f t="shared" si="2"/>
        <v>[23] = {["ID"] = 1879250023; }; -- Ancient Evil-slayer of the Eastemnet (Advanced)</v>
      </c>
      <c r="Q24" s="1" t="str">
        <f t="shared" si="3"/>
        <v>[23] = {["ID"] = 1879250023; ["SAVE_INDEX"] = 23; ["TYPE"] =  4; ["VXP"] = 2000; ["LP"] = 5; ["REP"] = 0; ["FACTION"] = 1; ["TIER"] = 2; ["MIN_LVL"] = "72"; ["NAME"] = { ["EN"] = "Ancient Evil-slayer of the Eastemnet (Advanced)"; }; ["LORE"] = { ["EN"] = "Láthbears, draugar, and swert-hounds prowl the fair plains of the Eastemnet like fearsome creatures that crawled out of a children's tale."; }; ["SUMMARY"] = { ["EN"] = "Defeat 200 Lathbears, Draugar, or Swert Hounds in Eastemnet"; }; ["TITLE"] = { ["EN"] = "Slayer of Ancient Evil in Eastern Rohan"; }; };</v>
      </c>
      <c r="R24">
        <f t="shared" si="4"/>
        <v>23</v>
      </c>
      <c r="S24" t="str">
        <f t="shared" si="5"/>
        <v>[23] = {</v>
      </c>
      <c r="T24" t="str">
        <f t="shared" si="6"/>
        <v xml:space="preserve">["ID"] = 1879250023; </v>
      </c>
      <c r="U24" t="str">
        <f t="shared" si="7"/>
        <v xml:space="preserve">["ID"] = 1879250023; </v>
      </c>
      <c r="V24" t="str">
        <f t="shared" si="8"/>
        <v/>
      </c>
      <c r="W24" t="str">
        <f t="shared" si="9"/>
        <v xml:space="preserve">["SAVE_INDEX"] = 23; </v>
      </c>
      <c r="X24">
        <f>VLOOKUP(D24,Type!A$2:B$14,2,FALSE)</f>
        <v>4</v>
      </c>
      <c r="Y24" t="str">
        <f t="shared" si="10"/>
        <v xml:space="preserve">["TYPE"] =  4; </v>
      </c>
      <c r="Z24" t="str">
        <f t="shared" si="11"/>
        <v>2000</v>
      </c>
      <c r="AA24" t="str">
        <f t="shared" si="12"/>
        <v xml:space="preserve">["VXP"] = 2000; </v>
      </c>
      <c r="AB24" t="str">
        <f t="shared" si="13"/>
        <v>5</v>
      </c>
      <c r="AC24" t="str">
        <f t="shared" si="14"/>
        <v xml:space="preserve">["LP"] = 5; </v>
      </c>
      <c r="AD24" t="str">
        <f t="shared" si="15"/>
        <v>0</v>
      </c>
      <c r="AE24" t="str">
        <f t="shared" si="16"/>
        <v xml:space="preserve">["REP"] = 0; </v>
      </c>
      <c r="AF24">
        <f>VLOOKUP(I24,Faction!A$2:B$80,2,FALSE)</f>
        <v>1</v>
      </c>
      <c r="AG24" t="str">
        <f t="shared" si="17"/>
        <v xml:space="preserve">["FACTION"] = 1; </v>
      </c>
      <c r="AH24" t="str">
        <f t="shared" si="18"/>
        <v xml:space="preserve">["TIER"] = 2; </v>
      </c>
      <c r="AI24" t="str">
        <f t="shared" si="19"/>
        <v xml:space="preserve">["MIN_LVL"] = "72"; </v>
      </c>
      <c r="AJ24" t="str">
        <f t="shared" si="20"/>
        <v xml:space="preserve">["NAME"] = { ["EN"] = "Ancient Evil-slayer of the Eastemnet (Advanced)"; }; </v>
      </c>
      <c r="AK24" t="str">
        <f t="shared" si="21"/>
        <v xml:space="preserve">["LORE"] = { ["EN"] = "Láthbears, draugar, and swert-hounds prowl the fair plains of the Eastemnet like fearsome creatures that crawled out of a children's tale."; }; </v>
      </c>
      <c r="AL24" t="str">
        <f t="shared" si="22"/>
        <v xml:space="preserve">["SUMMARY"] = { ["EN"] = "Defeat 200 Lathbears, Draugar, or Swert Hounds in Eastemnet"; }; </v>
      </c>
      <c r="AM24" t="str">
        <f t="shared" si="23"/>
        <v xml:space="preserve">["TITLE"] = { ["EN"] = "Slayer of Ancient Evil in Eastern Rohan"; }; </v>
      </c>
      <c r="AN24" t="str">
        <f t="shared" si="24"/>
        <v>};</v>
      </c>
    </row>
    <row r="25" spans="1:40" x14ac:dyDescent="0.25">
      <c r="A25">
        <v>1879250019</v>
      </c>
      <c r="B25">
        <v>24</v>
      </c>
      <c r="C25" t="s">
        <v>611</v>
      </c>
      <c r="D25" t="s">
        <v>31</v>
      </c>
      <c r="G25">
        <v>5</v>
      </c>
      <c r="I25" t="s">
        <v>79</v>
      </c>
      <c r="J25" t="s">
        <v>612</v>
      </c>
      <c r="K25" t="s">
        <v>1685</v>
      </c>
      <c r="L25">
        <v>3</v>
      </c>
      <c r="M25">
        <v>72</v>
      </c>
      <c r="P25" t="str">
        <f t="shared" si="2"/>
        <v>[24] = {["ID"] = 1879250019; }; -- Ancient Evil-slayer of the Eastemnet</v>
      </c>
      <c r="Q25" s="1" t="str">
        <f t="shared" si="3"/>
        <v>[24] = {["ID"] = 1879250019; ["SAVE_INDEX"] = 24; ["TYPE"] =  4; ["VXP"] =    0; ["LP"] = 5; ["REP"] = 0; ["FACTION"] = 1; ["TIER"] = 3; ["MIN_LVL"] = "72"; ["NAME"] = { ["EN"] = "Ancient Evil-slayer of the Eastemnet"; }; ["LORE"] = { ["EN"] = "Láthbears, draugar, and swert-hounds prowl the fair plains of the Eastemnet like fearsome creatures that crawled out of a children's tale."; }; ["SUMMARY"] = { ["EN"] = "Defeat 100 Lathbears, Draugar, or Swert Hounds in Eastemnet"; }; };</v>
      </c>
      <c r="R25">
        <f t="shared" si="4"/>
        <v>24</v>
      </c>
      <c r="S25" t="str">
        <f t="shared" si="5"/>
        <v>[24] = {</v>
      </c>
      <c r="T25" t="str">
        <f t="shared" si="6"/>
        <v xml:space="preserve">["ID"] = 1879250019; </v>
      </c>
      <c r="U25" t="str">
        <f t="shared" si="7"/>
        <v xml:space="preserve">["ID"] = 1879250019; </v>
      </c>
      <c r="V25" t="str">
        <f t="shared" si="8"/>
        <v/>
      </c>
      <c r="W25" t="str">
        <f t="shared" si="9"/>
        <v xml:space="preserve">["SAVE_INDEX"] = 24; </v>
      </c>
      <c r="X25">
        <f>VLOOKUP(D25,Type!A$2:B$14,2,FALSE)</f>
        <v>4</v>
      </c>
      <c r="Y25" t="str">
        <f t="shared" si="10"/>
        <v xml:space="preserve">["TYPE"] =  4; </v>
      </c>
      <c r="Z25" t="str">
        <f t="shared" si="11"/>
        <v>0</v>
      </c>
      <c r="AA25" t="str">
        <f t="shared" si="12"/>
        <v xml:space="preserve">["VXP"] =    0; </v>
      </c>
      <c r="AB25" t="str">
        <f t="shared" si="13"/>
        <v>5</v>
      </c>
      <c r="AC25" t="str">
        <f t="shared" si="14"/>
        <v xml:space="preserve">["LP"] = 5; </v>
      </c>
      <c r="AD25" t="str">
        <f t="shared" si="15"/>
        <v>0</v>
      </c>
      <c r="AE25" t="str">
        <f t="shared" si="16"/>
        <v xml:space="preserve">["REP"] = 0; </v>
      </c>
      <c r="AF25">
        <f>VLOOKUP(I25,Faction!A$2:B$80,2,FALSE)</f>
        <v>1</v>
      </c>
      <c r="AG25" t="str">
        <f t="shared" si="17"/>
        <v xml:space="preserve">["FACTION"] = 1; </v>
      </c>
      <c r="AH25" t="str">
        <f t="shared" si="18"/>
        <v xml:space="preserve">["TIER"] = 3; </v>
      </c>
      <c r="AI25" t="str">
        <f t="shared" si="19"/>
        <v xml:space="preserve">["MIN_LVL"] = "72"; </v>
      </c>
      <c r="AJ25" t="str">
        <f t="shared" si="20"/>
        <v xml:space="preserve">["NAME"] = { ["EN"] = "Ancient Evil-slayer of the Eastemnet"; }; </v>
      </c>
      <c r="AK25" t="str">
        <f t="shared" si="21"/>
        <v xml:space="preserve">["LORE"] = { ["EN"] = "Láthbears, draugar, and swert-hounds prowl the fair plains of the Eastemnet like fearsome creatures that crawled out of a children's tale."; }; </v>
      </c>
      <c r="AL25" t="str">
        <f t="shared" si="22"/>
        <v xml:space="preserve">["SUMMARY"] = { ["EN"] = "Defeat 100 Lathbears, Draugar, or Swert Hounds in Eastemnet"; }; </v>
      </c>
      <c r="AM25" t="str">
        <f t="shared" si="23"/>
        <v/>
      </c>
      <c r="AN25" t="str">
        <f t="shared" si="24"/>
        <v>};</v>
      </c>
    </row>
    <row r="26" spans="1:40" x14ac:dyDescent="0.25">
      <c r="A26">
        <v>1879249655</v>
      </c>
      <c r="B26">
        <v>25</v>
      </c>
      <c r="C26" t="s">
        <v>618</v>
      </c>
      <c r="D26" t="s">
        <v>31</v>
      </c>
      <c r="E26">
        <v>2000</v>
      </c>
      <c r="F26" t="s">
        <v>619</v>
      </c>
      <c r="G26">
        <v>5</v>
      </c>
      <c r="I26" t="s">
        <v>79</v>
      </c>
      <c r="J26" t="s">
        <v>620</v>
      </c>
      <c r="K26" t="s">
        <v>750</v>
      </c>
      <c r="L26">
        <v>2</v>
      </c>
      <c r="M26">
        <v>72</v>
      </c>
      <c r="P26" t="str">
        <f t="shared" si="2"/>
        <v>[25] = {["ID"] = 1879249655; }; -- Beast-slayer of the Eastemnet (Advanced)</v>
      </c>
      <c r="Q26" s="1" t="str">
        <f t="shared" si="3"/>
        <v>[25] = {["ID"] = 1879249655; ["SAVE_INDEX"] = 25; ["TYPE"] =  4; ["VXP"] = 2000; ["LP"] = 5; ["REP"] = 0; ["FACTION"] = 1; ["TIER"] = 2; ["MIN_LVL"] = "72"; ["NAME"] = { ["EN"] = "Beast-slayer of the Eastemnet (Advanced)"; }; ["LORE"] = { ["EN"] = "Huntsmen in the Eastemnet of Rohan find no lack of beasts for prey, for the grasslands are rife with all sorts of creatures."; }; ["SUMMARY"] = { ["EN"] = "Defeat 200 Beasts in Eastemnet"; }; ["TITLE"] = { ["EN"] = "Beast-slayer of Eastern Rohan"; }; };</v>
      </c>
      <c r="R26">
        <f t="shared" si="4"/>
        <v>25</v>
      </c>
      <c r="S26" t="str">
        <f t="shared" si="5"/>
        <v>[25] = {</v>
      </c>
      <c r="T26" t="str">
        <f t="shared" si="6"/>
        <v xml:space="preserve">["ID"] = 1879249655; </v>
      </c>
      <c r="U26" t="str">
        <f t="shared" si="7"/>
        <v xml:space="preserve">["ID"] = 1879249655; </v>
      </c>
      <c r="V26" t="str">
        <f t="shared" si="8"/>
        <v/>
      </c>
      <c r="W26" t="str">
        <f t="shared" si="9"/>
        <v xml:space="preserve">["SAVE_INDEX"] = 25; </v>
      </c>
      <c r="X26">
        <f>VLOOKUP(D26,Type!A$2:B$14,2,FALSE)</f>
        <v>4</v>
      </c>
      <c r="Y26" t="str">
        <f t="shared" si="10"/>
        <v xml:space="preserve">["TYPE"] =  4; </v>
      </c>
      <c r="Z26" t="str">
        <f t="shared" si="11"/>
        <v>2000</v>
      </c>
      <c r="AA26" t="str">
        <f t="shared" si="12"/>
        <v xml:space="preserve">["VXP"] = 2000; </v>
      </c>
      <c r="AB26" t="str">
        <f t="shared" si="13"/>
        <v>5</v>
      </c>
      <c r="AC26" t="str">
        <f t="shared" si="14"/>
        <v xml:space="preserve">["LP"] = 5; </v>
      </c>
      <c r="AD26" t="str">
        <f t="shared" si="15"/>
        <v>0</v>
      </c>
      <c r="AE26" t="str">
        <f t="shared" si="16"/>
        <v xml:space="preserve">["REP"] = 0; </v>
      </c>
      <c r="AF26">
        <f>VLOOKUP(I26,Faction!A$2:B$80,2,FALSE)</f>
        <v>1</v>
      </c>
      <c r="AG26" t="str">
        <f t="shared" si="17"/>
        <v xml:space="preserve">["FACTION"] = 1; </v>
      </c>
      <c r="AH26" t="str">
        <f t="shared" si="18"/>
        <v xml:space="preserve">["TIER"] = 2; </v>
      </c>
      <c r="AI26" t="str">
        <f t="shared" si="19"/>
        <v xml:space="preserve">["MIN_LVL"] = "72"; </v>
      </c>
      <c r="AJ26" t="str">
        <f t="shared" si="20"/>
        <v xml:space="preserve">["NAME"] = { ["EN"] = "Beast-slayer of the Eastemnet (Advanced)"; }; </v>
      </c>
      <c r="AK26" t="str">
        <f t="shared" si="21"/>
        <v xml:space="preserve">["LORE"] = { ["EN"] = "Huntsmen in the Eastemnet of Rohan find no lack of beasts for prey, for the grasslands are rife with all sorts of creatures."; }; </v>
      </c>
      <c r="AL26" t="str">
        <f t="shared" si="22"/>
        <v xml:space="preserve">["SUMMARY"] = { ["EN"] = "Defeat 200 Beasts in Eastemnet"; }; </v>
      </c>
      <c r="AM26" t="str">
        <f t="shared" si="23"/>
        <v xml:space="preserve">["TITLE"] = { ["EN"] = "Beast-slayer of Eastern Rohan"; }; </v>
      </c>
      <c r="AN26" t="str">
        <f t="shared" si="24"/>
        <v>};</v>
      </c>
    </row>
    <row r="27" spans="1:40" x14ac:dyDescent="0.25">
      <c r="A27">
        <v>1879249651</v>
      </c>
      <c r="B27">
        <v>26</v>
      </c>
      <c r="C27" t="s">
        <v>616</v>
      </c>
      <c r="D27" t="s">
        <v>31</v>
      </c>
      <c r="G27">
        <v>5</v>
      </c>
      <c r="I27" t="s">
        <v>79</v>
      </c>
      <c r="J27" t="s">
        <v>617</v>
      </c>
      <c r="K27" t="s">
        <v>750</v>
      </c>
      <c r="L27">
        <v>3</v>
      </c>
      <c r="M27">
        <v>72</v>
      </c>
      <c r="P27" t="str">
        <f t="shared" si="2"/>
        <v>[26] = {["ID"] = 1879249651; }; -- Beast-slayer of the Eastemnet</v>
      </c>
      <c r="Q27" s="1" t="str">
        <f t="shared" si="3"/>
        <v>[26] = {["ID"] = 1879249651; ["SAVE_INDEX"] = 26; ["TYPE"] =  4; ["VXP"] =    0; ["LP"] = 5; ["REP"] = 0; ["FACTION"] = 1; ["TIER"] = 3; ["MIN_LVL"] = "72"; ["NAME"] = { ["EN"] = "Beast-slayer of the Eastemnet"; }; ["LORE"] = { ["EN"] = "Huntsmen in the Eastemnet of Rohan find no lack of beasts for prey, for the grasslands are rife with all sorts of creatures."; }; ["SUMMARY"] = { ["EN"] = "Defeat 100 Beasts in Eastemnet"; }; };</v>
      </c>
      <c r="R27">
        <f t="shared" si="4"/>
        <v>26</v>
      </c>
      <c r="S27" t="str">
        <f t="shared" si="5"/>
        <v>[26] = {</v>
      </c>
      <c r="T27" t="str">
        <f t="shared" si="6"/>
        <v xml:space="preserve">["ID"] = 1879249651; </v>
      </c>
      <c r="U27" t="str">
        <f t="shared" si="7"/>
        <v xml:space="preserve">["ID"] = 1879249651; </v>
      </c>
      <c r="V27" t="str">
        <f t="shared" si="8"/>
        <v/>
      </c>
      <c r="W27" t="str">
        <f t="shared" si="9"/>
        <v xml:space="preserve">["SAVE_INDEX"] = 26; </v>
      </c>
      <c r="X27">
        <f>VLOOKUP(D27,Type!A$2:B$14,2,FALSE)</f>
        <v>4</v>
      </c>
      <c r="Y27" t="str">
        <f t="shared" si="10"/>
        <v xml:space="preserve">["TYPE"] =  4; </v>
      </c>
      <c r="Z27" t="str">
        <f t="shared" si="11"/>
        <v>0</v>
      </c>
      <c r="AA27" t="str">
        <f t="shared" si="12"/>
        <v xml:space="preserve">["VXP"] =    0; </v>
      </c>
      <c r="AB27" t="str">
        <f t="shared" si="13"/>
        <v>5</v>
      </c>
      <c r="AC27" t="str">
        <f t="shared" si="14"/>
        <v xml:space="preserve">["LP"] = 5; </v>
      </c>
      <c r="AD27" t="str">
        <f t="shared" si="15"/>
        <v>0</v>
      </c>
      <c r="AE27" t="str">
        <f t="shared" si="16"/>
        <v xml:space="preserve">["REP"] = 0; </v>
      </c>
      <c r="AF27">
        <f>VLOOKUP(I27,Faction!A$2:B$80,2,FALSE)</f>
        <v>1</v>
      </c>
      <c r="AG27" t="str">
        <f t="shared" si="17"/>
        <v xml:space="preserve">["FACTION"] = 1; </v>
      </c>
      <c r="AH27" t="str">
        <f t="shared" si="18"/>
        <v xml:space="preserve">["TIER"] = 3; </v>
      </c>
      <c r="AI27" t="str">
        <f t="shared" si="19"/>
        <v xml:space="preserve">["MIN_LVL"] = "72"; </v>
      </c>
      <c r="AJ27" t="str">
        <f t="shared" si="20"/>
        <v xml:space="preserve">["NAME"] = { ["EN"] = "Beast-slayer of the Eastemnet"; }; </v>
      </c>
      <c r="AK27" t="str">
        <f t="shared" si="21"/>
        <v xml:space="preserve">["LORE"] = { ["EN"] = "Huntsmen in the Eastemnet of Rohan find no lack of beasts for prey, for the grasslands are rife with all sorts of creatures."; }; </v>
      </c>
      <c r="AL27" t="str">
        <f t="shared" si="22"/>
        <v xml:space="preserve">["SUMMARY"] = { ["EN"] = "Defeat 100 Beasts in Eastemnet"; }; </v>
      </c>
      <c r="AM27" t="str">
        <f t="shared" si="23"/>
        <v/>
      </c>
      <c r="AN27" t="str">
        <f t="shared" si="24"/>
        <v>};</v>
      </c>
    </row>
    <row r="28" spans="1:40" x14ac:dyDescent="0.25">
      <c r="A28">
        <v>1879249696</v>
      </c>
      <c r="B28">
        <v>27</v>
      </c>
      <c r="C28" t="s">
        <v>625</v>
      </c>
      <c r="D28" t="s">
        <v>31</v>
      </c>
      <c r="E28">
        <v>2000</v>
      </c>
      <c r="F28" t="s">
        <v>626</v>
      </c>
      <c r="G28">
        <v>5</v>
      </c>
      <c r="I28" t="s">
        <v>79</v>
      </c>
      <c r="J28" t="s">
        <v>627</v>
      </c>
      <c r="K28" t="s">
        <v>752</v>
      </c>
      <c r="L28">
        <v>2</v>
      </c>
      <c r="M28">
        <v>72</v>
      </c>
      <c r="P28" t="str">
        <f t="shared" si="2"/>
        <v>[27] = {["ID"] = 1879249696; }; -- Brigand-slayer of the Eastemnet (Advanced)</v>
      </c>
      <c r="Q28" s="1" t="str">
        <f t="shared" si="3"/>
        <v>[27] = {["ID"] = 1879249696; ["SAVE_INDEX"] = 27; ["TYPE"] =  4; ["VXP"] = 2000; ["LP"] = 5; ["REP"] = 0; ["FACTION"] = 1; ["TIER"] = 2; ["MIN_LVL"] = "72"; ["NAME"] = { ["EN"] = "Brigand-slayer of the Eastemnet (Advanced)"; }; ["LORE"] = { ["EN"] = "Brigands are among the worst enemies in Middle-earth, for they are ordinary Men, but cruel and greedy in their lawless, destructive ways."; }; ["SUMMARY"] = { ["EN"] = "Defeat 200 Brigands in Eastemnet"; }; ["TITLE"] = { ["EN"] = "Brigand-slayer of Eastern Rohan"; }; };</v>
      </c>
      <c r="R28">
        <f t="shared" si="4"/>
        <v>27</v>
      </c>
      <c r="S28" t="str">
        <f t="shared" si="5"/>
        <v>[27] = {</v>
      </c>
      <c r="T28" t="str">
        <f t="shared" si="6"/>
        <v xml:space="preserve">["ID"] = 1879249696; </v>
      </c>
      <c r="U28" t="str">
        <f t="shared" si="7"/>
        <v xml:space="preserve">["ID"] = 1879249696; </v>
      </c>
      <c r="V28" t="str">
        <f t="shared" si="8"/>
        <v/>
      </c>
      <c r="W28" t="str">
        <f t="shared" si="9"/>
        <v xml:space="preserve">["SAVE_INDEX"] = 27; </v>
      </c>
      <c r="X28">
        <f>VLOOKUP(D28,Type!A$2:B$14,2,FALSE)</f>
        <v>4</v>
      </c>
      <c r="Y28" t="str">
        <f t="shared" si="10"/>
        <v xml:space="preserve">["TYPE"] =  4; </v>
      </c>
      <c r="Z28" t="str">
        <f t="shared" si="11"/>
        <v>2000</v>
      </c>
      <c r="AA28" t="str">
        <f t="shared" si="12"/>
        <v xml:space="preserve">["VXP"] = 2000; </v>
      </c>
      <c r="AB28" t="str">
        <f t="shared" si="13"/>
        <v>5</v>
      </c>
      <c r="AC28" t="str">
        <f t="shared" si="14"/>
        <v xml:space="preserve">["LP"] = 5; </v>
      </c>
      <c r="AD28" t="str">
        <f t="shared" si="15"/>
        <v>0</v>
      </c>
      <c r="AE28" t="str">
        <f t="shared" si="16"/>
        <v xml:space="preserve">["REP"] = 0; </v>
      </c>
      <c r="AF28">
        <f>VLOOKUP(I28,Faction!A$2:B$80,2,FALSE)</f>
        <v>1</v>
      </c>
      <c r="AG28" t="str">
        <f t="shared" si="17"/>
        <v xml:space="preserve">["FACTION"] = 1; </v>
      </c>
      <c r="AH28" t="str">
        <f t="shared" si="18"/>
        <v xml:space="preserve">["TIER"] = 2; </v>
      </c>
      <c r="AI28" t="str">
        <f t="shared" si="19"/>
        <v xml:space="preserve">["MIN_LVL"] = "72"; </v>
      </c>
      <c r="AJ28" t="str">
        <f t="shared" si="20"/>
        <v xml:space="preserve">["NAME"] = { ["EN"] = "Brigand-slayer of the Eastemnet (Advanced)"; }; </v>
      </c>
      <c r="AK28" t="str">
        <f t="shared" si="21"/>
        <v xml:space="preserve">["LORE"] = { ["EN"] = "Brigands are among the worst enemies in Middle-earth, for they are ordinary Men, but cruel and greedy in their lawless, destructive ways."; }; </v>
      </c>
      <c r="AL28" t="str">
        <f t="shared" si="22"/>
        <v xml:space="preserve">["SUMMARY"] = { ["EN"] = "Defeat 200 Brigands in Eastemnet"; }; </v>
      </c>
      <c r="AM28" t="str">
        <f t="shared" si="23"/>
        <v xml:space="preserve">["TITLE"] = { ["EN"] = "Brigand-slayer of Eastern Rohan"; }; </v>
      </c>
      <c r="AN28" t="str">
        <f t="shared" si="24"/>
        <v>};</v>
      </c>
    </row>
    <row r="29" spans="1:40" x14ac:dyDescent="0.25">
      <c r="A29">
        <v>1879249695</v>
      </c>
      <c r="B29">
        <v>28</v>
      </c>
      <c r="C29" t="s">
        <v>623</v>
      </c>
      <c r="D29" t="s">
        <v>31</v>
      </c>
      <c r="G29">
        <v>5</v>
      </c>
      <c r="I29" t="s">
        <v>79</v>
      </c>
      <c r="J29" t="s">
        <v>624</v>
      </c>
      <c r="K29" t="s">
        <v>752</v>
      </c>
      <c r="L29">
        <v>3</v>
      </c>
      <c r="M29">
        <v>72</v>
      </c>
      <c r="P29" t="str">
        <f t="shared" si="2"/>
        <v>[28] = {["ID"] = 1879249695; }; -- Brigand-slayer of the Eastemnet</v>
      </c>
      <c r="Q29" s="1" t="str">
        <f t="shared" si="3"/>
        <v>[28] = {["ID"] = 1879249695; ["SAVE_INDEX"] = 28; ["TYPE"] =  4; ["VXP"] =    0; ["LP"] = 5; ["REP"] = 0; ["FACTION"] = 1; ["TIER"] = 3; ["MIN_LVL"] = "72"; ["NAME"] = { ["EN"] = "Brigand-slayer of the Eastemnet"; }; ["LORE"] = { ["EN"] = "Brigands are among the worst enemies in Middle-earth, for they are ordinary Men, but cruel and greedy in their lawless, destructive ways."; }; ["SUMMARY"] = { ["EN"] = "Defeat 100 Brigands in Eastemnet"; }; };</v>
      </c>
      <c r="R29">
        <f t="shared" si="4"/>
        <v>28</v>
      </c>
      <c r="S29" t="str">
        <f t="shared" si="5"/>
        <v>[28] = {</v>
      </c>
      <c r="T29" t="str">
        <f t="shared" si="6"/>
        <v xml:space="preserve">["ID"] = 1879249695; </v>
      </c>
      <c r="U29" t="str">
        <f t="shared" si="7"/>
        <v xml:space="preserve">["ID"] = 1879249695; </v>
      </c>
      <c r="V29" t="str">
        <f t="shared" si="8"/>
        <v/>
      </c>
      <c r="W29" t="str">
        <f t="shared" si="9"/>
        <v xml:space="preserve">["SAVE_INDEX"] = 28; </v>
      </c>
      <c r="X29">
        <f>VLOOKUP(D29,Type!A$2:B$14,2,FALSE)</f>
        <v>4</v>
      </c>
      <c r="Y29" t="str">
        <f t="shared" si="10"/>
        <v xml:space="preserve">["TYPE"] =  4; </v>
      </c>
      <c r="Z29" t="str">
        <f t="shared" si="11"/>
        <v>0</v>
      </c>
      <c r="AA29" t="str">
        <f t="shared" si="12"/>
        <v xml:space="preserve">["VXP"] =    0; </v>
      </c>
      <c r="AB29" t="str">
        <f t="shared" si="13"/>
        <v>5</v>
      </c>
      <c r="AC29" t="str">
        <f t="shared" si="14"/>
        <v xml:space="preserve">["LP"] = 5; </v>
      </c>
      <c r="AD29" t="str">
        <f t="shared" si="15"/>
        <v>0</v>
      </c>
      <c r="AE29" t="str">
        <f t="shared" si="16"/>
        <v xml:space="preserve">["REP"] = 0; </v>
      </c>
      <c r="AF29">
        <f>VLOOKUP(I29,Faction!A$2:B$80,2,FALSE)</f>
        <v>1</v>
      </c>
      <c r="AG29" t="str">
        <f t="shared" si="17"/>
        <v xml:space="preserve">["FACTION"] = 1; </v>
      </c>
      <c r="AH29" t="str">
        <f t="shared" si="18"/>
        <v xml:space="preserve">["TIER"] = 3; </v>
      </c>
      <c r="AI29" t="str">
        <f t="shared" si="19"/>
        <v xml:space="preserve">["MIN_LVL"] = "72"; </v>
      </c>
      <c r="AJ29" t="str">
        <f t="shared" si="20"/>
        <v xml:space="preserve">["NAME"] = { ["EN"] = "Brigand-slayer of the Eastemnet"; }; </v>
      </c>
      <c r="AK29" t="str">
        <f t="shared" si="21"/>
        <v xml:space="preserve">["LORE"] = { ["EN"] = "Brigands are among the worst enemies in Middle-earth, for they are ordinary Men, but cruel and greedy in their lawless, destructive ways."; }; </v>
      </c>
      <c r="AL29" t="str">
        <f t="shared" si="22"/>
        <v xml:space="preserve">["SUMMARY"] = { ["EN"] = "Defeat 100 Brigands in Eastemnet"; }; </v>
      </c>
      <c r="AM29" t="str">
        <f t="shared" si="23"/>
        <v/>
      </c>
      <c r="AN29" t="str">
        <f t="shared" si="24"/>
        <v>};</v>
      </c>
    </row>
    <row r="30" spans="1:40" x14ac:dyDescent="0.25">
      <c r="A30">
        <v>1879249662</v>
      </c>
      <c r="B30">
        <v>35</v>
      </c>
      <c r="C30" t="s">
        <v>645</v>
      </c>
      <c r="D30" t="s">
        <v>31</v>
      </c>
      <c r="E30">
        <v>2000</v>
      </c>
      <c r="F30" t="s">
        <v>646</v>
      </c>
      <c r="G30">
        <v>5</v>
      </c>
      <c r="I30" t="s">
        <v>79</v>
      </c>
      <c r="J30" t="s">
        <v>647</v>
      </c>
      <c r="K30" t="s">
        <v>758</v>
      </c>
      <c r="L30">
        <v>2</v>
      </c>
      <c r="M30">
        <v>72</v>
      </c>
      <c r="P30" t="str">
        <f t="shared" si="2"/>
        <v>[29] = {["ID"] = 1879249662; }; -- Slayer of Mounted Enemies in the Eastemnet (Advanced)</v>
      </c>
      <c r="Q30" s="1" t="str">
        <f>CONCATENATE(S30,T30,W30,Y30,AA30,AC30,AE30,AG30,AH30,AI30,AJ30,AK30,AL30,AM30,AN30)</f>
        <v>[29] = {["ID"] = 1879249662; ["SAVE_INDEX"] = 35; ["TYPE"] =  4; ["VXP"] = 2000; ["LP"] = 5; ["REP"] = 0; ["FACTION"] = 1; ["TIER"] = 2; ["MIN_LVL"] = "72"; ["NAME"] = { ["EN"] = "Slayer of Mounted Enemies in the Eastemnet (Advanced)"; }; ["LORE"] = { ["EN"] = "Mounted enemies roam the plains of the Eastemnet, terrorizing all who are unlucky enough to encounter them."; }; ["SUMMARY"] = { ["EN"] = "Defeat 160 Mounted enemies in Eastemnet"; }; ["TITLE"] = { ["EN"] = "Mounted Foe Slayer of Eastern Rohan"; }; };</v>
      </c>
      <c r="R30">
        <f t="shared" si="4"/>
        <v>29</v>
      </c>
      <c r="S30" t="str">
        <f>CONCATENATE(REPT(" ",2-LEN(R30)),"[",R30,"] = {")</f>
        <v>[29] = {</v>
      </c>
      <c r="T30" t="str">
        <f>IF(LEN(A30)&gt;0,CONCATENATE("[""ID""] = ",A30,"; "),"                     ")</f>
        <v xml:space="preserve">["ID"] = 1879249662; </v>
      </c>
      <c r="U30" t="str">
        <f t="shared" si="7"/>
        <v xml:space="preserve">["ID"] = 1879249662; </v>
      </c>
      <c r="V30" t="str">
        <f t="shared" si="8"/>
        <v/>
      </c>
      <c r="W30" t="str">
        <f>IF(LEN(B30)&gt;0,CONCATENATE("[""SAVE_INDEX""] = ",REPT(" ",2-LEN(B30)),B30,"; "),"")</f>
        <v xml:space="preserve">["SAVE_INDEX"] = 35; </v>
      </c>
      <c r="X30">
        <f>VLOOKUP(D30,Type!A$2:B$14,2,FALSE)</f>
        <v>4</v>
      </c>
      <c r="Y30" t="str">
        <f>CONCATENATE("[""TYPE""] = ",REPT(" ",2-LEN(X30)),X30,"; ")</f>
        <v xml:space="preserve">["TYPE"] =  4; </v>
      </c>
      <c r="Z30" t="str">
        <f>TEXT(E30,0)</f>
        <v>2000</v>
      </c>
      <c r="AA30" t="str">
        <f>CONCATENATE("[""VXP""] = ",REPT(" ",4-LEN(Z30)),TEXT(Z30,"0"),"; ")</f>
        <v xml:space="preserve">["VXP"] = 2000; </v>
      </c>
      <c r="AB30" t="str">
        <f>TEXT(G30,0)</f>
        <v>5</v>
      </c>
      <c r="AC30" t="str">
        <f>CONCATENATE("[""LP""] = ",REPT(" ",1-LEN(AB30)),TEXT(AB30,"0"),"; ")</f>
        <v xml:space="preserve">["LP"] = 5; </v>
      </c>
      <c r="AD30" t="str">
        <f>TEXT(H30,0)</f>
        <v>0</v>
      </c>
      <c r="AE30" t="str">
        <f>CONCATENATE("[""REP""] = ",REPT(" ",1-LEN(AD30)),TEXT(AD30,"0"),"; ")</f>
        <v xml:space="preserve">["REP"] = 0; </v>
      </c>
      <c r="AF30">
        <f>VLOOKUP(I30,Faction!A$2:B$80,2,FALSE)</f>
        <v>1</v>
      </c>
      <c r="AG30" t="str">
        <f>CONCATENATE("[""FACTION""] = ",TEXT(AF30,"0"),"; ")</f>
        <v xml:space="preserve">["FACTION"] = 1; </v>
      </c>
      <c r="AH30" t="str">
        <f>CONCATENATE("[""TIER""] = ",TEXT(L30,"0"),"; ")</f>
        <v xml:space="preserve">["TIER"] = 2; </v>
      </c>
      <c r="AI30" t="str">
        <f>IF(LEN(M30)&gt;0,CONCATENATE("[""MIN_LVL""] = ",REPT(" ",2-LEN(M30)),"""",M30,"""; "),"")</f>
        <v xml:space="preserve">["MIN_LVL"] = "72"; </v>
      </c>
      <c r="AJ30" t="str">
        <f>CONCATENATE("[""NAME""] = { [""EN""] = """,C30,"""; }; ")</f>
        <v xml:space="preserve">["NAME"] = { ["EN"] = "Slayer of Mounted Enemies in the Eastemnet (Advanced)"; }; </v>
      </c>
      <c r="AK30" t="str">
        <f>CONCATENATE("[""LORE""] = { [""EN""] = """,K30,"""; }; ")</f>
        <v xml:space="preserve">["LORE"] = { ["EN"] = "Mounted enemies roam the plains of the Eastemnet, terrorizing all who are unlucky enough to encounter them."; }; </v>
      </c>
      <c r="AL30" t="str">
        <f>CONCATENATE("[""SUMMARY""] = { [""EN""] = """,J30,"""; }; ")</f>
        <v xml:space="preserve">["SUMMARY"] = { ["EN"] = "Defeat 160 Mounted enemies in Eastemnet"; }; </v>
      </c>
      <c r="AM30" t="str">
        <f>IF(LEN(F30)&gt;0,CONCATENATE("[""TITLE""] = { [""EN""] = """,F30,"""; }; "),"")</f>
        <v xml:space="preserve">["TITLE"] = { ["EN"] = "Mounted Foe Slayer of Eastern Rohan"; }; </v>
      </c>
      <c r="AN30" t="str">
        <f t="shared" si="24"/>
        <v>};</v>
      </c>
    </row>
    <row r="31" spans="1:40" x14ac:dyDescent="0.25">
      <c r="A31">
        <v>1879249661</v>
      </c>
      <c r="B31">
        <v>36</v>
      </c>
      <c r="C31" t="s">
        <v>643</v>
      </c>
      <c r="D31" t="s">
        <v>31</v>
      </c>
      <c r="G31">
        <v>5</v>
      </c>
      <c r="I31" t="s">
        <v>79</v>
      </c>
      <c r="J31" t="s">
        <v>644</v>
      </c>
      <c r="K31" t="s">
        <v>757</v>
      </c>
      <c r="L31">
        <v>3</v>
      </c>
      <c r="M31">
        <v>72</v>
      </c>
      <c r="P31" t="str">
        <f t="shared" si="2"/>
        <v>[30] = {["ID"] = 1879249661; }; -- Slayer of Mounted Enemies in the Eastemnet</v>
      </c>
      <c r="Q31" s="1" t="str">
        <f>CONCATENATE(S31,T31,W31,Y31,AA31,AC31,AE31,AG31,AH31,AI31,AJ31,AK31,AL31,AM31,AN31)</f>
        <v>[30] = {["ID"] = 1879249661; ["SAVE_INDEX"] = 36; ["TYPE"] =  4; ["VXP"] =    0; ["LP"] = 5; ["REP"] = 0; ["FACTION"] = 1; ["TIER"] = 3; ["MIN_LVL"] = "72"; ["NAME"] = { ["EN"] = "Slayer of Mounted Enemies in the Eastemnet"; }; ["LORE"] = { ["EN"] = "Enemy riders roam the plains of the Eastemnet, terrorizing all who are unlucky enough to encounter them."; }; ["SUMMARY"] = { ["EN"] = "Defeat 80 Mounted enemies in Eastemnet"; }; };</v>
      </c>
      <c r="R31">
        <f t="shared" si="4"/>
        <v>30</v>
      </c>
      <c r="S31" t="str">
        <f>CONCATENATE(REPT(" ",2-LEN(R31)),"[",R31,"] = {")</f>
        <v>[30] = {</v>
      </c>
      <c r="T31" t="str">
        <f>IF(LEN(A31)&gt;0,CONCATENATE("[""ID""] = ",A31,"; "),"                     ")</f>
        <v xml:space="preserve">["ID"] = 1879249661; </v>
      </c>
      <c r="U31" t="str">
        <f t="shared" si="7"/>
        <v xml:space="preserve">["ID"] = 1879249661; </v>
      </c>
      <c r="V31" t="str">
        <f t="shared" si="8"/>
        <v/>
      </c>
      <c r="W31" t="str">
        <f>IF(LEN(B31)&gt;0,CONCATENATE("[""SAVE_INDEX""] = ",REPT(" ",2-LEN(B31)),B31,"; "),"")</f>
        <v xml:space="preserve">["SAVE_INDEX"] = 36; </v>
      </c>
      <c r="X31">
        <f>VLOOKUP(D31,Type!A$2:B$14,2,FALSE)</f>
        <v>4</v>
      </c>
      <c r="Y31" t="str">
        <f>CONCATENATE("[""TYPE""] = ",REPT(" ",2-LEN(X31)),X31,"; ")</f>
        <v xml:space="preserve">["TYPE"] =  4; </v>
      </c>
      <c r="Z31" t="str">
        <f>TEXT(E31,0)</f>
        <v>0</v>
      </c>
      <c r="AA31" t="str">
        <f>CONCATENATE("[""VXP""] = ",REPT(" ",4-LEN(Z31)),TEXT(Z31,"0"),"; ")</f>
        <v xml:space="preserve">["VXP"] =    0; </v>
      </c>
      <c r="AB31" t="str">
        <f>TEXT(G31,0)</f>
        <v>5</v>
      </c>
      <c r="AC31" t="str">
        <f>CONCATENATE("[""LP""] = ",REPT(" ",1-LEN(AB31)),TEXT(AB31,"0"),"; ")</f>
        <v xml:space="preserve">["LP"] = 5; </v>
      </c>
      <c r="AD31" t="str">
        <f>TEXT(H31,0)</f>
        <v>0</v>
      </c>
      <c r="AE31" t="str">
        <f>CONCATENATE("[""REP""] = ",REPT(" ",1-LEN(AD31)),TEXT(AD31,"0"),"; ")</f>
        <v xml:space="preserve">["REP"] = 0; </v>
      </c>
      <c r="AF31">
        <f>VLOOKUP(I31,Faction!A$2:B$80,2,FALSE)</f>
        <v>1</v>
      </c>
      <c r="AG31" t="str">
        <f>CONCATENATE("[""FACTION""] = ",TEXT(AF31,"0"),"; ")</f>
        <v xml:space="preserve">["FACTION"] = 1; </v>
      </c>
      <c r="AH31" t="str">
        <f>CONCATENATE("[""TIER""] = ",TEXT(L31,"0"),"; ")</f>
        <v xml:space="preserve">["TIER"] = 3; </v>
      </c>
      <c r="AI31" t="str">
        <f>IF(LEN(M31)&gt;0,CONCATENATE("[""MIN_LVL""] = ",REPT(" ",2-LEN(M31)),"""",M31,"""; "),"")</f>
        <v xml:space="preserve">["MIN_LVL"] = "72"; </v>
      </c>
      <c r="AJ31" t="str">
        <f>CONCATENATE("[""NAME""] = { [""EN""] = """,C31,"""; }; ")</f>
        <v xml:space="preserve">["NAME"] = { ["EN"] = "Slayer of Mounted Enemies in the Eastemnet"; }; </v>
      </c>
      <c r="AK31" t="str">
        <f>CONCATENATE("[""LORE""] = { [""EN""] = """,K31,"""; }; ")</f>
        <v xml:space="preserve">["LORE"] = { ["EN"] = "Enemy riders roam the plains of the Eastemnet, terrorizing all who are unlucky enough to encounter them."; }; </v>
      </c>
      <c r="AL31" t="str">
        <f>CONCATENATE("[""SUMMARY""] = { [""EN""] = """,J31,"""; }; ")</f>
        <v xml:space="preserve">["SUMMARY"] = { ["EN"] = "Defeat 80 Mounted enemies in Eastemnet"; }; </v>
      </c>
      <c r="AM31" t="str">
        <f>IF(LEN(F31)&gt;0,CONCATENATE("[""TITLE""] = { [""EN""] = """,F31,"""; }; "),"")</f>
        <v/>
      </c>
      <c r="AN31" t="str">
        <f t="shared" si="24"/>
        <v>};</v>
      </c>
    </row>
    <row r="32" spans="1:40" x14ac:dyDescent="0.25">
      <c r="A32">
        <v>1879249693</v>
      </c>
      <c r="B32">
        <v>31</v>
      </c>
      <c r="C32" t="s">
        <v>635</v>
      </c>
      <c r="D32" t="s">
        <v>31</v>
      </c>
      <c r="E32">
        <v>2000</v>
      </c>
      <c r="F32" t="s">
        <v>636</v>
      </c>
      <c r="G32">
        <v>5</v>
      </c>
      <c r="I32" t="s">
        <v>79</v>
      </c>
      <c r="J32" t="s">
        <v>637</v>
      </c>
      <c r="K32" t="s">
        <v>754</v>
      </c>
      <c r="L32">
        <v>2</v>
      </c>
      <c r="M32">
        <v>72</v>
      </c>
      <c r="P32" t="str">
        <f t="shared" si="2"/>
        <v>[31] = {["ID"] = 1879249693; }; -- Half-orc Slayer of the Eastemnet (Advanced)</v>
      </c>
      <c r="Q32" s="1" t="str">
        <f t="shared" si="3"/>
        <v>[31] = {["ID"] = 1879249693; ["SAVE_INDEX"] = 31; ["TYPE"] =  4; ["VXP"] = 2000; ["LP"] = 5; ["REP"] = 0; ["FACTION"] = 1; ["TIER"] = 2; ["MIN_LVL"] = "72"; ["NAME"] = { ["EN"] = "Half-orc Slayer of the Eastemnet (Advanced)"; }; ["LORE"] = { ["EN"] = "Half-orcs are crueler than even the cruelest Men because of their Orkish heritage, harrying the good people of Rohan."; }; ["SUMMARY"] = { ["EN"] = "Defeat 200 Half-orc in Eastemnet"; }; ["TITLE"] = { ["EN"] = "Half-orc Slayer of Eastern Rohan"; }; };</v>
      </c>
      <c r="R32">
        <f t="shared" si="4"/>
        <v>31</v>
      </c>
      <c r="S32" t="str">
        <f t="shared" si="5"/>
        <v>[31] = {</v>
      </c>
      <c r="T32" t="str">
        <f t="shared" si="6"/>
        <v xml:space="preserve">["ID"] = 1879249693; </v>
      </c>
      <c r="U32" t="str">
        <f t="shared" si="7"/>
        <v xml:space="preserve">["ID"] = 1879249693; </v>
      </c>
      <c r="V32" t="str">
        <f t="shared" si="8"/>
        <v/>
      </c>
      <c r="W32" t="str">
        <f t="shared" si="9"/>
        <v xml:space="preserve">["SAVE_INDEX"] = 31; </v>
      </c>
      <c r="X32">
        <f>VLOOKUP(D32,Type!A$2:B$14,2,FALSE)</f>
        <v>4</v>
      </c>
      <c r="Y32" t="str">
        <f t="shared" si="10"/>
        <v xml:space="preserve">["TYPE"] =  4; </v>
      </c>
      <c r="Z32" t="str">
        <f t="shared" si="11"/>
        <v>2000</v>
      </c>
      <c r="AA32" t="str">
        <f t="shared" si="12"/>
        <v xml:space="preserve">["VXP"] = 2000; </v>
      </c>
      <c r="AB32" t="str">
        <f t="shared" si="13"/>
        <v>5</v>
      </c>
      <c r="AC32" t="str">
        <f t="shared" si="14"/>
        <v xml:space="preserve">["LP"] = 5; </v>
      </c>
      <c r="AD32" t="str">
        <f t="shared" si="15"/>
        <v>0</v>
      </c>
      <c r="AE32" t="str">
        <f t="shared" si="16"/>
        <v xml:space="preserve">["REP"] = 0; </v>
      </c>
      <c r="AF32">
        <f>VLOOKUP(I32,Faction!A$2:B$80,2,FALSE)</f>
        <v>1</v>
      </c>
      <c r="AG32" t="str">
        <f t="shared" si="17"/>
        <v xml:space="preserve">["FACTION"] = 1; </v>
      </c>
      <c r="AH32" t="str">
        <f t="shared" si="18"/>
        <v xml:space="preserve">["TIER"] = 2; </v>
      </c>
      <c r="AI32" t="str">
        <f t="shared" si="19"/>
        <v xml:space="preserve">["MIN_LVL"] = "72"; </v>
      </c>
      <c r="AJ32" t="str">
        <f t="shared" si="20"/>
        <v xml:space="preserve">["NAME"] = { ["EN"] = "Half-orc Slayer of the Eastemnet (Advanced)"; }; </v>
      </c>
      <c r="AK32" t="str">
        <f t="shared" si="21"/>
        <v xml:space="preserve">["LORE"] = { ["EN"] = "Half-orcs are crueler than even the cruelest Men because of their Orkish heritage, harrying the good people of Rohan."; }; </v>
      </c>
      <c r="AL32" t="str">
        <f t="shared" si="22"/>
        <v xml:space="preserve">["SUMMARY"] = { ["EN"] = "Defeat 200 Half-orc in Eastemnet"; }; </v>
      </c>
      <c r="AM32" t="str">
        <f t="shared" si="23"/>
        <v xml:space="preserve">["TITLE"] = { ["EN"] = "Half-orc Slayer of Eastern Rohan"; }; </v>
      </c>
      <c r="AN32" t="str">
        <f t="shared" si="24"/>
        <v>};</v>
      </c>
    </row>
    <row r="33" spans="1:40" x14ac:dyDescent="0.25">
      <c r="A33">
        <v>1879249694</v>
      </c>
      <c r="B33">
        <v>32</v>
      </c>
      <c r="C33" t="s">
        <v>633</v>
      </c>
      <c r="D33" t="s">
        <v>31</v>
      </c>
      <c r="G33">
        <v>5</v>
      </c>
      <c r="I33" t="s">
        <v>79</v>
      </c>
      <c r="J33" t="s">
        <v>634</v>
      </c>
      <c r="K33" t="s">
        <v>754</v>
      </c>
      <c r="L33">
        <v>3</v>
      </c>
      <c r="M33">
        <v>72</v>
      </c>
      <c r="P33" t="str">
        <f t="shared" si="2"/>
        <v>[32] = {["ID"] = 1879249694; }; -- Half-orc Slayer of the Eastemnet</v>
      </c>
      <c r="Q33" s="1" t="str">
        <f t="shared" si="3"/>
        <v>[32] = {["ID"] = 1879249694; ["SAVE_INDEX"] = 32; ["TYPE"] =  4; ["VXP"] =    0; ["LP"] = 5; ["REP"] = 0; ["FACTION"] = 1; ["TIER"] = 3; ["MIN_LVL"] = "72"; ["NAME"] = { ["EN"] = "Half-orc Slayer of the Eastemnet"; }; ["LORE"] = { ["EN"] = "Half-orcs are crueler than even the cruelest Men because of their Orkish heritage, harrying the good people of Rohan."; }; ["SUMMARY"] = { ["EN"] = "Defeat 100 Half-orc in Eastemnet"; }; };</v>
      </c>
      <c r="R33">
        <f t="shared" si="4"/>
        <v>32</v>
      </c>
      <c r="S33" t="str">
        <f t="shared" si="5"/>
        <v>[32] = {</v>
      </c>
      <c r="T33" t="str">
        <f t="shared" si="6"/>
        <v xml:space="preserve">["ID"] = 1879249694; </v>
      </c>
      <c r="U33" t="str">
        <f t="shared" si="7"/>
        <v xml:space="preserve">["ID"] = 1879249694; </v>
      </c>
      <c r="V33" t="str">
        <f t="shared" si="8"/>
        <v/>
      </c>
      <c r="W33" t="str">
        <f t="shared" si="9"/>
        <v xml:space="preserve">["SAVE_INDEX"] = 32; </v>
      </c>
      <c r="X33">
        <f>VLOOKUP(D33,Type!A$2:B$14,2,FALSE)</f>
        <v>4</v>
      </c>
      <c r="Y33" t="str">
        <f t="shared" si="10"/>
        <v xml:space="preserve">["TYPE"] =  4; </v>
      </c>
      <c r="Z33" t="str">
        <f t="shared" si="11"/>
        <v>0</v>
      </c>
      <c r="AA33" t="str">
        <f t="shared" si="12"/>
        <v xml:space="preserve">["VXP"] =    0; </v>
      </c>
      <c r="AB33" t="str">
        <f t="shared" si="13"/>
        <v>5</v>
      </c>
      <c r="AC33" t="str">
        <f t="shared" si="14"/>
        <v xml:space="preserve">["LP"] = 5; </v>
      </c>
      <c r="AD33" t="str">
        <f t="shared" si="15"/>
        <v>0</v>
      </c>
      <c r="AE33" t="str">
        <f t="shared" si="16"/>
        <v xml:space="preserve">["REP"] = 0; </v>
      </c>
      <c r="AF33">
        <f>VLOOKUP(I33,Faction!A$2:B$80,2,FALSE)</f>
        <v>1</v>
      </c>
      <c r="AG33" t="str">
        <f t="shared" si="17"/>
        <v xml:space="preserve">["FACTION"] = 1; </v>
      </c>
      <c r="AH33" t="str">
        <f t="shared" si="18"/>
        <v xml:space="preserve">["TIER"] = 3; </v>
      </c>
      <c r="AI33" t="str">
        <f t="shared" si="19"/>
        <v xml:space="preserve">["MIN_LVL"] = "72"; </v>
      </c>
      <c r="AJ33" t="str">
        <f t="shared" si="20"/>
        <v xml:space="preserve">["NAME"] = { ["EN"] = "Half-orc Slayer of the Eastemnet"; }; </v>
      </c>
      <c r="AK33" t="str">
        <f t="shared" si="21"/>
        <v xml:space="preserve">["LORE"] = { ["EN"] = "Half-orcs are crueler than even the cruelest Men because of their Orkish heritage, harrying the good people of Rohan."; }; </v>
      </c>
      <c r="AL33" t="str">
        <f t="shared" si="22"/>
        <v xml:space="preserve">["SUMMARY"] = { ["EN"] = "Defeat 100 Half-orc in Eastemnet"; }; </v>
      </c>
      <c r="AM33" t="str">
        <f t="shared" si="23"/>
        <v/>
      </c>
      <c r="AN33" t="str">
        <f t="shared" si="24"/>
        <v>};</v>
      </c>
    </row>
    <row r="34" spans="1:40" x14ac:dyDescent="0.25">
      <c r="A34">
        <v>1879249656</v>
      </c>
      <c r="B34">
        <v>33</v>
      </c>
      <c r="C34" t="s">
        <v>640</v>
      </c>
      <c r="D34" t="s">
        <v>31</v>
      </c>
      <c r="E34">
        <v>2000</v>
      </c>
      <c r="F34" t="s">
        <v>641</v>
      </c>
      <c r="G34">
        <v>5</v>
      </c>
      <c r="I34" t="s">
        <v>79</v>
      </c>
      <c r="J34" t="s">
        <v>642</v>
      </c>
      <c r="K34" t="s">
        <v>756</v>
      </c>
      <c r="L34">
        <v>2</v>
      </c>
      <c r="M34">
        <v>72</v>
      </c>
      <c r="P34" t="str">
        <f t="shared" si="2"/>
        <v>[33] = {["ID"] = 1879249656; }; -- Orc-slayer of the Eastemnet (Advanced)</v>
      </c>
      <c r="Q34" s="1" t="str">
        <f t="shared" si="3"/>
        <v>[33] = {["ID"] = 1879249656; ["SAVE_INDEX"] = 33; ["TYPE"] =  4; ["VXP"] = 2000; ["LP"] = 5; ["REP"] = 0; ["FACTION"] = 1; ["TIER"] = 2; ["MIN_LVL"] = "72"; ["NAME"] = { ["EN"] = "Orc-slayer of the Eastemnet (Advanced)"; }; ["LORE"] = { ["EN"] = "You should slay many Orcs in the Eastemnet."; }; ["SUMMARY"] = { ["EN"] = "Defeat 200 Orcs in Eastemnet"; }; ["TITLE"] = { ["EN"] = "Orc-slayer of Eastern Rohan"; }; };</v>
      </c>
      <c r="R34">
        <f t="shared" si="4"/>
        <v>33</v>
      </c>
      <c r="S34" t="str">
        <f t="shared" si="5"/>
        <v>[33] = {</v>
      </c>
      <c r="T34" t="str">
        <f t="shared" si="6"/>
        <v xml:space="preserve">["ID"] = 1879249656; </v>
      </c>
      <c r="U34" t="str">
        <f t="shared" si="7"/>
        <v xml:space="preserve">["ID"] = 1879249656; </v>
      </c>
      <c r="V34" t="str">
        <f t="shared" si="8"/>
        <v/>
      </c>
      <c r="W34" t="str">
        <f t="shared" si="9"/>
        <v xml:space="preserve">["SAVE_INDEX"] = 33; </v>
      </c>
      <c r="X34">
        <f>VLOOKUP(D34,Type!A$2:B$14,2,FALSE)</f>
        <v>4</v>
      </c>
      <c r="Y34" t="str">
        <f t="shared" si="10"/>
        <v xml:space="preserve">["TYPE"] =  4; </v>
      </c>
      <c r="Z34" t="str">
        <f t="shared" si="11"/>
        <v>2000</v>
      </c>
      <c r="AA34" t="str">
        <f t="shared" si="12"/>
        <v xml:space="preserve">["VXP"] = 2000; </v>
      </c>
      <c r="AB34" t="str">
        <f t="shared" si="13"/>
        <v>5</v>
      </c>
      <c r="AC34" t="str">
        <f t="shared" si="14"/>
        <v xml:space="preserve">["LP"] = 5; </v>
      </c>
      <c r="AD34" t="str">
        <f t="shared" si="15"/>
        <v>0</v>
      </c>
      <c r="AE34" t="str">
        <f t="shared" si="16"/>
        <v xml:space="preserve">["REP"] = 0; </v>
      </c>
      <c r="AF34">
        <f>VLOOKUP(I34,Faction!A$2:B$80,2,FALSE)</f>
        <v>1</v>
      </c>
      <c r="AG34" t="str">
        <f t="shared" si="17"/>
        <v xml:space="preserve">["FACTION"] = 1; </v>
      </c>
      <c r="AH34" t="str">
        <f t="shared" si="18"/>
        <v xml:space="preserve">["TIER"] = 2; </v>
      </c>
      <c r="AI34" t="str">
        <f t="shared" si="19"/>
        <v xml:space="preserve">["MIN_LVL"] = "72"; </v>
      </c>
      <c r="AJ34" t="str">
        <f t="shared" si="20"/>
        <v xml:space="preserve">["NAME"] = { ["EN"] = "Orc-slayer of the Eastemnet (Advanced)"; }; </v>
      </c>
      <c r="AK34" t="str">
        <f t="shared" si="21"/>
        <v xml:space="preserve">["LORE"] = { ["EN"] = "You should slay many Orcs in the Eastemnet."; }; </v>
      </c>
      <c r="AL34" t="str">
        <f t="shared" si="22"/>
        <v xml:space="preserve">["SUMMARY"] = { ["EN"] = "Defeat 200 Orcs in Eastemnet"; }; </v>
      </c>
      <c r="AM34" t="str">
        <f t="shared" si="23"/>
        <v xml:space="preserve">["TITLE"] = { ["EN"] = "Orc-slayer of Eastern Rohan"; }; </v>
      </c>
      <c r="AN34" t="str">
        <f t="shared" si="24"/>
        <v>};</v>
      </c>
    </row>
    <row r="35" spans="1:40" x14ac:dyDescent="0.25">
      <c r="A35">
        <v>1879249010</v>
      </c>
      <c r="B35">
        <v>34</v>
      </c>
      <c r="C35" t="s">
        <v>638</v>
      </c>
      <c r="D35" t="s">
        <v>31</v>
      </c>
      <c r="G35">
        <v>5</v>
      </c>
      <c r="I35" t="s">
        <v>79</v>
      </c>
      <c r="J35" t="s">
        <v>639</v>
      </c>
      <c r="K35" t="s">
        <v>755</v>
      </c>
      <c r="L35">
        <v>3</v>
      </c>
      <c r="M35">
        <v>72</v>
      </c>
      <c r="P35" t="str">
        <f t="shared" si="2"/>
        <v>[34] = {["ID"] = 1879249010; }; -- Orc-slayer of the Eastemnet</v>
      </c>
      <c r="Q35" s="1" t="str">
        <f t="shared" si="3"/>
        <v>[34] = {["ID"] = 1879249010; ["SAVE_INDEX"] = 34; ["TYPE"] =  4; ["VXP"] =    0; ["LP"] = 5; ["REP"] = 0; ["FACTION"] = 1; ["TIER"] = 3; ["MIN_LVL"] = "72"; ["NAME"] = { ["EN"] = "Orc-slayer of the Eastemnet"; }; ["LORE"] = { ["EN"] = "You should slay Orcs in the Eastemnet."; }; ["SUMMARY"] = { ["EN"] = "Defeat 100 Orcs in Eastemnet"; }; };</v>
      </c>
      <c r="R35">
        <f t="shared" si="4"/>
        <v>34</v>
      </c>
      <c r="S35" t="str">
        <f t="shared" si="5"/>
        <v>[34] = {</v>
      </c>
      <c r="T35" t="str">
        <f t="shared" si="6"/>
        <v xml:space="preserve">["ID"] = 1879249010; </v>
      </c>
      <c r="U35" t="str">
        <f t="shared" si="7"/>
        <v xml:space="preserve">["ID"] = 1879249010; </v>
      </c>
      <c r="V35" t="str">
        <f t="shared" si="8"/>
        <v/>
      </c>
      <c r="W35" t="str">
        <f t="shared" si="9"/>
        <v xml:space="preserve">["SAVE_INDEX"] = 34; </v>
      </c>
      <c r="X35">
        <f>VLOOKUP(D35,Type!A$2:B$14,2,FALSE)</f>
        <v>4</v>
      </c>
      <c r="Y35" t="str">
        <f t="shared" si="10"/>
        <v xml:space="preserve">["TYPE"] =  4; </v>
      </c>
      <c r="Z35" t="str">
        <f t="shared" si="11"/>
        <v>0</v>
      </c>
      <c r="AA35" t="str">
        <f t="shared" si="12"/>
        <v xml:space="preserve">["VXP"] =    0; </v>
      </c>
      <c r="AB35" t="str">
        <f t="shared" si="13"/>
        <v>5</v>
      </c>
      <c r="AC35" t="str">
        <f t="shared" si="14"/>
        <v xml:space="preserve">["LP"] = 5; </v>
      </c>
      <c r="AD35" t="str">
        <f t="shared" si="15"/>
        <v>0</v>
      </c>
      <c r="AE35" t="str">
        <f t="shared" si="16"/>
        <v xml:space="preserve">["REP"] = 0; </v>
      </c>
      <c r="AF35">
        <f>VLOOKUP(I35,Faction!A$2:B$80,2,FALSE)</f>
        <v>1</v>
      </c>
      <c r="AG35" t="str">
        <f t="shared" si="17"/>
        <v xml:space="preserve">["FACTION"] = 1; </v>
      </c>
      <c r="AH35" t="str">
        <f t="shared" si="18"/>
        <v xml:space="preserve">["TIER"] = 3; </v>
      </c>
      <c r="AI35" t="str">
        <f t="shared" si="19"/>
        <v xml:space="preserve">["MIN_LVL"] = "72"; </v>
      </c>
      <c r="AJ35" t="str">
        <f t="shared" si="20"/>
        <v xml:space="preserve">["NAME"] = { ["EN"] = "Orc-slayer of the Eastemnet"; }; </v>
      </c>
      <c r="AK35" t="str">
        <f t="shared" si="21"/>
        <v xml:space="preserve">["LORE"] = { ["EN"] = "You should slay Orcs in the Eastemnet."; }; </v>
      </c>
      <c r="AL35" t="str">
        <f t="shared" si="22"/>
        <v xml:space="preserve">["SUMMARY"] = { ["EN"] = "Defeat 100 Orcs in Eastemnet"; }; </v>
      </c>
      <c r="AM35" t="str">
        <f t="shared" si="23"/>
        <v/>
      </c>
      <c r="AN35" t="str">
        <f t="shared" si="24"/>
        <v>};</v>
      </c>
    </row>
    <row r="36" spans="1:40" x14ac:dyDescent="0.25">
      <c r="A36">
        <v>1879249733</v>
      </c>
      <c r="B36">
        <v>29</v>
      </c>
      <c r="C36" t="s">
        <v>630</v>
      </c>
      <c r="D36" t="s">
        <v>31</v>
      </c>
      <c r="E36">
        <v>2000</v>
      </c>
      <c r="F36" t="s">
        <v>631</v>
      </c>
      <c r="G36">
        <v>5</v>
      </c>
      <c r="I36" t="s">
        <v>79</v>
      </c>
      <c r="J36" t="s">
        <v>632</v>
      </c>
      <c r="K36" t="s">
        <v>753</v>
      </c>
      <c r="L36">
        <v>2</v>
      </c>
      <c r="M36">
        <v>72</v>
      </c>
      <c r="P36" t="str">
        <f t="shared" si="2"/>
        <v>[35] = {["ID"] = 1879249733; }; -- Dragon-kind Slayer of the Eastemnet (Advanced)</v>
      </c>
      <c r="Q36" s="1" t="str">
        <f>CONCATENATE(S36,T36,W36,Y36,AA36,AC36,AE36,AG36,AH36,AI36,AJ36,AK36,AL36,AM36,AN36)</f>
        <v>[35] = {["ID"] = 1879249733; ["SAVE_INDEX"] = 29; ["TYPE"] =  4; ["VXP"] = 2000; ["LP"] = 5; ["REP"] = 0; ["FACTION"] = 1; ["TIER"] = 2; ["MIN_LVL"] = "72"; ["NAME"] = { ["EN"] = "Dragon-kind Slayer of the Eastemnet (Advanced)"; }; ["LORE"] = { ["EN"] = "Drakes and salamanders are deadly creatures, their hard scales deflecting ordinary blades, and their mouths full of sharp teeth."; }; ["SUMMARY"] = { ["EN"] = "Defeat 200 Dragon-kind in Eastemnet"; }; ["TITLE"] = { ["EN"] = "Reptile-slayer of Eastern Rohan"; }; };</v>
      </c>
      <c r="R36">
        <f t="shared" si="4"/>
        <v>35</v>
      </c>
      <c r="S36" t="str">
        <f>CONCATENATE(REPT(" ",2-LEN(R36)),"[",R36,"] = {")</f>
        <v>[35] = {</v>
      </c>
      <c r="T36" t="str">
        <f>IF(LEN(A36)&gt;0,CONCATENATE("[""ID""] = ",A36,"; "),"                     ")</f>
        <v xml:space="preserve">["ID"] = 1879249733; </v>
      </c>
      <c r="U36" t="str">
        <f t="shared" si="7"/>
        <v xml:space="preserve">["ID"] = 1879249733; </v>
      </c>
      <c r="V36" t="str">
        <f t="shared" si="8"/>
        <v/>
      </c>
      <c r="W36" t="str">
        <f>IF(LEN(B36)&gt;0,CONCATENATE("[""SAVE_INDEX""] = ",REPT(" ",2-LEN(B36)),B36,"; "),"")</f>
        <v xml:space="preserve">["SAVE_INDEX"] = 29; </v>
      </c>
      <c r="X36">
        <f>VLOOKUP(D36,Type!A$2:B$14,2,FALSE)</f>
        <v>4</v>
      </c>
      <c r="Y36" t="str">
        <f>CONCATENATE("[""TYPE""] = ",REPT(" ",2-LEN(X36)),X36,"; ")</f>
        <v xml:space="preserve">["TYPE"] =  4; </v>
      </c>
      <c r="Z36" t="str">
        <f>TEXT(E36,0)</f>
        <v>2000</v>
      </c>
      <c r="AA36" t="str">
        <f>CONCATENATE("[""VXP""] = ",REPT(" ",4-LEN(Z36)),TEXT(Z36,"0"),"; ")</f>
        <v xml:space="preserve">["VXP"] = 2000; </v>
      </c>
      <c r="AB36" t="str">
        <f>TEXT(G36,0)</f>
        <v>5</v>
      </c>
      <c r="AC36" t="str">
        <f>CONCATENATE("[""LP""] = ",REPT(" ",1-LEN(AB36)),TEXT(AB36,"0"),"; ")</f>
        <v xml:space="preserve">["LP"] = 5; </v>
      </c>
      <c r="AD36" t="str">
        <f>TEXT(H36,0)</f>
        <v>0</v>
      </c>
      <c r="AE36" t="str">
        <f>CONCATENATE("[""REP""] = ",REPT(" ",1-LEN(AD36)),TEXT(AD36,"0"),"; ")</f>
        <v xml:space="preserve">["REP"] = 0; </v>
      </c>
      <c r="AF36">
        <f>VLOOKUP(I36,Faction!A$2:B$80,2,FALSE)</f>
        <v>1</v>
      </c>
      <c r="AG36" t="str">
        <f>CONCATENATE("[""FACTION""] = ",TEXT(AF36,"0"),"; ")</f>
        <v xml:space="preserve">["FACTION"] = 1; </v>
      </c>
      <c r="AH36" t="str">
        <f>CONCATENATE("[""TIER""] = ",TEXT(L36,"0"),"; ")</f>
        <v xml:space="preserve">["TIER"] = 2; </v>
      </c>
      <c r="AI36" t="str">
        <f>IF(LEN(M36)&gt;0,CONCATENATE("[""MIN_LVL""] = ",REPT(" ",2-LEN(M36)),"""",M36,"""; "),"")</f>
        <v xml:space="preserve">["MIN_LVL"] = "72"; </v>
      </c>
      <c r="AJ36" t="str">
        <f>CONCATENATE("[""NAME""] = { [""EN""] = """,C36,"""; }; ")</f>
        <v xml:space="preserve">["NAME"] = { ["EN"] = "Dragon-kind Slayer of the Eastemnet (Advanced)"; }; </v>
      </c>
      <c r="AK36" t="str">
        <f>CONCATENATE("[""LORE""] = { [""EN""] = """,K36,"""; }; ")</f>
        <v xml:space="preserve">["LORE"] = { ["EN"] = "Drakes and salamanders are deadly creatures, their hard scales deflecting ordinary blades, and their mouths full of sharp teeth."; }; </v>
      </c>
      <c r="AL36" t="str">
        <f>CONCATENATE("[""SUMMARY""] = { [""EN""] = """,J36,"""; }; ")</f>
        <v xml:space="preserve">["SUMMARY"] = { ["EN"] = "Defeat 200 Dragon-kind in Eastemnet"; }; </v>
      </c>
      <c r="AM36" t="str">
        <f>IF(LEN(F36)&gt;0,CONCATENATE("[""TITLE""] = { [""EN""] = """,F36,"""; }; "),"")</f>
        <v xml:space="preserve">["TITLE"] = { ["EN"] = "Reptile-slayer of Eastern Rohan"; }; </v>
      </c>
      <c r="AN36" t="str">
        <f t="shared" si="24"/>
        <v>};</v>
      </c>
    </row>
    <row r="37" spans="1:40" x14ac:dyDescent="0.25">
      <c r="A37">
        <v>1879249732</v>
      </c>
      <c r="B37">
        <v>30</v>
      </c>
      <c r="C37" t="s">
        <v>628</v>
      </c>
      <c r="D37" t="s">
        <v>31</v>
      </c>
      <c r="G37">
        <v>5</v>
      </c>
      <c r="I37" t="s">
        <v>79</v>
      </c>
      <c r="J37" t="s">
        <v>629</v>
      </c>
      <c r="K37" t="s">
        <v>753</v>
      </c>
      <c r="L37">
        <v>3</v>
      </c>
      <c r="M37">
        <v>72</v>
      </c>
      <c r="P37" t="str">
        <f t="shared" si="2"/>
        <v>[36] = {["ID"] = 1879249732; }; -- Dragon-kind Slayer of the Eastemnet</v>
      </c>
      <c r="Q37" s="1" t="str">
        <f>CONCATENATE(S37,T37,W37,Y37,AA37,AC37,AE37,AG37,AH37,AI37,AJ37,AK37,AL37,AM37,AN37)</f>
        <v>[36] = {["ID"] = 1879249732; ["SAVE_INDEX"] = 30; ["TYPE"] =  4; ["VXP"] =    0; ["LP"] = 5; ["REP"] = 0; ["FACTION"] = 1; ["TIER"] = 3; ["MIN_LVL"] = "72"; ["NAME"] = { ["EN"] = "Dragon-kind Slayer of the Eastemnet"; }; ["LORE"] = { ["EN"] = "Drakes and salamanders are deadly creatures, their hard scales deflecting ordinary blades, and their mouths full of sharp teeth."; }; ["SUMMARY"] = { ["EN"] = "Defeat 100 Dragon-kind in Eastemnet"; }; };</v>
      </c>
      <c r="R37">
        <f t="shared" si="4"/>
        <v>36</v>
      </c>
      <c r="S37" t="str">
        <f>CONCATENATE(REPT(" ",2-LEN(R37)),"[",R37,"] = {")</f>
        <v>[36] = {</v>
      </c>
      <c r="T37" t="str">
        <f>IF(LEN(A37)&gt;0,CONCATENATE("[""ID""] = ",A37,"; "),"                     ")</f>
        <v xml:space="preserve">["ID"] = 1879249732; </v>
      </c>
      <c r="U37" t="str">
        <f t="shared" si="7"/>
        <v xml:space="preserve">["ID"] = 1879249732; </v>
      </c>
      <c r="V37" t="str">
        <f t="shared" si="8"/>
        <v/>
      </c>
      <c r="W37" t="str">
        <f>IF(LEN(B37)&gt;0,CONCATENATE("[""SAVE_INDEX""] = ",REPT(" ",2-LEN(B37)),B37,"; "),"")</f>
        <v xml:space="preserve">["SAVE_INDEX"] = 30; </v>
      </c>
      <c r="X37">
        <f>VLOOKUP(D37,Type!A$2:B$14,2,FALSE)</f>
        <v>4</v>
      </c>
      <c r="Y37" t="str">
        <f>CONCATENATE("[""TYPE""] = ",REPT(" ",2-LEN(X37)),X37,"; ")</f>
        <v xml:space="preserve">["TYPE"] =  4; </v>
      </c>
      <c r="Z37" t="str">
        <f>TEXT(E37,0)</f>
        <v>0</v>
      </c>
      <c r="AA37" t="str">
        <f>CONCATENATE("[""VXP""] = ",REPT(" ",4-LEN(Z37)),TEXT(Z37,"0"),"; ")</f>
        <v xml:space="preserve">["VXP"] =    0; </v>
      </c>
      <c r="AB37" t="str">
        <f>TEXT(G37,0)</f>
        <v>5</v>
      </c>
      <c r="AC37" t="str">
        <f>CONCATENATE("[""LP""] = ",REPT(" ",1-LEN(AB37)),TEXT(AB37,"0"),"; ")</f>
        <v xml:space="preserve">["LP"] = 5; </v>
      </c>
      <c r="AD37" t="str">
        <f>TEXT(H37,0)</f>
        <v>0</v>
      </c>
      <c r="AE37" t="str">
        <f>CONCATENATE("[""REP""] = ",REPT(" ",1-LEN(AD37)),TEXT(AD37,"0"),"; ")</f>
        <v xml:space="preserve">["REP"] = 0; </v>
      </c>
      <c r="AF37">
        <f>VLOOKUP(I37,Faction!A$2:B$80,2,FALSE)</f>
        <v>1</v>
      </c>
      <c r="AG37" t="str">
        <f>CONCATENATE("[""FACTION""] = ",TEXT(AF37,"0"),"; ")</f>
        <v xml:space="preserve">["FACTION"] = 1; </v>
      </c>
      <c r="AH37" t="str">
        <f>CONCATENATE("[""TIER""] = ",TEXT(L37,"0"),"; ")</f>
        <v xml:space="preserve">["TIER"] = 3; </v>
      </c>
      <c r="AI37" t="str">
        <f>IF(LEN(M37)&gt;0,CONCATENATE("[""MIN_LVL""] = ",REPT(" ",2-LEN(M37)),"""",M37,"""; "),"")</f>
        <v xml:space="preserve">["MIN_LVL"] = "72"; </v>
      </c>
      <c r="AJ37" t="str">
        <f>CONCATENATE("[""NAME""] = { [""EN""] = """,C37,"""; }; ")</f>
        <v xml:space="preserve">["NAME"] = { ["EN"] = "Dragon-kind Slayer of the Eastemnet"; }; </v>
      </c>
      <c r="AK37" t="str">
        <f>CONCATENATE("[""LORE""] = { [""EN""] = """,K37,"""; }; ")</f>
        <v xml:space="preserve">["LORE"] = { ["EN"] = "Drakes and salamanders are deadly creatures, their hard scales deflecting ordinary blades, and their mouths full of sharp teeth."; }; </v>
      </c>
      <c r="AL37" t="str">
        <f>CONCATENATE("[""SUMMARY""] = { [""EN""] = """,J37,"""; }; ")</f>
        <v xml:space="preserve">["SUMMARY"] = { ["EN"] = "Defeat 100 Dragon-kind in Eastemnet"; }; </v>
      </c>
      <c r="AM37" t="str">
        <f>IF(LEN(F37)&gt;0,CONCATENATE("[""TITLE""] = { [""EN""] = """,F37,"""; }; "),"")</f>
        <v/>
      </c>
      <c r="AN37" t="str">
        <f t="shared" si="24"/>
        <v>};</v>
      </c>
    </row>
    <row r="38" spans="1:40" x14ac:dyDescent="0.25">
      <c r="A38">
        <v>1879249731</v>
      </c>
      <c r="B38">
        <v>37</v>
      </c>
      <c r="C38" t="s">
        <v>650</v>
      </c>
      <c r="D38" t="s">
        <v>31</v>
      </c>
      <c r="E38">
        <v>2000</v>
      </c>
      <c r="F38" t="s">
        <v>651</v>
      </c>
      <c r="G38">
        <v>5</v>
      </c>
      <c r="I38" t="s">
        <v>79</v>
      </c>
      <c r="J38" t="s">
        <v>652</v>
      </c>
      <c r="K38" t="s">
        <v>759</v>
      </c>
      <c r="L38">
        <v>2</v>
      </c>
      <c r="M38">
        <v>72</v>
      </c>
      <c r="P38" t="str">
        <f t="shared" si="2"/>
        <v>[37] = {["ID"] = 1879249731; }; -- Spider-slayer of the Eastemnet (Advanced)</v>
      </c>
      <c r="Q38" s="1" t="str">
        <f t="shared" si="3"/>
        <v>[37] = {["ID"] = 1879249731; ["SAVE_INDEX"] = 37; ["TYPE"] =  4; ["VXP"] = 2000; ["LP"] = 5; ["REP"] = 0; ["FACTION"] = 1; ["TIER"] = 2; ["MIN_LVL"] = "72"; ["NAME"] = { ["EN"] = "Spider-slayer of the Eastemnet (Advanced)"; }; ["LORE"] = { ["EN"] = "Spiders are naught but the spawn of utter evil, covering all they conquer in sticky, smothering webs."; }; ["SUMMARY"] = { ["EN"] = "Defeat 200 Spiders in Eastemnet"; }; ["TITLE"] = { ["EN"] = "Spider-slayer of Eastern Rohan"; }; };</v>
      </c>
      <c r="R38">
        <f t="shared" si="4"/>
        <v>37</v>
      </c>
      <c r="S38" t="str">
        <f t="shared" si="5"/>
        <v>[37] = {</v>
      </c>
      <c r="T38" t="str">
        <f t="shared" si="6"/>
        <v xml:space="preserve">["ID"] = 1879249731; </v>
      </c>
      <c r="U38" t="str">
        <f t="shared" si="7"/>
        <v xml:space="preserve">["ID"] = 1879249731; </v>
      </c>
      <c r="V38" t="str">
        <f t="shared" si="8"/>
        <v/>
      </c>
      <c r="W38" t="str">
        <f t="shared" si="9"/>
        <v xml:space="preserve">["SAVE_INDEX"] = 37; </v>
      </c>
      <c r="X38">
        <f>VLOOKUP(D38,Type!A$2:B$14,2,FALSE)</f>
        <v>4</v>
      </c>
      <c r="Y38" t="str">
        <f t="shared" si="10"/>
        <v xml:space="preserve">["TYPE"] =  4; </v>
      </c>
      <c r="Z38" t="str">
        <f t="shared" si="11"/>
        <v>2000</v>
      </c>
      <c r="AA38" t="str">
        <f t="shared" si="12"/>
        <v xml:space="preserve">["VXP"] = 2000; </v>
      </c>
      <c r="AB38" t="str">
        <f t="shared" si="13"/>
        <v>5</v>
      </c>
      <c r="AC38" t="str">
        <f t="shared" si="14"/>
        <v xml:space="preserve">["LP"] = 5; </v>
      </c>
      <c r="AD38" t="str">
        <f t="shared" si="15"/>
        <v>0</v>
      </c>
      <c r="AE38" t="str">
        <f t="shared" si="16"/>
        <v xml:space="preserve">["REP"] = 0; </v>
      </c>
      <c r="AF38">
        <f>VLOOKUP(I38,Faction!A$2:B$80,2,FALSE)</f>
        <v>1</v>
      </c>
      <c r="AG38" t="str">
        <f t="shared" si="17"/>
        <v xml:space="preserve">["FACTION"] = 1; </v>
      </c>
      <c r="AH38" t="str">
        <f t="shared" si="18"/>
        <v xml:space="preserve">["TIER"] = 2; </v>
      </c>
      <c r="AI38" t="str">
        <f t="shared" si="19"/>
        <v xml:space="preserve">["MIN_LVL"] = "72"; </v>
      </c>
      <c r="AJ38" t="str">
        <f t="shared" si="20"/>
        <v xml:space="preserve">["NAME"] = { ["EN"] = "Spider-slayer of the Eastemnet (Advanced)"; }; </v>
      </c>
      <c r="AK38" t="str">
        <f t="shared" si="21"/>
        <v xml:space="preserve">["LORE"] = { ["EN"] = "Spiders are naught but the spawn of utter evil, covering all they conquer in sticky, smothering webs."; }; </v>
      </c>
      <c r="AL38" t="str">
        <f t="shared" si="22"/>
        <v xml:space="preserve">["SUMMARY"] = { ["EN"] = "Defeat 200 Spiders in Eastemnet"; }; </v>
      </c>
      <c r="AM38" t="str">
        <f t="shared" si="23"/>
        <v xml:space="preserve">["TITLE"] = { ["EN"] = "Spider-slayer of Eastern Rohan"; }; </v>
      </c>
      <c r="AN38" t="str">
        <f t="shared" si="24"/>
        <v>};</v>
      </c>
    </row>
    <row r="39" spans="1:40" x14ac:dyDescent="0.25">
      <c r="A39">
        <v>1879249730</v>
      </c>
      <c r="B39">
        <v>38</v>
      </c>
      <c r="C39" t="s">
        <v>648</v>
      </c>
      <c r="D39" t="s">
        <v>31</v>
      </c>
      <c r="G39">
        <v>5</v>
      </c>
      <c r="I39" t="s">
        <v>79</v>
      </c>
      <c r="J39" t="s">
        <v>649</v>
      </c>
      <c r="K39" t="s">
        <v>759</v>
      </c>
      <c r="L39">
        <v>3</v>
      </c>
      <c r="M39">
        <v>72</v>
      </c>
      <c r="P39" t="str">
        <f t="shared" si="2"/>
        <v>[38] = {["ID"] = 1879249730; }; -- Spider-slayer of the Eastemnet</v>
      </c>
      <c r="Q39" s="1" t="str">
        <f t="shared" si="3"/>
        <v>[38] = {["ID"] = 1879249730; ["SAVE_INDEX"] = 38; ["TYPE"] =  4; ["VXP"] =    0; ["LP"] = 5; ["REP"] = 0; ["FACTION"] = 1; ["TIER"] = 3; ["MIN_LVL"] = "72"; ["NAME"] = { ["EN"] = "Spider-slayer of the Eastemnet"; }; ["LORE"] = { ["EN"] = "Spiders are naught but the spawn of utter evil, covering all they conquer in sticky, smothering webs."; }; ["SUMMARY"] = { ["EN"] = "Defeat 100 Spiders in Eastemnet"; }; };</v>
      </c>
      <c r="R39">
        <f t="shared" si="4"/>
        <v>38</v>
      </c>
      <c r="S39" t="str">
        <f t="shared" si="5"/>
        <v>[38] = {</v>
      </c>
      <c r="T39" t="str">
        <f t="shared" si="6"/>
        <v xml:space="preserve">["ID"] = 1879249730; </v>
      </c>
      <c r="U39" t="str">
        <f t="shared" si="7"/>
        <v xml:space="preserve">["ID"] = 1879249730; </v>
      </c>
      <c r="V39" t="str">
        <f t="shared" si="8"/>
        <v/>
      </c>
      <c r="W39" t="str">
        <f t="shared" si="9"/>
        <v xml:space="preserve">["SAVE_INDEX"] = 38; </v>
      </c>
      <c r="X39">
        <f>VLOOKUP(D39,Type!A$2:B$14,2,FALSE)</f>
        <v>4</v>
      </c>
      <c r="Y39" t="str">
        <f t="shared" si="10"/>
        <v xml:space="preserve">["TYPE"] =  4; </v>
      </c>
      <c r="Z39" t="str">
        <f t="shared" si="11"/>
        <v>0</v>
      </c>
      <c r="AA39" t="str">
        <f t="shared" si="12"/>
        <v xml:space="preserve">["VXP"] =    0; </v>
      </c>
      <c r="AB39" t="str">
        <f t="shared" si="13"/>
        <v>5</v>
      </c>
      <c r="AC39" t="str">
        <f t="shared" si="14"/>
        <v xml:space="preserve">["LP"] = 5; </v>
      </c>
      <c r="AD39" t="str">
        <f t="shared" si="15"/>
        <v>0</v>
      </c>
      <c r="AE39" t="str">
        <f t="shared" si="16"/>
        <v xml:space="preserve">["REP"] = 0; </v>
      </c>
      <c r="AF39">
        <f>VLOOKUP(I39,Faction!A$2:B$80,2,FALSE)</f>
        <v>1</v>
      </c>
      <c r="AG39" t="str">
        <f t="shared" si="17"/>
        <v xml:space="preserve">["FACTION"] = 1; </v>
      </c>
      <c r="AH39" t="str">
        <f t="shared" si="18"/>
        <v xml:space="preserve">["TIER"] = 3; </v>
      </c>
      <c r="AI39" t="str">
        <f t="shared" si="19"/>
        <v xml:space="preserve">["MIN_LVL"] = "72"; </v>
      </c>
      <c r="AJ39" t="str">
        <f t="shared" si="20"/>
        <v xml:space="preserve">["NAME"] = { ["EN"] = "Spider-slayer of the Eastemnet"; }; </v>
      </c>
      <c r="AK39" t="str">
        <f t="shared" si="21"/>
        <v xml:space="preserve">["LORE"] = { ["EN"] = "Spiders are naught but the spawn of utter evil, covering all they conquer in sticky, smothering webs."; }; </v>
      </c>
      <c r="AL39" t="str">
        <f t="shared" si="22"/>
        <v xml:space="preserve">["SUMMARY"] = { ["EN"] = "Defeat 100 Spiders in Eastemnet"; }; </v>
      </c>
      <c r="AM39" t="str">
        <f t="shared" si="23"/>
        <v/>
      </c>
      <c r="AN39" t="str">
        <f t="shared" si="24"/>
        <v>};</v>
      </c>
    </row>
    <row r="40" spans="1:40" x14ac:dyDescent="0.25">
      <c r="A40">
        <v>1879249660</v>
      </c>
      <c r="B40">
        <v>39</v>
      </c>
      <c r="C40" t="s">
        <v>655</v>
      </c>
      <c r="D40" t="s">
        <v>31</v>
      </c>
      <c r="E40">
        <v>2000</v>
      </c>
      <c r="F40" t="s">
        <v>656</v>
      </c>
      <c r="G40">
        <v>5</v>
      </c>
      <c r="I40" t="s">
        <v>79</v>
      </c>
      <c r="J40" t="s">
        <v>657</v>
      </c>
      <c r="K40" t="s">
        <v>760</v>
      </c>
      <c r="L40">
        <v>2</v>
      </c>
      <c r="M40">
        <v>72</v>
      </c>
      <c r="P40" t="str">
        <f t="shared" si="2"/>
        <v>[39] = {["ID"] = 1879249660; }; -- Uruk-slayer of the Eastemnet (Advanced)</v>
      </c>
      <c r="Q40" s="1" t="str">
        <f t="shared" si="3"/>
        <v>[39] = {["ID"] = 1879249660; ["SAVE_INDEX"] = 39; ["TYPE"] =  4; ["VXP"] = 2000; ["LP"] = 5; ["REP"] = 0; ["FACTION"] = 1; ["TIER"] = 2; ["MIN_LVL"] = "72"; ["NAME"] = { ["EN"] = "Uruk-slayer of the Eastemnet (Advanced)"; }; ["LORE"] = { ["EN"] = "The Uruk-hai are a powerful breed of Orc, leaving swaths of destruction wherever they roam."; }; ["SUMMARY"] = { ["EN"] = "Defeat 200 Uruks in Eastemnet"; }; ["TITLE"] = { ["EN"] = "Uruk-slayer of Eastern Rohan"; }; };</v>
      </c>
      <c r="R40">
        <f t="shared" si="4"/>
        <v>39</v>
      </c>
      <c r="S40" t="str">
        <f t="shared" si="5"/>
        <v>[39] = {</v>
      </c>
      <c r="T40" t="str">
        <f t="shared" si="6"/>
        <v xml:space="preserve">["ID"] = 1879249660; </v>
      </c>
      <c r="U40" t="str">
        <f t="shared" si="7"/>
        <v xml:space="preserve">["ID"] = 1879249660; </v>
      </c>
      <c r="V40" t="str">
        <f t="shared" si="8"/>
        <v/>
      </c>
      <c r="W40" t="str">
        <f t="shared" si="9"/>
        <v xml:space="preserve">["SAVE_INDEX"] = 39; </v>
      </c>
      <c r="X40">
        <f>VLOOKUP(D40,Type!A$2:B$14,2,FALSE)</f>
        <v>4</v>
      </c>
      <c r="Y40" t="str">
        <f t="shared" si="10"/>
        <v xml:space="preserve">["TYPE"] =  4; </v>
      </c>
      <c r="Z40" t="str">
        <f t="shared" si="11"/>
        <v>2000</v>
      </c>
      <c r="AA40" t="str">
        <f t="shared" si="12"/>
        <v xml:space="preserve">["VXP"] = 2000; </v>
      </c>
      <c r="AB40" t="str">
        <f t="shared" si="13"/>
        <v>5</v>
      </c>
      <c r="AC40" t="str">
        <f t="shared" si="14"/>
        <v xml:space="preserve">["LP"] = 5; </v>
      </c>
      <c r="AD40" t="str">
        <f t="shared" si="15"/>
        <v>0</v>
      </c>
      <c r="AE40" t="str">
        <f t="shared" si="16"/>
        <v xml:space="preserve">["REP"] = 0; </v>
      </c>
      <c r="AF40">
        <f>VLOOKUP(I40,Faction!A$2:B$80,2,FALSE)</f>
        <v>1</v>
      </c>
      <c r="AG40" t="str">
        <f t="shared" si="17"/>
        <v xml:space="preserve">["FACTION"] = 1; </v>
      </c>
      <c r="AH40" t="str">
        <f t="shared" si="18"/>
        <v xml:space="preserve">["TIER"] = 2; </v>
      </c>
      <c r="AI40" t="str">
        <f t="shared" si="19"/>
        <v xml:space="preserve">["MIN_LVL"] = "72"; </v>
      </c>
      <c r="AJ40" t="str">
        <f t="shared" si="20"/>
        <v xml:space="preserve">["NAME"] = { ["EN"] = "Uruk-slayer of the Eastemnet (Advanced)"; }; </v>
      </c>
      <c r="AK40" t="str">
        <f t="shared" si="21"/>
        <v xml:space="preserve">["LORE"] = { ["EN"] = "The Uruk-hai are a powerful breed of Orc, leaving swaths of destruction wherever they roam."; }; </v>
      </c>
      <c r="AL40" t="str">
        <f t="shared" si="22"/>
        <v xml:space="preserve">["SUMMARY"] = { ["EN"] = "Defeat 200 Uruks in Eastemnet"; }; </v>
      </c>
      <c r="AM40" t="str">
        <f t="shared" si="23"/>
        <v xml:space="preserve">["TITLE"] = { ["EN"] = "Uruk-slayer of Eastern Rohan"; }; </v>
      </c>
      <c r="AN40" t="str">
        <f t="shared" si="24"/>
        <v>};</v>
      </c>
    </row>
    <row r="41" spans="1:40" x14ac:dyDescent="0.25">
      <c r="A41">
        <v>1879249659</v>
      </c>
      <c r="B41">
        <v>40</v>
      </c>
      <c r="C41" t="s">
        <v>653</v>
      </c>
      <c r="D41" t="s">
        <v>31</v>
      </c>
      <c r="G41">
        <v>5</v>
      </c>
      <c r="I41" t="s">
        <v>79</v>
      </c>
      <c r="J41" t="s">
        <v>654</v>
      </c>
      <c r="K41" t="s">
        <v>760</v>
      </c>
      <c r="L41">
        <v>3</v>
      </c>
      <c r="M41">
        <v>72</v>
      </c>
      <c r="P41" t="str">
        <f t="shared" si="2"/>
        <v>[40] = {["ID"] = 1879249659; }; -- Uruk-slayer of the Eastemnet</v>
      </c>
      <c r="Q41" s="1" t="str">
        <f t="shared" si="3"/>
        <v>[40] = {["ID"] = 1879249659; ["SAVE_INDEX"] = 40; ["TYPE"] =  4; ["VXP"] =    0; ["LP"] = 5; ["REP"] = 0; ["FACTION"] = 1; ["TIER"] = 3; ["MIN_LVL"] = "72"; ["NAME"] = { ["EN"] = "Uruk-slayer of the Eastemnet"; }; ["LORE"] = { ["EN"] = "The Uruk-hai are a powerful breed of Orc, leaving swaths of destruction wherever they roam."; }; ["SUMMARY"] = { ["EN"] = "Defeat 100 Uruks in Eastemnet"; }; };</v>
      </c>
      <c r="R41">
        <f t="shared" si="4"/>
        <v>40</v>
      </c>
      <c r="S41" t="str">
        <f t="shared" si="5"/>
        <v>[40] = {</v>
      </c>
      <c r="T41" t="str">
        <f t="shared" si="6"/>
        <v xml:space="preserve">["ID"] = 1879249659; </v>
      </c>
      <c r="U41" t="str">
        <f t="shared" si="7"/>
        <v xml:space="preserve">["ID"] = 1879249659; </v>
      </c>
      <c r="V41" t="str">
        <f t="shared" si="8"/>
        <v/>
      </c>
      <c r="W41" t="str">
        <f t="shared" si="9"/>
        <v xml:space="preserve">["SAVE_INDEX"] = 40; </v>
      </c>
      <c r="X41">
        <f>VLOOKUP(D41,Type!A$2:B$14,2,FALSE)</f>
        <v>4</v>
      </c>
      <c r="Y41" t="str">
        <f t="shared" si="10"/>
        <v xml:space="preserve">["TYPE"] =  4; </v>
      </c>
      <c r="Z41" t="str">
        <f t="shared" si="11"/>
        <v>0</v>
      </c>
      <c r="AA41" t="str">
        <f t="shared" si="12"/>
        <v xml:space="preserve">["VXP"] =    0; </v>
      </c>
      <c r="AB41" t="str">
        <f t="shared" si="13"/>
        <v>5</v>
      </c>
      <c r="AC41" t="str">
        <f t="shared" si="14"/>
        <v xml:space="preserve">["LP"] = 5; </v>
      </c>
      <c r="AD41" t="str">
        <f t="shared" si="15"/>
        <v>0</v>
      </c>
      <c r="AE41" t="str">
        <f t="shared" si="16"/>
        <v xml:space="preserve">["REP"] = 0; </v>
      </c>
      <c r="AF41">
        <f>VLOOKUP(I41,Faction!A$2:B$80,2,FALSE)</f>
        <v>1</v>
      </c>
      <c r="AG41" t="str">
        <f t="shared" si="17"/>
        <v xml:space="preserve">["FACTION"] = 1; </v>
      </c>
      <c r="AH41" t="str">
        <f t="shared" si="18"/>
        <v xml:space="preserve">["TIER"] = 3; </v>
      </c>
      <c r="AI41" t="str">
        <f t="shared" si="19"/>
        <v xml:space="preserve">["MIN_LVL"] = "72"; </v>
      </c>
      <c r="AJ41" t="str">
        <f t="shared" si="20"/>
        <v xml:space="preserve">["NAME"] = { ["EN"] = "Uruk-slayer of the Eastemnet"; }; </v>
      </c>
      <c r="AK41" t="str">
        <f t="shared" si="21"/>
        <v xml:space="preserve">["LORE"] = { ["EN"] = "The Uruk-hai are a powerful breed of Orc, leaving swaths of destruction wherever they roam."; }; </v>
      </c>
      <c r="AL41" t="str">
        <f t="shared" si="22"/>
        <v xml:space="preserve">["SUMMARY"] = { ["EN"] = "Defeat 100 Uruks in Eastemnet"; }; </v>
      </c>
      <c r="AM41" t="str">
        <f t="shared" si="23"/>
        <v/>
      </c>
      <c r="AN41" t="str">
        <f t="shared" si="24"/>
        <v>};</v>
      </c>
    </row>
    <row r="42" spans="1:40" x14ac:dyDescent="0.25">
      <c r="A42">
        <v>1879249708</v>
      </c>
      <c r="B42">
        <v>41</v>
      </c>
      <c r="C42" t="s">
        <v>660</v>
      </c>
      <c r="D42" t="s">
        <v>31</v>
      </c>
      <c r="E42">
        <v>2000</v>
      </c>
      <c r="F42" t="s">
        <v>661</v>
      </c>
      <c r="G42">
        <v>5</v>
      </c>
      <c r="I42" t="s">
        <v>79</v>
      </c>
      <c r="J42" t="s">
        <v>662</v>
      </c>
      <c r="K42" t="s">
        <v>761</v>
      </c>
      <c r="L42">
        <v>2</v>
      </c>
      <c r="M42">
        <v>72</v>
      </c>
      <c r="P42" t="str">
        <f t="shared" si="2"/>
        <v>[41] = {["ID"] = 1879249708; }; -- Warg-slayer of the Eastemnet (Advanced)</v>
      </c>
      <c r="Q42" s="1" t="str">
        <f t="shared" si="3"/>
        <v>[41] = {["ID"] = 1879249708; ["SAVE_INDEX"] = 41; ["TYPE"] =  4; ["VXP"] = 2000; ["LP"] = 5; ["REP"] = 0; ["FACTION"] = 1; ["TIER"] = 2; ["MIN_LVL"] = "72"; ["NAME"] = { ["EN"] = "Warg-slayer of the Eastemnet (Advanced)"; }; ["LORE"] = { ["EN"] = "Wargs in the Eastemnet of Rohan seem to be stronger and more brutal than those in other lands, with the open plains fueling their speed and power."; }; ["SUMMARY"] = { ["EN"] = "Defeat 200 Wargs in Eastemnet"; }; ["TITLE"] = { ["EN"] = "Warg-slayer of Eastern Rohan"; }; };</v>
      </c>
      <c r="R42">
        <f t="shared" si="4"/>
        <v>41</v>
      </c>
      <c r="S42" t="str">
        <f t="shared" si="5"/>
        <v>[41] = {</v>
      </c>
      <c r="T42" t="str">
        <f t="shared" si="6"/>
        <v xml:space="preserve">["ID"] = 1879249708; </v>
      </c>
      <c r="U42" t="str">
        <f t="shared" si="7"/>
        <v xml:space="preserve">["ID"] = 1879249708; </v>
      </c>
      <c r="V42" t="str">
        <f t="shared" si="8"/>
        <v/>
      </c>
      <c r="W42" t="str">
        <f t="shared" si="9"/>
        <v xml:space="preserve">["SAVE_INDEX"] = 41; </v>
      </c>
      <c r="X42">
        <f>VLOOKUP(D42,Type!A$2:B$14,2,FALSE)</f>
        <v>4</v>
      </c>
      <c r="Y42" t="str">
        <f t="shared" si="10"/>
        <v xml:space="preserve">["TYPE"] =  4; </v>
      </c>
      <c r="Z42" t="str">
        <f t="shared" si="11"/>
        <v>2000</v>
      </c>
      <c r="AA42" t="str">
        <f t="shared" si="12"/>
        <v xml:space="preserve">["VXP"] = 2000; </v>
      </c>
      <c r="AB42" t="str">
        <f t="shared" si="13"/>
        <v>5</v>
      </c>
      <c r="AC42" t="str">
        <f t="shared" si="14"/>
        <v xml:space="preserve">["LP"] = 5; </v>
      </c>
      <c r="AD42" t="str">
        <f t="shared" si="15"/>
        <v>0</v>
      </c>
      <c r="AE42" t="str">
        <f t="shared" si="16"/>
        <v xml:space="preserve">["REP"] = 0; </v>
      </c>
      <c r="AF42">
        <f>VLOOKUP(I42,Faction!A$2:B$80,2,FALSE)</f>
        <v>1</v>
      </c>
      <c r="AG42" t="str">
        <f t="shared" si="17"/>
        <v xml:space="preserve">["FACTION"] = 1; </v>
      </c>
      <c r="AH42" t="str">
        <f t="shared" si="18"/>
        <v xml:space="preserve">["TIER"] = 2; </v>
      </c>
      <c r="AI42" t="str">
        <f t="shared" si="19"/>
        <v xml:space="preserve">["MIN_LVL"] = "72"; </v>
      </c>
      <c r="AJ42" t="str">
        <f t="shared" si="20"/>
        <v xml:space="preserve">["NAME"] = { ["EN"] = "Warg-slayer of the Eastemnet (Advanced)"; }; </v>
      </c>
      <c r="AK42" t="str">
        <f t="shared" si="21"/>
        <v xml:space="preserve">["LORE"] = { ["EN"] = "Wargs in the Eastemnet of Rohan seem to be stronger and more brutal than those in other lands, with the open plains fueling their speed and power."; }; </v>
      </c>
      <c r="AL42" t="str">
        <f t="shared" si="22"/>
        <v xml:space="preserve">["SUMMARY"] = { ["EN"] = "Defeat 200 Wargs in Eastemnet"; }; </v>
      </c>
      <c r="AM42" t="str">
        <f t="shared" si="23"/>
        <v xml:space="preserve">["TITLE"] = { ["EN"] = "Warg-slayer of Eastern Rohan"; }; </v>
      </c>
      <c r="AN42" t="str">
        <f t="shared" si="24"/>
        <v>};</v>
      </c>
    </row>
    <row r="43" spans="1:40" x14ac:dyDescent="0.25">
      <c r="A43">
        <v>1879249707</v>
      </c>
      <c r="B43">
        <v>42</v>
      </c>
      <c r="C43" t="s">
        <v>658</v>
      </c>
      <c r="D43" t="s">
        <v>31</v>
      </c>
      <c r="G43">
        <v>5</v>
      </c>
      <c r="I43" t="s">
        <v>79</v>
      </c>
      <c r="J43" t="s">
        <v>659</v>
      </c>
      <c r="K43" t="s">
        <v>761</v>
      </c>
      <c r="L43">
        <v>3</v>
      </c>
      <c r="M43">
        <v>72</v>
      </c>
      <c r="P43" t="str">
        <f t="shared" si="2"/>
        <v>[42] = {["ID"] = 1879249707; }; -- Warg-slayer of the Eastemnet</v>
      </c>
      <c r="Q43" s="1" t="str">
        <f t="shared" si="3"/>
        <v>[42] = {["ID"] = 1879249707; ["SAVE_INDEX"] = 42; ["TYPE"] =  4; ["VXP"] =    0; ["LP"] = 5; ["REP"] = 0; ["FACTION"] = 1; ["TIER"] = 3; ["MIN_LVL"] = "72"; ["NAME"] = { ["EN"] = "Warg-slayer of the Eastemnet"; }; ["LORE"] = { ["EN"] = "Wargs in the Eastemnet of Rohan seem to be stronger and more brutal than those in other lands, with the open plains fueling their speed and power."; }; ["SUMMARY"] = { ["EN"] = "Defeat 100 Wargs in Eastemnet"; }; };</v>
      </c>
      <c r="R43">
        <f t="shared" si="4"/>
        <v>42</v>
      </c>
      <c r="S43" t="str">
        <f t="shared" si="5"/>
        <v>[42] = {</v>
      </c>
      <c r="T43" t="str">
        <f t="shared" si="6"/>
        <v xml:space="preserve">["ID"] = 1879249707; </v>
      </c>
      <c r="U43" t="str">
        <f t="shared" si="7"/>
        <v xml:space="preserve">["ID"] = 1879249707; </v>
      </c>
      <c r="V43" t="str">
        <f t="shared" si="8"/>
        <v/>
      </c>
      <c r="W43" t="str">
        <f t="shared" si="9"/>
        <v xml:space="preserve">["SAVE_INDEX"] = 42; </v>
      </c>
      <c r="X43">
        <f>VLOOKUP(D43,Type!A$2:B$14,2,FALSE)</f>
        <v>4</v>
      </c>
      <c r="Y43" t="str">
        <f t="shared" si="10"/>
        <v xml:space="preserve">["TYPE"] =  4; </v>
      </c>
      <c r="Z43" t="str">
        <f t="shared" si="11"/>
        <v>0</v>
      </c>
      <c r="AA43" t="str">
        <f t="shared" si="12"/>
        <v xml:space="preserve">["VXP"] =    0; </v>
      </c>
      <c r="AB43" t="str">
        <f t="shared" si="13"/>
        <v>5</v>
      </c>
      <c r="AC43" t="str">
        <f t="shared" si="14"/>
        <v xml:space="preserve">["LP"] = 5; </v>
      </c>
      <c r="AD43" t="str">
        <f t="shared" si="15"/>
        <v>0</v>
      </c>
      <c r="AE43" t="str">
        <f t="shared" si="16"/>
        <v xml:space="preserve">["REP"] = 0; </v>
      </c>
      <c r="AF43">
        <f>VLOOKUP(I43,Faction!A$2:B$80,2,FALSE)</f>
        <v>1</v>
      </c>
      <c r="AG43" t="str">
        <f t="shared" si="17"/>
        <v xml:space="preserve">["FACTION"] = 1; </v>
      </c>
      <c r="AH43" t="str">
        <f t="shared" si="18"/>
        <v xml:space="preserve">["TIER"] = 3; </v>
      </c>
      <c r="AI43" t="str">
        <f t="shared" si="19"/>
        <v xml:space="preserve">["MIN_LVL"] = "72"; </v>
      </c>
      <c r="AJ43" t="str">
        <f t="shared" si="20"/>
        <v xml:space="preserve">["NAME"] = { ["EN"] = "Warg-slayer of the Eastemnet"; }; </v>
      </c>
      <c r="AK43" t="str">
        <f t="shared" si="21"/>
        <v xml:space="preserve">["LORE"] = { ["EN"] = "Wargs in the Eastemnet of Rohan seem to be stronger and more brutal than those in other lands, with the open plains fueling their speed and power."; }; </v>
      </c>
      <c r="AL43" t="str">
        <f t="shared" si="22"/>
        <v xml:space="preserve">["SUMMARY"] = { ["EN"] = "Defeat 100 Wargs in Eastemnet"; }; </v>
      </c>
      <c r="AM43" t="str">
        <f t="shared" si="23"/>
        <v/>
      </c>
      <c r="AN43" t="str">
        <f t="shared" si="24"/>
        <v>};</v>
      </c>
    </row>
    <row r="44" spans="1:40" x14ac:dyDescent="0.25">
      <c r="A44">
        <v>1879254049</v>
      </c>
      <c r="B44">
        <v>43</v>
      </c>
      <c r="C44" t="s">
        <v>621</v>
      </c>
      <c r="D44" t="s">
        <v>31</v>
      </c>
      <c r="E44">
        <v>2000</v>
      </c>
      <c r="F44" t="s">
        <v>621</v>
      </c>
      <c r="I44" t="s">
        <v>79</v>
      </c>
      <c r="J44" t="s">
        <v>622</v>
      </c>
      <c r="K44" t="s">
        <v>751</v>
      </c>
      <c r="L44">
        <v>0</v>
      </c>
      <c r="M44">
        <v>75</v>
      </c>
      <c r="P44" t="str">
        <f t="shared" si="2"/>
        <v>[43] = {["ID"] = 1879254049; }; -- Boar-hunter of the Eastemnet</v>
      </c>
      <c r="Q44" s="1" t="str">
        <f t="shared" si="3"/>
        <v>[43] = {["ID"] = 1879254049; ["SAVE_INDEX"] = 43; ["TYPE"] =  4; ["VXP"] = 2000; ["LP"] = 0; ["REP"] = 0; ["FACTION"] = 1; ["TIER"] = 0; ["MIN_LVL"] = "75"; ["NAME"] = { ["EN"] = "Boar-hunter of the Eastemnet"; }; ["LORE"] = { ["EN"] = "The wide plains of Rohan are known for their extraordinary boars."; }; ["SUMMARY"] = { ["EN"] = "Defeat 30 Boars in Eastemnet"; }; ["TITLE"] = { ["EN"] = "Boar-hunter of the Eastemnet"; }; };</v>
      </c>
      <c r="R44">
        <f t="shared" si="4"/>
        <v>43</v>
      </c>
      <c r="S44" t="str">
        <f t="shared" si="5"/>
        <v>[43] = {</v>
      </c>
      <c r="T44" t="str">
        <f t="shared" si="6"/>
        <v xml:space="preserve">["ID"] = 1879254049; </v>
      </c>
      <c r="U44" t="str">
        <f t="shared" si="7"/>
        <v xml:space="preserve">["ID"] = 1879254049; </v>
      </c>
      <c r="V44" t="str">
        <f t="shared" si="8"/>
        <v/>
      </c>
      <c r="W44" t="str">
        <f t="shared" si="9"/>
        <v xml:space="preserve">["SAVE_INDEX"] = 43; </v>
      </c>
      <c r="X44">
        <f>VLOOKUP(D44,Type!A$2:B$14,2,FALSE)</f>
        <v>4</v>
      </c>
      <c r="Y44" t="str">
        <f t="shared" si="10"/>
        <v xml:space="preserve">["TYPE"] =  4; </v>
      </c>
      <c r="Z44" t="str">
        <f t="shared" si="11"/>
        <v>2000</v>
      </c>
      <c r="AA44" t="str">
        <f t="shared" si="12"/>
        <v xml:space="preserve">["VXP"] = 2000; </v>
      </c>
      <c r="AB44" t="str">
        <f t="shared" si="13"/>
        <v>0</v>
      </c>
      <c r="AC44" t="str">
        <f t="shared" si="14"/>
        <v xml:space="preserve">["LP"] = 0; </v>
      </c>
      <c r="AD44" t="str">
        <f t="shared" si="15"/>
        <v>0</v>
      </c>
      <c r="AE44" t="str">
        <f t="shared" si="16"/>
        <v xml:space="preserve">["REP"] = 0; </v>
      </c>
      <c r="AF44">
        <f>VLOOKUP(I44,Faction!A$2:B$80,2,FALSE)</f>
        <v>1</v>
      </c>
      <c r="AG44" t="str">
        <f t="shared" si="17"/>
        <v xml:space="preserve">["FACTION"] = 1; </v>
      </c>
      <c r="AH44" t="str">
        <f t="shared" si="18"/>
        <v xml:space="preserve">["TIER"] = 0; </v>
      </c>
      <c r="AI44" t="str">
        <f t="shared" si="19"/>
        <v xml:space="preserve">["MIN_LVL"] = "75"; </v>
      </c>
      <c r="AJ44" t="str">
        <f t="shared" si="20"/>
        <v xml:space="preserve">["NAME"] = { ["EN"] = "Boar-hunter of the Eastemnet"; }; </v>
      </c>
      <c r="AK44" t="str">
        <f t="shared" si="21"/>
        <v xml:space="preserve">["LORE"] = { ["EN"] = "The wide plains of Rohan are known for their extraordinary boars."; }; </v>
      </c>
      <c r="AL44" t="str">
        <f t="shared" si="22"/>
        <v xml:space="preserve">["SUMMARY"] = { ["EN"] = "Defeat 30 Boars in Eastemnet"; }; </v>
      </c>
      <c r="AM44" t="str">
        <f t="shared" si="23"/>
        <v xml:space="preserve">["TITLE"] = { ["EN"] = "Boar-hunter of the Eastemnet"; }; </v>
      </c>
      <c r="AN44" t="str">
        <f t="shared" si="24"/>
        <v>};</v>
      </c>
    </row>
    <row r="45" spans="1:40" x14ac:dyDescent="0.25">
      <c r="A45">
        <v>1879252537</v>
      </c>
      <c r="B45">
        <v>44</v>
      </c>
      <c r="C45" t="s">
        <v>600</v>
      </c>
      <c r="D45" t="s">
        <v>26</v>
      </c>
      <c r="I45" t="s">
        <v>79</v>
      </c>
      <c r="J45" t="s">
        <v>1576</v>
      </c>
      <c r="K45" t="s">
        <v>744</v>
      </c>
      <c r="L45">
        <v>0</v>
      </c>
      <c r="M45">
        <v>74</v>
      </c>
      <c r="P45" t="str">
        <f t="shared" si="2"/>
        <v>[44] = {["ID"] = 1879252537; }; -- To the Aid of Rohan</v>
      </c>
      <c r="Q45" s="1" t="str">
        <f t="shared" si="3"/>
        <v>[44] = {["ID"] = 1879252537; ["SAVE_INDEX"] = 44; ["TYPE"] =  6; ["VXP"] =    0; ["LP"] = 0; ["REP"] = 0; ["FACTION"] = 1; ["TIER"] = 0; ["MIN_LVL"] = "74"; ["NAME"] = { ["EN"] = "To the Aid of Rohan"; }; ["LORE"] = { ["EN"] = "You have been summoned to the aid of Rohan."; }; ["SUMMARY"] = { ["EN"] = "Automatic if own Riders of Rohan and level 74"; }; };</v>
      </c>
      <c r="R45">
        <f t="shared" si="4"/>
        <v>44</v>
      </c>
      <c r="S45" t="str">
        <f t="shared" si="5"/>
        <v>[44] = {</v>
      </c>
      <c r="T45" t="str">
        <f t="shared" si="6"/>
        <v xml:space="preserve">["ID"] = 1879252537; </v>
      </c>
      <c r="U45" t="str">
        <f t="shared" si="7"/>
        <v xml:space="preserve">["ID"] = 1879252537; </v>
      </c>
      <c r="V45" t="str">
        <f t="shared" si="8"/>
        <v/>
      </c>
      <c r="W45" t="str">
        <f t="shared" si="9"/>
        <v xml:space="preserve">["SAVE_INDEX"] = 44; </v>
      </c>
      <c r="X45">
        <f>VLOOKUP(D45,Type!A$2:B$14,2,FALSE)</f>
        <v>6</v>
      </c>
      <c r="Y45" t="str">
        <f t="shared" si="10"/>
        <v xml:space="preserve">["TYPE"] =  6; </v>
      </c>
      <c r="Z45" t="str">
        <f t="shared" si="11"/>
        <v>0</v>
      </c>
      <c r="AA45" t="str">
        <f t="shared" si="12"/>
        <v xml:space="preserve">["VXP"] =    0; </v>
      </c>
      <c r="AB45" t="str">
        <f t="shared" si="13"/>
        <v>0</v>
      </c>
      <c r="AC45" t="str">
        <f t="shared" si="14"/>
        <v xml:space="preserve">["LP"] = 0; </v>
      </c>
      <c r="AD45" t="str">
        <f t="shared" si="15"/>
        <v>0</v>
      </c>
      <c r="AE45" t="str">
        <f t="shared" si="16"/>
        <v xml:space="preserve">["REP"] = 0; </v>
      </c>
      <c r="AF45">
        <f>VLOOKUP(I45,Faction!A$2:B$80,2,FALSE)</f>
        <v>1</v>
      </c>
      <c r="AG45" t="str">
        <f t="shared" si="17"/>
        <v xml:space="preserve">["FACTION"] = 1; </v>
      </c>
      <c r="AH45" t="str">
        <f t="shared" si="18"/>
        <v xml:space="preserve">["TIER"] = 0; </v>
      </c>
      <c r="AI45" t="str">
        <f t="shared" si="19"/>
        <v xml:space="preserve">["MIN_LVL"] = "74"; </v>
      </c>
      <c r="AJ45" t="str">
        <f t="shared" si="20"/>
        <v xml:space="preserve">["NAME"] = { ["EN"] = "To the Aid of Rohan"; }; </v>
      </c>
      <c r="AK45" t="str">
        <f t="shared" si="21"/>
        <v xml:space="preserve">["LORE"] = { ["EN"] = "You have been summoned to the aid of Rohan."; }; </v>
      </c>
      <c r="AL45" t="str">
        <f t="shared" si="22"/>
        <v xml:space="preserve">["SUMMARY"] = { ["EN"] = "Automatic if own Riders of Rohan and level 74"; }; </v>
      </c>
      <c r="AM45" t="str">
        <f t="shared" si="23"/>
        <v/>
      </c>
      <c r="AN45" t="str">
        <f t="shared" si="24"/>
        <v>};</v>
      </c>
    </row>
    <row r="46" spans="1:40" x14ac:dyDescent="0.25">
      <c r="A46">
        <v>1879256311</v>
      </c>
      <c r="B46">
        <v>45</v>
      </c>
      <c r="C46" t="s">
        <v>601</v>
      </c>
      <c r="D46" t="s">
        <v>24</v>
      </c>
      <c r="I46" t="s">
        <v>79</v>
      </c>
      <c r="J46" t="s">
        <v>602</v>
      </c>
      <c r="K46" t="s">
        <v>745</v>
      </c>
      <c r="L46">
        <v>0</v>
      </c>
      <c r="M46">
        <v>79</v>
      </c>
      <c r="P46" t="str">
        <f t="shared" si="2"/>
        <v>[45] = {["ID"] = 1879256311; }; -- A Summons to Hytbold</v>
      </c>
      <c r="Q46" s="1" t="str">
        <f t="shared" si="3"/>
        <v>[45] = {["ID"] = 1879256311; ["SAVE_INDEX"] = 45; ["TYPE"] = 12; ["VXP"] =    0; ["LP"] = 0; ["REP"] = 0; ["FACTION"] = 1; ["TIER"] = 0; ["MIN_LVL"] = "79"; ["NAME"] = { ["EN"] = "A Summons to Hytbold"; }; ["LORE"] = { ["EN"] = "You have progressed far enough in your journeys to be called to aid Hytbold, a small town in Rohan."; }; ["SUMMARY"] = { ["EN"] = "Reach level 84"; }; };</v>
      </c>
      <c r="R46">
        <f t="shared" si="4"/>
        <v>45</v>
      </c>
      <c r="S46" t="str">
        <f t="shared" si="5"/>
        <v>[45] = {</v>
      </c>
      <c r="T46" t="str">
        <f t="shared" si="6"/>
        <v xml:space="preserve">["ID"] = 1879256311; </v>
      </c>
      <c r="U46" t="str">
        <f t="shared" si="7"/>
        <v xml:space="preserve">["ID"] = 1879256311; </v>
      </c>
      <c r="V46" t="str">
        <f t="shared" si="8"/>
        <v/>
      </c>
      <c r="W46" t="str">
        <f t="shared" si="9"/>
        <v xml:space="preserve">["SAVE_INDEX"] = 45; </v>
      </c>
      <c r="X46">
        <f>VLOOKUP(D46,Type!A$2:B$14,2,FALSE)</f>
        <v>12</v>
      </c>
      <c r="Y46" t="str">
        <f t="shared" si="10"/>
        <v xml:space="preserve">["TYPE"] = 12; </v>
      </c>
      <c r="Z46" t="str">
        <f t="shared" si="11"/>
        <v>0</v>
      </c>
      <c r="AA46" t="str">
        <f t="shared" si="12"/>
        <v xml:space="preserve">["VXP"] =    0; </v>
      </c>
      <c r="AB46" t="str">
        <f t="shared" si="13"/>
        <v>0</v>
      </c>
      <c r="AC46" t="str">
        <f t="shared" si="14"/>
        <v xml:space="preserve">["LP"] = 0; </v>
      </c>
      <c r="AD46" t="str">
        <f t="shared" si="15"/>
        <v>0</v>
      </c>
      <c r="AE46" t="str">
        <f t="shared" si="16"/>
        <v xml:space="preserve">["REP"] = 0; </v>
      </c>
      <c r="AF46">
        <f>VLOOKUP(I46,Faction!A$2:B$80,2,FALSE)</f>
        <v>1</v>
      </c>
      <c r="AG46" t="str">
        <f t="shared" si="17"/>
        <v xml:space="preserve">["FACTION"] = 1; </v>
      </c>
      <c r="AH46" t="str">
        <f t="shared" si="18"/>
        <v xml:space="preserve">["TIER"] = 0; </v>
      </c>
      <c r="AI46" t="str">
        <f t="shared" si="19"/>
        <v xml:space="preserve">["MIN_LVL"] = "79"; </v>
      </c>
      <c r="AJ46" t="str">
        <f t="shared" si="20"/>
        <v xml:space="preserve">["NAME"] = { ["EN"] = "A Summons to Hytbold"; }; </v>
      </c>
      <c r="AK46" t="str">
        <f t="shared" si="21"/>
        <v xml:space="preserve">["LORE"] = { ["EN"] = "You have progressed far enough in your journeys to be called to aid Hytbold, a small town in Rohan."; }; </v>
      </c>
      <c r="AL46" t="str">
        <f t="shared" si="22"/>
        <v xml:space="preserve">["SUMMARY"] = { ["EN"] = "Reach level 84"; }; </v>
      </c>
      <c r="AM46" t="str">
        <f t="shared" si="23"/>
        <v/>
      </c>
      <c r="AN46" t="str">
        <f t="shared" si="24"/>
        <v>};</v>
      </c>
    </row>
    <row r="47" spans="1:40" x14ac:dyDescent="0.25">
      <c r="A47">
        <v>1879248360</v>
      </c>
      <c r="B47">
        <v>46</v>
      </c>
      <c r="C47" t="s">
        <v>723</v>
      </c>
      <c r="D47" t="s">
        <v>24</v>
      </c>
      <c r="I47" t="s">
        <v>79</v>
      </c>
      <c r="J47" t="s">
        <v>762</v>
      </c>
      <c r="K47" t="s">
        <v>724</v>
      </c>
      <c r="L47">
        <v>0</v>
      </c>
      <c r="M47">
        <v>84</v>
      </c>
      <c r="P47" t="str">
        <f t="shared" si="2"/>
        <v>[46] = {["ID"] = 1879248360; }; -- Aiding the Eastemnet</v>
      </c>
      <c r="Q47" s="1" t="str">
        <f t="shared" si="3"/>
        <v>[46] = {["ID"] = 1879248360; ["SAVE_INDEX"] = 46; ["TYPE"] = 12; ["VXP"] =    0; ["LP"] = 0; ["REP"] = 0; ["FACTION"] = 1; ["TIER"] = 0; ["MIN_LVL"] = "84"; ["NAME"] = { ["EN"] = "Aiding the Eastemnet"; }; ["LORE"] = { ["EN"] = "The people of the Eastemnet are under constant assault from Orcs, Uruks, and Easterlings."; }; ["SUMMARY"] = { ["EN"] = "Complete 4 Hytbold Aiding deeds"; }; };</v>
      </c>
      <c r="R47">
        <f t="shared" si="4"/>
        <v>46</v>
      </c>
      <c r="S47" t="str">
        <f t="shared" si="5"/>
        <v>[46] = {</v>
      </c>
      <c r="T47" t="str">
        <f t="shared" si="6"/>
        <v xml:space="preserve">["ID"] = 1879248360; </v>
      </c>
      <c r="U47" t="str">
        <f t="shared" si="7"/>
        <v xml:space="preserve">["ID"] = 1879248360; </v>
      </c>
      <c r="V47" t="str">
        <f t="shared" si="8"/>
        <v/>
      </c>
      <c r="W47" t="str">
        <f t="shared" si="9"/>
        <v xml:space="preserve">["SAVE_INDEX"] = 46; </v>
      </c>
      <c r="X47">
        <f>VLOOKUP(D47,Type!A$2:B$14,2,FALSE)</f>
        <v>12</v>
      </c>
      <c r="Y47" t="str">
        <f t="shared" si="10"/>
        <v xml:space="preserve">["TYPE"] = 12; </v>
      </c>
      <c r="Z47" t="str">
        <f t="shared" si="11"/>
        <v>0</v>
      </c>
      <c r="AA47" t="str">
        <f t="shared" si="12"/>
        <v xml:space="preserve">["VXP"] =    0; </v>
      </c>
      <c r="AB47" t="str">
        <f t="shared" si="13"/>
        <v>0</v>
      </c>
      <c r="AC47" t="str">
        <f t="shared" si="14"/>
        <v xml:space="preserve">["LP"] = 0; </v>
      </c>
      <c r="AD47" t="str">
        <f t="shared" si="15"/>
        <v>0</v>
      </c>
      <c r="AE47" t="str">
        <f t="shared" si="16"/>
        <v xml:space="preserve">["REP"] = 0; </v>
      </c>
      <c r="AF47">
        <f>VLOOKUP(I47,Faction!A$2:B$80,2,FALSE)</f>
        <v>1</v>
      </c>
      <c r="AG47" t="str">
        <f t="shared" si="17"/>
        <v xml:space="preserve">["FACTION"] = 1; </v>
      </c>
      <c r="AH47" t="str">
        <f t="shared" si="18"/>
        <v xml:space="preserve">["TIER"] = 0; </v>
      </c>
      <c r="AI47" t="str">
        <f t="shared" si="19"/>
        <v xml:space="preserve">["MIN_LVL"] = "84"; </v>
      </c>
      <c r="AJ47" t="str">
        <f t="shared" si="20"/>
        <v xml:space="preserve">["NAME"] = { ["EN"] = "Aiding the Eastemnet"; }; </v>
      </c>
      <c r="AK47" t="str">
        <f t="shared" si="21"/>
        <v xml:space="preserve">["LORE"] = { ["EN"] = "The people of the Eastemnet are under constant assault from Orcs, Uruks, and Easterlings."; }; </v>
      </c>
      <c r="AL47" t="str">
        <f t="shared" si="22"/>
        <v xml:space="preserve">["SUMMARY"] = { ["EN"] = "Complete 4 Hytbold Aiding deeds"; }; </v>
      </c>
      <c r="AM47" t="str">
        <f t="shared" si="23"/>
        <v/>
      </c>
      <c r="AN47" t="str">
        <f t="shared" si="24"/>
        <v>};</v>
      </c>
    </row>
    <row r="48" spans="1:40" x14ac:dyDescent="0.25">
      <c r="A48">
        <v>1879243291</v>
      </c>
      <c r="B48">
        <v>50</v>
      </c>
      <c r="C48" t="s">
        <v>609</v>
      </c>
      <c r="D48" t="s">
        <v>24</v>
      </c>
      <c r="I48" t="s">
        <v>79</v>
      </c>
      <c r="J48" t="s">
        <v>610</v>
      </c>
      <c r="K48" t="s">
        <v>749</v>
      </c>
      <c r="L48">
        <v>1</v>
      </c>
      <c r="M48">
        <v>84</v>
      </c>
      <c r="P48" t="str">
        <f t="shared" si="2"/>
        <v>[47] = {["ID"] = 1879243291; }; -- Aiding the Wold</v>
      </c>
      <c r="Q48" s="1" t="str">
        <f>CONCATENATE(S48,T48,W48,Y48,AA48,AC48,AE48,AG48,AH48,AI48,AJ48,AK48,AL48,AM48,AN48)</f>
        <v>[47] = {["ID"] = 1879243291; ["SAVE_INDEX"] = 50; ["TYPE"] = 12; ["VXP"] =    0; ["LP"] = 0; ["REP"] = 0; ["FACTION"] = 1; ["TIER"] = 1; ["MIN_LVL"] = "84"; ["NAME"] = { ["EN"] = "Aiding the Wold"; }; ["LORE"] = { ["EN"] = "The people of the Wold need a great deal of aid in these troubled times."; }; ["SUMMARY"] = { ["EN"] = "Complete 12 quests in the Wold"; }; };</v>
      </c>
      <c r="R48">
        <f t="shared" si="4"/>
        <v>47</v>
      </c>
      <c r="S48" t="str">
        <f>CONCATENATE(REPT(" ",2-LEN(R48)),"[",R48,"] = {")</f>
        <v>[47] = {</v>
      </c>
      <c r="T48" t="str">
        <f>IF(LEN(A48)&gt;0,CONCATENATE("[""ID""] = ",A48,"; "),"                     ")</f>
        <v xml:space="preserve">["ID"] = 1879243291; </v>
      </c>
      <c r="U48" t="str">
        <f t="shared" si="7"/>
        <v xml:space="preserve">["ID"] = 1879243291; </v>
      </c>
      <c r="V48" t="str">
        <f t="shared" si="8"/>
        <v/>
      </c>
      <c r="W48" t="str">
        <f>IF(LEN(B48)&gt;0,CONCATENATE("[""SAVE_INDEX""] = ",REPT(" ",2-LEN(B48)),B48,"; "),"")</f>
        <v xml:space="preserve">["SAVE_INDEX"] = 50; </v>
      </c>
      <c r="X48">
        <f>VLOOKUP(D48,Type!A$2:B$14,2,FALSE)</f>
        <v>12</v>
      </c>
      <c r="Y48" t="str">
        <f>CONCATENATE("[""TYPE""] = ",REPT(" ",2-LEN(X48)),X48,"; ")</f>
        <v xml:space="preserve">["TYPE"] = 12; </v>
      </c>
      <c r="Z48" t="str">
        <f>TEXT(E48,0)</f>
        <v>0</v>
      </c>
      <c r="AA48" t="str">
        <f>CONCATENATE("[""VXP""] = ",REPT(" ",4-LEN(Z48)),TEXT(Z48,"0"),"; ")</f>
        <v xml:space="preserve">["VXP"] =    0; </v>
      </c>
      <c r="AB48" t="str">
        <f>TEXT(G48,0)</f>
        <v>0</v>
      </c>
      <c r="AC48" t="str">
        <f>CONCATENATE("[""LP""] = ",REPT(" ",1-LEN(AB48)),TEXT(AB48,"0"),"; ")</f>
        <v xml:space="preserve">["LP"] = 0; </v>
      </c>
      <c r="AD48" t="str">
        <f>TEXT(H48,0)</f>
        <v>0</v>
      </c>
      <c r="AE48" t="str">
        <f>CONCATENATE("[""REP""] = ",REPT(" ",1-LEN(AD48)),TEXT(AD48,"0"),"; ")</f>
        <v xml:space="preserve">["REP"] = 0; </v>
      </c>
      <c r="AF48">
        <f>VLOOKUP(I48,Faction!A$2:B$80,2,FALSE)</f>
        <v>1</v>
      </c>
      <c r="AG48" t="str">
        <f>CONCATENATE("[""FACTION""] = ",TEXT(AF48,"0"),"; ")</f>
        <v xml:space="preserve">["FACTION"] = 1; </v>
      </c>
      <c r="AH48" t="str">
        <f>CONCATENATE("[""TIER""] = ",TEXT(L48,"0"),"; ")</f>
        <v xml:space="preserve">["TIER"] = 1; </v>
      </c>
      <c r="AI48" t="str">
        <f>IF(LEN(M48)&gt;0,CONCATENATE("[""MIN_LVL""] = ",REPT(" ",2-LEN(M48)),"""",M48,"""; "),"")</f>
        <v xml:space="preserve">["MIN_LVL"] = "84"; </v>
      </c>
      <c r="AJ48" t="str">
        <f>CONCATENATE("[""NAME""] = { [""EN""] = """,C48,"""; }; ")</f>
        <v xml:space="preserve">["NAME"] = { ["EN"] = "Aiding the Wold"; }; </v>
      </c>
      <c r="AK48" t="str">
        <f>CONCATENATE("[""LORE""] = { [""EN""] = """,K48,"""; }; ")</f>
        <v xml:space="preserve">["LORE"] = { ["EN"] = "The people of the Wold need a great deal of aid in these troubled times."; }; </v>
      </c>
      <c r="AL48" t="str">
        <f>CONCATENATE("[""SUMMARY""] = { [""EN""] = """,J48,"""; }; ")</f>
        <v xml:space="preserve">["SUMMARY"] = { ["EN"] = "Complete 12 quests in the Wold"; }; </v>
      </c>
      <c r="AM48" t="str">
        <f>IF(LEN(F48)&gt;0,CONCATENATE("[""TITLE""] = { [""EN""] = """,F48,"""; }; "),"")</f>
        <v/>
      </c>
      <c r="AN48" t="str">
        <f t="shared" si="24"/>
        <v>};</v>
      </c>
    </row>
    <row r="49" spans="1:40" x14ac:dyDescent="0.25">
      <c r="A49">
        <v>1879248359</v>
      </c>
      <c r="B49">
        <v>48</v>
      </c>
      <c r="C49" t="s">
        <v>605</v>
      </c>
      <c r="D49" t="s">
        <v>24</v>
      </c>
      <c r="I49" t="s">
        <v>79</v>
      </c>
      <c r="J49" t="s">
        <v>606</v>
      </c>
      <c r="K49" t="s">
        <v>747</v>
      </c>
      <c r="L49">
        <v>1</v>
      </c>
      <c r="M49">
        <v>84</v>
      </c>
      <c r="P49" t="str">
        <f t="shared" si="2"/>
        <v>[48] = {["ID"] = 1879248359; }; -- Aiding the Norcrofts</v>
      </c>
      <c r="Q49" s="1" t="str">
        <f t="shared" si="3"/>
        <v>[48] = {["ID"] = 1879248359; ["SAVE_INDEX"] = 48; ["TYPE"] = 12; ["VXP"] =    0; ["LP"] = 0; ["REP"] = 0; ["FACTION"] = 1; ["TIER"] = 1; ["MIN_LVL"] = "84"; ["NAME"] = { ["EN"] = "Aiding the Norcrofts"; }; ["LORE"] = { ["EN"] = "Orcs and Uruks walk free among the farms of the Norcrofts while most of the Rohirrim have retreated to the villages."; }; ["SUMMARY"] = { ["EN"] = "Complete 13 quests in Norcrofts"; }; };</v>
      </c>
      <c r="R49">
        <f t="shared" si="4"/>
        <v>48</v>
      </c>
      <c r="S49" t="str">
        <f t="shared" si="5"/>
        <v>[48] = {</v>
      </c>
      <c r="T49" t="str">
        <f t="shared" si="6"/>
        <v xml:space="preserve">["ID"] = 1879248359; </v>
      </c>
      <c r="U49" t="str">
        <f t="shared" si="7"/>
        <v xml:space="preserve">["ID"] = 1879248359; </v>
      </c>
      <c r="V49" t="str">
        <f t="shared" si="8"/>
        <v/>
      </c>
      <c r="W49" t="str">
        <f t="shared" si="9"/>
        <v xml:space="preserve">["SAVE_INDEX"] = 48; </v>
      </c>
      <c r="X49">
        <f>VLOOKUP(D49,Type!A$2:B$14,2,FALSE)</f>
        <v>12</v>
      </c>
      <c r="Y49" t="str">
        <f t="shared" si="10"/>
        <v xml:space="preserve">["TYPE"] = 12; </v>
      </c>
      <c r="Z49" t="str">
        <f t="shared" si="11"/>
        <v>0</v>
      </c>
      <c r="AA49" t="str">
        <f t="shared" si="12"/>
        <v xml:space="preserve">["VXP"] =    0; </v>
      </c>
      <c r="AB49" t="str">
        <f t="shared" si="13"/>
        <v>0</v>
      </c>
      <c r="AC49" t="str">
        <f t="shared" si="14"/>
        <v xml:space="preserve">["LP"] = 0; </v>
      </c>
      <c r="AD49" t="str">
        <f t="shared" si="15"/>
        <v>0</v>
      </c>
      <c r="AE49" t="str">
        <f t="shared" si="16"/>
        <v xml:space="preserve">["REP"] = 0; </v>
      </c>
      <c r="AF49">
        <f>VLOOKUP(I49,Faction!A$2:B$80,2,FALSE)</f>
        <v>1</v>
      </c>
      <c r="AG49" t="str">
        <f t="shared" si="17"/>
        <v xml:space="preserve">["FACTION"] = 1; </v>
      </c>
      <c r="AH49" t="str">
        <f t="shared" si="18"/>
        <v xml:space="preserve">["TIER"] = 1; </v>
      </c>
      <c r="AI49" t="str">
        <f t="shared" si="19"/>
        <v xml:space="preserve">["MIN_LVL"] = "84"; </v>
      </c>
      <c r="AJ49" t="str">
        <f t="shared" si="20"/>
        <v xml:space="preserve">["NAME"] = { ["EN"] = "Aiding the Norcrofts"; }; </v>
      </c>
      <c r="AK49" t="str">
        <f t="shared" si="21"/>
        <v xml:space="preserve">["LORE"] = { ["EN"] = "Orcs and Uruks walk free among the farms of the Norcrofts while most of the Rohirrim have retreated to the villages."; }; </v>
      </c>
      <c r="AL49" t="str">
        <f t="shared" si="22"/>
        <v xml:space="preserve">["SUMMARY"] = { ["EN"] = "Complete 13 quests in Norcrofts"; }; </v>
      </c>
      <c r="AM49" t="str">
        <f t="shared" si="23"/>
        <v/>
      </c>
      <c r="AN49" t="str">
        <f t="shared" si="24"/>
        <v>};</v>
      </c>
    </row>
    <row r="50" spans="1:40" x14ac:dyDescent="0.25">
      <c r="A50">
        <v>1879247701</v>
      </c>
      <c r="B50">
        <v>47</v>
      </c>
      <c r="C50" t="s">
        <v>603</v>
      </c>
      <c r="D50" t="s">
        <v>24</v>
      </c>
      <c r="I50" t="s">
        <v>79</v>
      </c>
      <c r="J50" t="s">
        <v>604</v>
      </c>
      <c r="K50" t="s">
        <v>746</v>
      </c>
      <c r="L50">
        <v>1</v>
      </c>
      <c r="M50">
        <v>84</v>
      </c>
      <c r="P50" t="str">
        <f t="shared" si="2"/>
        <v>[49] = {["ID"] = 1879247701; }; -- Aiding the Entwash Vale</v>
      </c>
      <c r="Q50" s="1" t="str">
        <f>CONCATENATE(S50,T50,W50,Y50,AA50,AC50,AE50,AG50,AH50,AI50,AJ50,AK50,AL50,AM50,AN50)</f>
        <v>[49] = {["ID"] = 1879247701; ["SAVE_INDEX"] = 47; ["TYPE"] = 12; ["VXP"] =    0; ["LP"] = 0; ["REP"] = 0; ["FACTION"] = 1; ["TIER"] = 1; ["MIN_LVL"] = "84"; ["NAME"] = { ["EN"] = "Aiding the Entwash Vale"; }; ["LORE"] = { ["EN"] = "The people of the Entwash Vale have suffered greatly at the hands of the Orcs rampaging through their lands."; }; ["SUMMARY"] = { ["EN"] = "Complete 11 quests in Entwash Vales"; }; };</v>
      </c>
      <c r="R50">
        <f t="shared" si="4"/>
        <v>49</v>
      </c>
      <c r="S50" t="str">
        <f>CONCATENATE(REPT(" ",2-LEN(R50)),"[",R50,"] = {")</f>
        <v>[49] = {</v>
      </c>
      <c r="T50" t="str">
        <f>IF(LEN(A50)&gt;0,CONCATENATE("[""ID""] = ",A50,"; "),"                     ")</f>
        <v xml:space="preserve">["ID"] = 1879247701; </v>
      </c>
      <c r="U50" t="str">
        <f t="shared" si="7"/>
        <v xml:space="preserve">["ID"] = 1879247701; </v>
      </c>
      <c r="V50" t="str">
        <f t="shared" si="8"/>
        <v/>
      </c>
      <c r="W50" t="str">
        <f>IF(LEN(B50)&gt;0,CONCATENATE("[""SAVE_INDEX""] = ",REPT(" ",2-LEN(B50)),B50,"; "),"")</f>
        <v xml:space="preserve">["SAVE_INDEX"] = 47; </v>
      </c>
      <c r="X50">
        <f>VLOOKUP(D50,Type!A$2:B$14,2,FALSE)</f>
        <v>12</v>
      </c>
      <c r="Y50" t="str">
        <f>CONCATENATE("[""TYPE""] = ",REPT(" ",2-LEN(X50)),X50,"; ")</f>
        <v xml:space="preserve">["TYPE"] = 12; </v>
      </c>
      <c r="Z50" t="str">
        <f>TEXT(E50,0)</f>
        <v>0</v>
      </c>
      <c r="AA50" t="str">
        <f>CONCATENATE("[""VXP""] = ",REPT(" ",4-LEN(Z50)),TEXT(Z50,"0"),"; ")</f>
        <v xml:space="preserve">["VXP"] =    0; </v>
      </c>
      <c r="AB50" t="str">
        <f>TEXT(G50,0)</f>
        <v>0</v>
      </c>
      <c r="AC50" t="str">
        <f>CONCATENATE("[""LP""] = ",REPT(" ",1-LEN(AB50)),TEXT(AB50,"0"),"; ")</f>
        <v xml:space="preserve">["LP"] = 0; </v>
      </c>
      <c r="AD50" t="str">
        <f>TEXT(H50,0)</f>
        <v>0</v>
      </c>
      <c r="AE50" t="str">
        <f>CONCATENATE("[""REP""] = ",REPT(" ",1-LEN(AD50)),TEXT(AD50,"0"),"; ")</f>
        <v xml:space="preserve">["REP"] = 0; </v>
      </c>
      <c r="AF50">
        <f>VLOOKUP(I50,Faction!A$2:B$80,2,FALSE)</f>
        <v>1</v>
      </c>
      <c r="AG50" t="str">
        <f>CONCATENATE("[""FACTION""] = ",TEXT(AF50,"0"),"; ")</f>
        <v xml:space="preserve">["FACTION"] = 1; </v>
      </c>
      <c r="AH50" t="str">
        <f>CONCATENATE("[""TIER""] = ",TEXT(L50,"0"),"; ")</f>
        <v xml:space="preserve">["TIER"] = 1; </v>
      </c>
      <c r="AI50" t="str">
        <f>IF(LEN(M50)&gt;0,CONCATENATE("[""MIN_LVL""] = ",REPT(" ",2-LEN(M50)),"""",M50,"""; "),"")</f>
        <v xml:space="preserve">["MIN_LVL"] = "84"; </v>
      </c>
      <c r="AJ50" t="str">
        <f>CONCATENATE("[""NAME""] = { [""EN""] = """,C50,"""; }; ")</f>
        <v xml:space="preserve">["NAME"] = { ["EN"] = "Aiding the Entwash Vale"; }; </v>
      </c>
      <c r="AK50" t="str">
        <f>CONCATENATE("[""LORE""] = { [""EN""] = """,K50,"""; }; ")</f>
        <v xml:space="preserve">["LORE"] = { ["EN"] = "The people of the Entwash Vale have suffered greatly at the hands of the Orcs rampaging through their lands."; }; </v>
      </c>
      <c r="AL50" t="str">
        <f>CONCATENATE("[""SUMMARY""] = { [""EN""] = """,J50,"""; }; ")</f>
        <v xml:space="preserve">["SUMMARY"] = { ["EN"] = "Complete 11 quests in Entwash Vales"; }; </v>
      </c>
      <c r="AM50" t="str">
        <f>IF(LEN(F50)&gt;0,CONCATENATE("[""TITLE""] = { [""EN""] = """,F50,"""; }; "),"")</f>
        <v/>
      </c>
      <c r="AN50" t="str">
        <f t="shared" si="24"/>
        <v>};</v>
      </c>
    </row>
    <row r="51" spans="1:40" x14ac:dyDescent="0.25">
      <c r="A51">
        <v>1879244231</v>
      </c>
      <c r="B51">
        <v>49</v>
      </c>
      <c r="C51" t="s">
        <v>607</v>
      </c>
      <c r="D51" t="s">
        <v>24</v>
      </c>
      <c r="I51" t="s">
        <v>79</v>
      </c>
      <c r="J51" t="s">
        <v>608</v>
      </c>
      <c r="K51" t="s">
        <v>748</v>
      </c>
      <c r="L51">
        <v>1</v>
      </c>
      <c r="M51">
        <v>84</v>
      </c>
      <c r="P51" t="str">
        <f t="shared" si="2"/>
        <v>[50] = {["ID"] = 1879244231; }; -- Aiding the Sutcrofts</v>
      </c>
      <c r="Q51" s="1" t="str">
        <f t="shared" si="3"/>
        <v>[50] = {["ID"] = 1879244231; ["SAVE_INDEX"] = 49; ["TYPE"] = 12; ["VXP"] =    0; ["LP"] = 0; ["REP"] = 0; ["FACTION"] = 1; ["TIER"] = 1; ["MIN_LVL"] = "84"; ["NAME"] = { ["EN"] = "Aiding the Sutcrofts"; }; ["LORE"] = { ["EN"] = "The people of the Sutcrofts stand united against the enemy but they cannot succeed alone."; }; ["SUMMARY"] = { ["EN"] = "Complete 13 quests in Sutcrofts"; }; };</v>
      </c>
      <c r="R51">
        <f t="shared" si="4"/>
        <v>50</v>
      </c>
      <c r="S51" t="str">
        <f t="shared" si="5"/>
        <v>[50] = {</v>
      </c>
      <c r="T51" t="str">
        <f t="shared" si="6"/>
        <v xml:space="preserve">["ID"] = 1879244231; </v>
      </c>
      <c r="U51" t="str">
        <f t="shared" si="7"/>
        <v xml:space="preserve">["ID"] = 1879244231; </v>
      </c>
      <c r="V51" t="str">
        <f t="shared" si="8"/>
        <v/>
      </c>
      <c r="W51" t="str">
        <f t="shared" si="9"/>
        <v xml:space="preserve">["SAVE_INDEX"] = 49; </v>
      </c>
      <c r="X51">
        <f>VLOOKUP(D51,Type!A$2:B$14,2,FALSE)</f>
        <v>12</v>
      </c>
      <c r="Y51" t="str">
        <f t="shared" si="10"/>
        <v xml:space="preserve">["TYPE"] = 12; </v>
      </c>
      <c r="Z51" t="str">
        <f t="shared" si="11"/>
        <v>0</v>
      </c>
      <c r="AA51" t="str">
        <f t="shared" si="12"/>
        <v xml:space="preserve">["VXP"] =    0; </v>
      </c>
      <c r="AB51" t="str">
        <f t="shared" si="13"/>
        <v>0</v>
      </c>
      <c r="AC51" t="str">
        <f t="shared" si="14"/>
        <v xml:space="preserve">["LP"] = 0; </v>
      </c>
      <c r="AD51" t="str">
        <f t="shared" si="15"/>
        <v>0</v>
      </c>
      <c r="AE51" t="str">
        <f t="shared" si="16"/>
        <v xml:space="preserve">["REP"] = 0; </v>
      </c>
      <c r="AF51">
        <f>VLOOKUP(I51,Faction!A$2:B$80,2,FALSE)</f>
        <v>1</v>
      </c>
      <c r="AG51" t="str">
        <f t="shared" si="17"/>
        <v xml:space="preserve">["FACTION"] = 1; </v>
      </c>
      <c r="AH51" t="str">
        <f t="shared" si="18"/>
        <v xml:space="preserve">["TIER"] = 1; </v>
      </c>
      <c r="AI51" t="str">
        <f t="shared" si="19"/>
        <v xml:space="preserve">["MIN_LVL"] = "84"; </v>
      </c>
      <c r="AJ51" t="str">
        <f t="shared" si="20"/>
        <v xml:space="preserve">["NAME"] = { ["EN"] = "Aiding the Sutcrofts"; }; </v>
      </c>
      <c r="AK51" t="str">
        <f t="shared" si="21"/>
        <v xml:space="preserve">["LORE"] = { ["EN"] = "The people of the Sutcrofts stand united against the enemy but they cannot succeed alone."; }; </v>
      </c>
      <c r="AL51" t="str">
        <f t="shared" si="22"/>
        <v xml:space="preserve">["SUMMARY"] = { ["EN"] = "Complete 13 quests in Sutcrofts"; }; </v>
      </c>
      <c r="AM51" t="str">
        <f t="shared" si="23"/>
        <v/>
      </c>
      <c r="AN51" t="str">
        <f t="shared" si="24"/>
        <v>};</v>
      </c>
    </row>
    <row r="52" spans="1:40" x14ac:dyDescent="0.25">
      <c r="A52">
        <v>1879239087</v>
      </c>
      <c r="B52">
        <v>51</v>
      </c>
      <c r="C52" t="s">
        <v>663</v>
      </c>
      <c r="D52" t="s">
        <v>24</v>
      </c>
      <c r="I52" t="s">
        <v>79</v>
      </c>
      <c r="J52" t="s">
        <v>763</v>
      </c>
      <c r="K52" t="s">
        <v>664</v>
      </c>
      <c r="L52">
        <v>0</v>
      </c>
      <c r="M52">
        <v>84</v>
      </c>
      <c r="P52" t="str">
        <f t="shared" si="2"/>
        <v>[51] = {["ID"] = 1879239087; }; -- Hytbold</v>
      </c>
      <c r="Q52" s="1" t="str">
        <f t="shared" si="3"/>
        <v>[51] = {["ID"] = 1879239087; ["SAVE_INDEX"] = 51; ["TYPE"] = 12; ["VXP"] =    0; ["LP"] = 0; ["REP"] = 0; ["FACTION"] = 1; ["TIER"] = 0; ["MIN_LVL"] = "84"; ["NAME"] = { ["EN"] = "Hytbold"; }; ["LORE"] = { ["EN"] = "You are rebuilding the town of Hytbold."; }; ["SUMMARY"] = { ["EN"] = "Complete 14 deeds within Hytbold"; }; };</v>
      </c>
      <c r="R52">
        <f t="shared" si="4"/>
        <v>51</v>
      </c>
      <c r="S52" t="str">
        <f t="shared" si="5"/>
        <v>[51] = {</v>
      </c>
      <c r="T52" t="str">
        <f t="shared" si="6"/>
        <v xml:space="preserve">["ID"] = 1879239087; </v>
      </c>
      <c r="U52" t="str">
        <f t="shared" si="7"/>
        <v xml:space="preserve">["ID"] = 1879239087; </v>
      </c>
      <c r="V52" t="str">
        <f t="shared" si="8"/>
        <v/>
      </c>
      <c r="W52" t="str">
        <f t="shared" si="9"/>
        <v xml:space="preserve">["SAVE_INDEX"] = 51; </v>
      </c>
      <c r="X52">
        <f>VLOOKUP(D52,Type!A$2:B$14,2,FALSE)</f>
        <v>12</v>
      </c>
      <c r="Y52" t="str">
        <f t="shared" si="10"/>
        <v xml:space="preserve">["TYPE"] = 12; </v>
      </c>
      <c r="Z52" t="str">
        <f t="shared" si="11"/>
        <v>0</v>
      </c>
      <c r="AA52" t="str">
        <f t="shared" si="12"/>
        <v xml:space="preserve">["VXP"] =    0; </v>
      </c>
      <c r="AB52" t="str">
        <f t="shared" si="13"/>
        <v>0</v>
      </c>
      <c r="AC52" t="str">
        <f t="shared" si="14"/>
        <v xml:space="preserve">["LP"] = 0; </v>
      </c>
      <c r="AD52" t="str">
        <f t="shared" si="15"/>
        <v>0</v>
      </c>
      <c r="AE52" t="str">
        <f t="shared" si="16"/>
        <v xml:space="preserve">["REP"] = 0; </v>
      </c>
      <c r="AF52">
        <f>VLOOKUP(I52,Faction!A$2:B$80,2,FALSE)</f>
        <v>1</v>
      </c>
      <c r="AG52" t="str">
        <f t="shared" si="17"/>
        <v xml:space="preserve">["FACTION"] = 1; </v>
      </c>
      <c r="AH52" t="str">
        <f t="shared" si="18"/>
        <v xml:space="preserve">["TIER"] = 0; </v>
      </c>
      <c r="AI52" t="str">
        <f t="shared" si="19"/>
        <v xml:space="preserve">["MIN_LVL"] = "84"; </v>
      </c>
      <c r="AJ52" t="str">
        <f t="shared" si="20"/>
        <v xml:space="preserve">["NAME"] = { ["EN"] = "Hytbold"; }; </v>
      </c>
      <c r="AK52" t="str">
        <f t="shared" si="21"/>
        <v xml:space="preserve">["LORE"] = { ["EN"] = "You are rebuilding the town of Hytbold."; }; </v>
      </c>
      <c r="AL52" t="str">
        <f t="shared" si="22"/>
        <v xml:space="preserve">["SUMMARY"] = { ["EN"] = "Complete 14 deeds within Hytbold"; }; </v>
      </c>
      <c r="AM52" t="str">
        <f t="shared" si="23"/>
        <v/>
      </c>
      <c r="AN52" t="str">
        <f t="shared" si="24"/>
        <v>};</v>
      </c>
    </row>
    <row r="53" spans="1:40" x14ac:dyDescent="0.25">
      <c r="A53">
        <v>1879238996</v>
      </c>
      <c r="B53">
        <v>52</v>
      </c>
      <c r="C53" t="s">
        <v>665</v>
      </c>
      <c r="D53" t="s">
        <v>24</v>
      </c>
      <c r="I53" t="s">
        <v>79</v>
      </c>
      <c r="J53" t="s">
        <v>786</v>
      </c>
      <c r="K53" t="s">
        <v>666</v>
      </c>
      <c r="L53">
        <v>1</v>
      </c>
      <c r="M53">
        <v>84</v>
      </c>
      <c r="P53" t="str">
        <f t="shared" si="2"/>
        <v>[52] = {["ID"] = 1879238996; }; -- The Mead Hall</v>
      </c>
      <c r="Q53" s="1" t="str">
        <f t="shared" si="3"/>
        <v>[52] = {["ID"] = 1879238996; ["SAVE_INDEX"] = 52; ["TYPE"] = 12; ["VXP"] =    0; ["LP"] = 0; ["REP"] = 0; ["FACTION"] = 1; ["TIER"] = 1; ["MIN_LVL"] = "84"; ["NAME"] = { ["EN"] = "The Mead Hall"; }; ["LORE"] = { ["EN"] = "You are upgrading the Mead Hall."; }; ["SUMMARY"] = { ["EN"] = "Complete Mead Hall rebuild quest and deeds"; }; };</v>
      </c>
      <c r="R53">
        <f t="shared" si="4"/>
        <v>52</v>
      </c>
      <c r="S53" t="str">
        <f t="shared" si="5"/>
        <v>[52] = {</v>
      </c>
      <c r="T53" t="str">
        <f t="shared" si="6"/>
        <v xml:space="preserve">["ID"] = 1879238996; </v>
      </c>
      <c r="U53" t="str">
        <f t="shared" si="7"/>
        <v xml:space="preserve">["ID"] = 1879238996; </v>
      </c>
      <c r="V53" t="str">
        <f t="shared" si="8"/>
        <v/>
      </c>
      <c r="W53" t="str">
        <f t="shared" si="9"/>
        <v xml:space="preserve">["SAVE_INDEX"] = 52; </v>
      </c>
      <c r="X53">
        <f>VLOOKUP(D53,Type!A$2:B$14,2,FALSE)</f>
        <v>12</v>
      </c>
      <c r="Y53" t="str">
        <f t="shared" si="10"/>
        <v xml:space="preserve">["TYPE"] = 12; </v>
      </c>
      <c r="Z53" t="str">
        <f t="shared" si="11"/>
        <v>0</v>
      </c>
      <c r="AA53" t="str">
        <f t="shared" si="12"/>
        <v xml:space="preserve">["VXP"] =    0; </v>
      </c>
      <c r="AB53" t="str">
        <f t="shared" si="13"/>
        <v>0</v>
      </c>
      <c r="AC53" t="str">
        <f t="shared" si="14"/>
        <v xml:space="preserve">["LP"] = 0; </v>
      </c>
      <c r="AD53" t="str">
        <f t="shared" si="15"/>
        <v>0</v>
      </c>
      <c r="AE53" t="str">
        <f t="shared" si="16"/>
        <v xml:space="preserve">["REP"] = 0; </v>
      </c>
      <c r="AF53">
        <f>VLOOKUP(I53,Faction!A$2:B$80,2,FALSE)</f>
        <v>1</v>
      </c>
      <c r="AG53" t="str">
        <f t="shared" si="17"/>
        <v xml:space="preserve">["FACTION"] = 1; </v>
      </c>
      <c r="AH53" t="str">
        <f t="shared" si="18"/>
        <v xml:space="preserve">["TIER"] = 1; </v>
      </c>
      <c r="AI53" t="str">
        <f t="shared" si="19"/>
        <v xml:space="preserve">["MIN_LVL"] = "84"; </v>
      </c>
      <c r="AJ53" t="str">
        <f t="shared" si="20"/>
        <v xml:space="preserve">["NAME"] = { ["EN"] = "The Mead Hall"; }; </v>
      </c>
      <c r="AK53" t="str">
        <f t="shared" si="21"/>
        <v xml:space="preserve">["LORE"] = { ["EN"] = "You are upgrading the Mead Hall."; }; </v>
      </c>
      <c r="AL53" t="str">
        <f t="shared" si="22"/>
        <v xml:space="preserve">["SUMMARY"] = { ["EN"] = "Complete Mead Hall rebuild quest and deeds"; }; </v>
      </c>
      <c r="AM53" t="str">
        <f t="shared" si="23"/>
        <v/>
      </c>
      <c r="AN53" t="str">
        <f t="shared" si="24"/>
        <v>};</v>
      </c>
    </row>
    <row r="54" spans="1:40" x14ac:dyDescent="0.25">
      <c r="A54">
        <v>1879238987</v>
      </c>
      <c r="B54">
        <v>53</v>
      </c>
      <c r="C54" t="s">
        <v>1435</v>
      </c>
      <c r="D54" t="s">
        <v>24</v>
      </c>
      <c r="I54" t="s">
        <v>79</v>
      </c>
      <c r="J54" t="s">
        <v>789</v>
      </c>
      <c r="K54" t="s">
        <v>690</v>
      </c>
      <c r="L54">
        <v>2</v>
      </c>
      <c r="M54">
        <v>84</v>
      </c>
      <c r="P54" t="str">
        <f t="shared" si="2"/>
        <v>[53] = {["ID"] = 1879238987; }; -- Mead Hall: Outdoor Enhancements</v>
      </c>
      <c r="Q54" s="1" t="str">
        <f t="shared" si="3"/>
        <v>[53] = {["ID"] = 1879238987; ["SAVE_INDEX"] = 53; ["TYPE"] = 12; ["VXP"] =    0; ["LP"] = 0; ["REP"] = 0; ["FACTION"] = 1; ["TIER"] = 2; ["MIN_LVL"] = "84"; ["NAME"] = { ["EN"] = "Mead Hall: Outdoor Enhancements"; }; ["LORE"] = { ["EN"] = "You are upgrading the exterior of the Mead Hall."; }; ["SUMMARY"] = { ["EN"] = "Complete 6 Mead Hall Outdoor Enhancement quests"; }; };</v>
      </c>
      <c r="R54">
        <f t="shared" si="4"/>
        <v>53</v>
      </c>
      <c r="S54" t="str">
        <f t="shared" si="5"/>
        <v>[53] = {</v>
      </c>
      <c r="T54" t="str">
        <f t="shared" si="6"/>
        <v xml:space="preserve">["ID"] = 1879238987; </v>
      </c>
      <c r="U54" t="str">
        <f t="shared" si="7"/>
        <v xml:space="preserve">["ID"] = 1879238987; </v>
      </c>
      <c r="V54" t="str">
        <f t="shared" si="8"/>
        <v/>
      </c>
      <c r="W54" t="str">
        <f t="shared" si="9"/>
        <v xml:space="preserve">["SAVE_INDEX"] = 53; </v>
      </c>
      <c r="X54">
        <f>VLOOKUP(D54,Type!A$2:B$14,2,FALSE)</f>
        <v>12</v>
      </c>
      <c r="Y54" t="str">
        <f t="shared" si="10"/>
        <v xml:space="preserve">["TYPE"] = 12; </v>
      </c>
      <c r="Z54" t="str">
        <f t="shared" si="11"/>
        <v>0</v>
      </c>
      <c r="AA54" t="str">
        <f t="shared" si="12"/>
        <v xml:space="preserve">["VXP"] =    0; </v>
      </c>
      <c r="AB54" t="str">
        <f t="shared" si="13"/>
        <v>0</v>
      </c>
      <c r="AC54" t="str">
        <f t="shared" si="14"/>
        <v xml:space="preserve">["LP"] = 0; </v>
      </c>
      <c r="AD54" t="str">
        <f t="shared" si="15"/>
        <v>0</v>
      </c>
      <c r="AE54" t="str">
        <f t="shared" si="16"/>
        <v xml:space="preserve">["REP"] = 0; </v>
      </c>
      <c r="AF54">
        <f>VLOOKUP(I54,Faction!A$2:B$80,2,FALSE)</f>
        <v>1</v>
      </c>
      <c r="AG54" t="str">
        <f t="shared" si="17"/>
        <v xml:space="preserve">["FACTION"] = 1; </v>
      </c>
      <c r="AH54" t="str">
        <f t="shared" si="18"/>
        <v xml:space="preserve">["TIER"] = 2; </v>
      </c>
      <c r="AI54" t="str">
        <f t="shared" si="19"/>
        <v xml:space="preserve">["MIN_LVL"] = "84"; </v>
      </c>
      <c r="AJ54" t="str">
        <f t="shared" si="20"/>
        <v xml:space="preserve">["NAME"] = { ["EN"] = "Mead Hall: Outdoor Enhancements"; }; </v>
      </c>
      <c r="AK54" t="str">
        <f t="shared" si="21"/>
        <v xml:space="preserve">["LORE"] = { ["EN"] = "You are upgrading the exterior of the Mead Hall."; }; </v>
      </c>
      <c r="AL54" t="str">
        <f t="shared" si="22"/>
        <v xml:space="preserve">["SUMMARY"] = { ["EN"] = "Complete 6 Mead Hall Outdoor Enhancement quests"; }; </v>
      </c>
      <c r="AM54" t="str">
        <f t="shared" si="23"/>
        <v/>
      </c>
      <c r="AN54" t="str">
        <f t="shared" si="24"/>
        <v>};</v>
      </c>
    </row>
    <row r="55" spans="1:40" x14ac:dyDescent="0.25">
      <c r="A55">
        <v>1879238988</v>
      </c>
      <c r="B55">
        <v>54</v>
      </c>
      <c r="C55" t="s">
        <v>1434</v>
      </c>
      <c r="D55" t="s">
        <v>24</v>
      </c>
      <c r="I55" t="s">
        <v>79</v>
      </c>
      <c r="J55" t="s">
        <v>788</v>
      </c>
      <c r="K55" t="s">
        <v>691</v>
      </c>
      <c r="L55">
        <v>2</v>
      </c>
      <c r="M55">
        <v>84</v>
      </c>
      <c r="P55" t="str">
        <f t="shared" si="2"/>
        <v>[54] = {["ID"] = 1879238988; }; -- Mead Hall: Interior Enhancements</v>
      </c>
      <c r="Q55" s="1" t="str">
        <f t="shared" si="3"/>
        <v>[54] = {["ID"] = 1879238988; ["SAVE_INDEX"] = 54; ["TYPE"] = 12; ["VXP"] =    0; ["LP"] = 0; ["REP"] = 0; ["FACTION"] = 1; ["TIER"] = 2; ["MIN_LVL"] = "84"; ["NAME"] = { ["EN"] = "Mead Hall: Interior Enhancements"; }; ["LORE"] = { ["EN"] = "You are upgrading the Mead Hall interior."; }; ["SUMMARY"] = { ["EN"] = "Complete 10 Mead Hall Interior Enhancement quests"; }; };</v>
      </c>
      <c r="R55">
        <f t="shared" si="4"/>
        <v>54</v>
      </c>
      <c r="S55" t="str">
        <f t="shared" si="5"/>
        <v>[54] = {</v>
      </c>
      <c r="T55" t="str">
        <f t="shared" si="6"/>
        <v xml:space="preserve">["ID"] = 1879238988; </v>
      </c>
      <c r="U55" t="str">
        <f t="shared" si="7"/>
        <v xml:space="preserve">["ID"] = 1879238988; </v>
      </c>
      <c r="V55" t="str">
        <f t="shared" si="8"/>
        <v/>
      </c>
      <c r="W55" t="str">
        <f t="shared" si="9"/>
        <v xml:space="preserve">["SAVE_INDEX"] = 54; </v>
      </c>
      <c r="X55">
        <f>VLOOKUP(D55,Type!A$2:B$14,2,FALSE)</f>
        <v>12</v>
      </c>
      <c r="Y55" t="str">
        <f t="shared" si="10"/>
        <v xml:space="preserve">["TYPE"] = 12; </v>
      </c>
      <c r="Z55" t="str">
        <f t="shared" si="11"/>
        <v>0</v>
      </c>
      <c r="AA55" t="str">
        <f t="shared" si="12"/>
        <v xml:space="preserve">["VXP"] =    0; </v>
      </c>
      <c r="AB55" t="str">
        <f t="shared" si="13"/>
        <v>0</v>
      </c>
      <c r="AC55" t="str">
        <f t="shared" si="14"/>
        <v xml:space="preserve">["LP"] = 0; </v>
      </c>
      <c r="AD55" t="str">
        <f t="shared" si="15"/>
        <v>0</v>
      </c>
      <c r="AE55" t="str">
        <f t="shared" si="16"/>
        <v xml:space="preserve">["REP"] = 0; </v>
      </c>
      <c r="AF55">
        <f>VLOOKUP(I55,Faction!A$2:B$80,2,FALSE)</f>
        <v>1</v>
      </c>
      <c r="AG55" t="str">
        <f t="shared" si="17"/>
        <v xml:space="preserve">["FACTION"] = 1; </v>
      </c>
      <c r="AH55" t="str">
        <f t="shared" si="18"/>
        <v xml:space="preserve">["TIER"] = 2; </v>
      </c>
      <c r="AI55" t="str">
        <f t="shared" si="19"/>
        <v xml:space="preserve">["MIN_LVL"] = "84"; </v>
      </c>
      <c r="AJ55" t="str">
        <f t="shared" si="20"/>
        <v xml:space="preserve">["NAME"] = { ["EN"] = "Mead Hall: Interior Enhancements"; }; </v>
      </c>
      <c r="AK55" t="str">
        <f t="shared" si="21"/>
        <v xml:space="preserve">["LORE"] = { ["EN"] = "You are upgrading the Mead Hall interior."; }; </v>
      </c>
      <c r="AL55" t="str">
        <f t="shared" si="22"/>
        <v xml:space="preserve">["SUMMARY"] = { ["EN"] = "Complete 10 Mead Hall Interior Enhancement quests"; }; </v>
      </c>
      <c r="AM55" t="str">
        <f t="shared" si="23"/>
        <v/>
      </c>
      <c r="AN55" t="str">
        <f t="shared" si="24"/>
        <v>};</v>
      </c>
    </row>
    <row r="56" spans="1:40" x14ac:dyDescent="0.25">
      <c r="A56">
        <v>1879238995</v>
      </c>
      <c r="B56">
        <v>55</v>
      </c>
      <c r="C56" t="s">
        <v>1436</v>
      </c>
      <c r="D56" t="s">
        <v>24</v>
      </c>
      <c r="I56" t="s">
        <v>79</v>
      </c>
      <c r="J56" t="s">
        <v>787</v>
      </c>
      <c r="K56" t="s">
        <v>692</v>
      </c>
      <c r="L56">
        <v>2</v>
      </c>
      <c r="M56">
        <v>84</v>
      </c>
      <c r="P56" t="str">
        <f t="shared" si="2"/>
        <v>[55] = {["ID"] = 1879238995; }; -- Mead Hall: Inhabitants</v>
      </c>
      <c r="Q56" s="1" t="str">
        <f t="shared" si="3"/>
        <v>[55] = {["ID"] = 1879238995; ["SAVE_INDEX"] = 55; ["TYPE"] = 12; ["VXP"] =    0; ["LP"] = 0; ["REP"] = 0; ["FACTION"] = 1; ["TIER"] = 2; ["MIN_LVL"] = "84"; ["NAME"] = { ["EN"] = "Mead Hall: Inhabitants"; }; ["LORE"] = { ["EN"] = "You are adding inhabitants to the Mead Hall."; }; ["SUMMARY"] = { ["EN"] = "Complete 6 Mead Hall Inhabitants quests"; }; };</v>
      </c>
      <c r="R56">
        <f t="shared" si="4"/>
        <v>55</v>
      </c>
      <c r="S56" t="str">
        <f t="shared" si="5"/>
        <v>[55] = {</v>
      </c>
      <c r="T56" t="str">
        <f t="shared" si="6"/>
        <v xml:space="preserve">["ID"] = 1879238995; </v>
      </c>
      <c r="U56" t="str">
        <f t="shared" si="7"/>
        <v xml:space="preserve">["ID"] = 1879238995; </v>
      </c>
      <c r="V56" t="str">
        <f t="shared" si="8"/>
        <v/>
      </c>
      <c r="W56" t="str">
        <f t="shared" si="9"/>
        <v xml:space="preserve">["SAVE_INDEX"] = 55; </v>
      </c>
      <c r="X56">
        <f>VLOOKUP(D56,Type!A$2:B$14,2,FALSE)</f>
        <v>12</v>
      </c>
      <c r="Y56" t="str">
        <f t="shared" si="10"/>
        <v xml:space="preserve">["TYPE"] = 12; </v>
      </c>
      <c r="Z56" t="str">
        <f t="shared" si="11"/>
        <v>0</v>
      </c>
      <c r="AA56" t="str">
        <f t="shared" si="12"/>
        <v xml:space="preserve">["VXP"] =    0; </v>
      </c>
      <c r="AB56" t="str">
        <f t="shared" si="13"/>
        <v>0</v>
      </c>
      <c r="AC56" t="str">
        <f t="shared" si="14"/>
        <v xml:space="preserve">["LP"] = 0; </v>
      </c>
      <c r="AD56" t="str">
        <f t="shared" si="15"/>
        <v>0</v>
      </c>
      <c r="AE56" t="str">
        <f t="shared" si="16"/>
        <v xml:space="preserve">["REP"] = 0; </v>
      </c>
      <c r="AF56">
        <f>VLOOKUP(I56,Faction!A$2:B$80,2,FALSE)</f>
        <v>1</v>
      </c>
      <c r="AG56" t="str">
        <f t="shared" si="17"/>
        <v xml:space="preserve">["FACTION"] = 1; </v>
      </c>
      <c r="AH56" t="str">
        <f t="shared" si="18"/>
        <v xml:space="preserve">["TIER"] = 2; </v>
      </c>
      <c r="AI56" t="str">
        <f t="shared" si="19"/>
        <v xml:space="preserve">["MIN_LVL"] = "84"; </v>
      </c>
      <c r="AJ56" t="str">
        <f t="shared" si="20"/>
        <v xml:space="preserve">["NAME"] = { ["EN"] = "Mead Hall: Inhabitants"; }; </v>
      </c>
      <c r="AK56" t="str">
        <f t="shared" si="21"/>
        <v xml:space="preserve">["LORE"] = { ["EN"] = "You are adding inhabitants to the Mead Hall."; }; </v>
      </c>
      <c r="AL56" t="str">
        <f t="shared" si="22"/>
        <v xml:space="preserve">["SUMMARY"] = { ["EN"] = "Complete 6 Mead Hall Inhabitants quests"; }; </v>
      </c>
      <c r="AM56" t="str">
        <f t="shared" si="23"/>
        <v/>
      </c>
      <c r="AN56" t="str">
        <f t="shared" si="24"/>
        <v>};</v>
      </c>
    </row>
    <row r="57" spans="1:40" x14ac:dyDescent="0.25">
      <c r="A57">
        <v>1879238997</v>
      </c>
      <c r="B57">
        <v>56</v>
      </c>
      <c r="C57" t="s">
        <v>667</v>
      </c>
      <c r="D57" t="s">
        <v>24</v>
      </c>
      <c r="I57" t="s">
        <v>79</v>
      </c>
      <c r="J57" t="s">
        <v>790</v>
      </c>
      <c r="K57" t="s">
        <v>668</v>
      </c>
      <c r="L57">
        <v>1</v>
      </c>
      <c r="M57">
        <v>84</v>
      </c>
      <c r="P57" t="str">
        <f t="shared" si="2"/>
        <v>[56] = {["ID"] = 1879238997; }; -- The Palisade</v>
      </c>
      <c r="Q57" s="1" t="str">
        <f t="shared" si="3"/>
        <v>[56] = {["ID"] = 1879238997; ["SAVE_INDEX"] = 56; ["TYPE"] = 12; ["VXP"] =    0; ["LP"] = 0; ["REP"] = 0; ["FACTION"] = 1; ["TIER"] = 1; ["MIN_LVL"] = "84"; ["NAME"] = { ["EN"] = "The Palisade"; }; ["LORE"] = { ["EN"] = "You are upgrading the palisade."; }; ["SUMMARY"] = { ["EN"] = "Complete 8 Palisade rebuild quests"; }; };</v>
      </c>
      <c r="R57">
        <f t="shared" si="4"/>
        <v>56</v>
      </c>
      <c r="S57" t="str">
        <f t="shared" si="5"/>
        <v>[56] = {</v>
      </c>
      <c r="T57" t="str">
        <f t="shared" si="6"/>
        <v xml:space="preserve">["ID"] = 1879238997; </v>
      </c>
      <c r="U57" t="str">
        <f t="shared" si="7"/>
        <v xml:space="preserve">["ID"] = 1879238997; </v>
      </c>
      <c r="V57" t="str">
        <f t="shared" si="8"/>
        <v/>
      </c>
      <c r="W57" t="str">
        <f t="shared" si="9"/>
        <v xml:space="preserve">["SAVE_INDEX"] = 56; </v>
      </c>
      <c r="X57">
        <f>VLOOKUP(D57,Type!A$2:B$14,2,FALSE)</f>
        <v>12</v>
      </c>
      <c r="Y57" t="str">
        <f t="shared" si="10"/>
        <v xml:space="preserve">["TYPE"] = 12; </v>
      </c>
      <c r="Z57" t="str">
        <f t="shared" si="11"/>
        <v>0</v>
      </c>
      <c r="AA57" t="str">
        <f t="shared" si="12"/>
        <v xml:space="preserve">["VXP"] =    0; </v>
      </c>
      <c r="AB57" t="str">
        <f t="shared" si="13"/>
        <v>0</v>
      </c>
      <c r="AC57" t="str">
        <f t="shared" si="14"/>
        <v xml:space="preserve">["LP"] = 0; </v>
      </c>
      <c r="AD57" t="str">
        <f t="shared" si="15"/>
        <v>0</v>
      </c>
      <c r="AE57" t="str">
        <f t="shared" si="16"/>
        <v xml:space="preserve">["REP"] = 0; </v>
      </c>
      <c r="AF57">
        <f>VLOOKUP(I57,Faction!A$2:B$80,2,FALSE)</f>
        <v>1</v>
      </c>
      <c r="AG57" t="str">
        <f t="shared" si="17"/>
        <v xml:space="preserve">["FACTION"] = 1; </v>
      </c>
      <c r="AH57" t="str">
        <f t="shared" si="18"/>
        <v xml:space="preserve">["TIER"] = 1; </v>
      </c>
      <c r="AI57" t="str">
        <f t="shared" si="19"/>
        <v xml:space="preserve">["MIN_LVL"] = "84"; </v>
      </c>
      <c r="AJ57" t="str">
        <f t="shared" si="20"/>
        <v xml:space="preserve">["NAME"] = { ["EN"] = "The Palisade"; }; </v>
      </c>
      <c r="AK57" t="str">
        <f t="shared" si="21"/>
        <v xml:space="preserve">["LORE"] = { ["EN"] = "You are upgrading the palisade."; }; </v>
      </c>
      <c r="AL57" t="str">
        <f t="shared" si="22"/>
        <v xml:space="preserve">["SUMMARY"] = { ["EN"] = "Complete 8 Palisade rebuild quests"; }; </v>
      </c>
      <c r="AM57" t="str">
        <f t="shared" si="23"/>
        <v/>
      </c>
      <c r="AN57" t="str">
        <f t="shared" si="24"/>
        <v>};</v>
      </c>
    </row>
    <row r="58" spans="1:40" x14ac:dyDescent="0.25">
      <c r="A58">
        <v>1879238999</v>
      </c>
      <c r="B58">
        <v>57</v>
      </c>
      <c r="C58" t="s">
        <v>669</v>
      </c>
      <c r="D58" t="s">
        <v>24</v>
      </c>
      <c r="I58" t="s">
        <v>79</v>
      </c>
      <c r="J58" t="s">
        <v>775</v>
      </c>
      <c r="K58" t="s">
        <v>670</v>
      </c>
      <c r="L58">
        <v>1</v>
      </c>
      <c r="M58">
        <v>84</v>
      </c>
      <c r="P58" t="str">
        <f t="shared" si="2"/>
        <v>[57] = {["ID"] = 1879238999; }; -- Lighting and Fences</v>
      </c>
      <c r="Q58" s="1" t="str">
        <f t="shared" si="3"/>
        <v>[57] = {["ID"] = 1879238999; ["SAVE_INDEX"] = 57; ["TYPE"] = 12; ["VXP"] =    0; ["LP"] = 0; ["REP"] = 0; ["FACTION"] = 1; ["TIER"] = 1; ["MIN_LVL"] = "84"; ["NAME"] = { ["EN"] = "Lighting and Fences"; }; ["LORE"] = { ["EN"] = "You are adding lighting to the town."; }; ["SUMMARY"] = { ["EN"] = "Complete 8 Lighting and Fence rebuild quests"; }; };</v>
      </c>
      <c r="R58">
        <f t="shared" si="4"/>
        <v>57</v>
      </c>
      <c r="S58" t="str">
        <f t="shared" si="5"/>
        <v>[57] = {</v>
      </c>
      <c r="T58" t="str">
        <f t="shared" si="6"/>
        <v xml:space="preserve">["ID"] = 1879238999; </v>
      </c>
      <c r="U58" t="str">
        <f t="shared" si="7"/>
        <v xml:space="preserve">["ID"] = 1879238999; </v>
      </c>
      <c r="V58" t="str">
        <f t="shared" si="8"/>
        <v/>
      </c>
      <c r="W58" t="str">
        <f t="shared" si="9"/>
        <v xml:space="preserve">["SAVE_INDEX"] = 57; </v>
      </c>
      <c r="X58">
        <f>VLOOKUP(D58,Type!A$2:B$14,2,FALSE)</f>
        <v>12</v>
      </c>
      <c r="Y58" t="str">
        <f t="shared" si="10"/>
        <v xml:space="preserve">["TYPE"] = 12; </v>
      </c>
      <c r="Z58" t="str">
        <f t="shared" si="11"/>
        <v>0</v>
      </c>
      <c r="AA58" t="str">
        <f t="shared" si="12"/>
        <v xml:space="preserve">["VXP"] =    0; </v>
      </c>
      <c r="AB58" t="str">
        <f t="shared" si="13"/>
        <v>0</v>
      </c>
      <c r="AC58" t="str">
        <f t="shared" si="14"/>
        <v xml:space="preserve">["LP"] = 0; </v>
      </c>
      <c r="AD58" t="str">
        <f t="shared" si="15"/>
        <v>0</v>
      </c>
      <c r="AE58" t="str">
        <f t="shared" si="16"/>
        <v xml:space="preserve">["REP"] = 0; </v>
      </c>
      <c r="AF58">
        <f>VLOOKUP(I58,Faction!A$2:B$80,2,FALSE)</f>
        <v>1</v>
      </c>
      <c r="AG58" t="str">
        <f t="shared" si="17"/>
        <v xml:space="preserve">["FACTION"] = 1; </v>
      </c>
      <c r="AH58" t="str">
        <f t="shared" si="18"/>
        <v xml:space="preserve">["TIER"] = 1; </v>
      </c>
      <c r="AI58" t="str">
        <f t="shared" si="19"/>
        <v xml:space="preserve">["MIN_LVL"] = "84"; </v>
      </c>
      <c r="AJ58" t="str">
        <f t="shared" si="20"/>
        <v xml:space="preserve">["NAME"] = { ["EN"] = "Lighting and Fences"; }; </v>
      </c>
      <c r="AK58" t="str">
        <f t="shared" si="21"/>
        <v xml:space="preserve">["LORE"] = { ["EN"] = "You are adding lighting to the town."; }; </v>
      </c>
      <c r="AL58" t="str">
        <f t="shared" si="22"/>
        <v xml:space="preserve">["SUMMARY"] = { ["EN"] = "Complete 8 Lighting and Fence rebuild quests"; }; </v>
      </c>
      <c r="AM58" t="str">
        <f t="shared" si="23"/>
        <v/>
      </c>
      <c r="AN58" t="str">
        <f t="shared" si="24"/>
        <v>};</v>
      </c>
    </row>
    <row r="59" spans="1:40" x14ac:dyDescent="0.25">
      <c r="A59">
        <v>1879239000</v>
      </c>
      <c r="B59">
        <v>58</v>
      </c>
      <c r="C59" t="s">
        <v>671</v>
      </c>
      <c r="D59" t="s">
        <v>24</v>
      </c>
      <c r="I59" t="s">
        <v>79</v>
      </c>
      <c r="J59" t="s">
        <v>791</v>
      </c>
      <c r="K59" t="s">
        <v>672</v>
      </c>
      <c r="L59">
        <v>1</v>
      </c>
      <c r="M59">
        <v>84</v>
      </c>
      <c r="P59" t="str">
        <f t="shared" si="2"/>
        <v>[58] = {["ID"] = 1879239000; }; -- The Smithy</v>
      </c>
      <c r="Q59" s="1" t="str">
        <f t="shared" si="3"/>
        <v>[58] = {["ID"] = 1879239000; ["SAVE_INDEX"] = 58; ["TYPE"] = 12; ["VXP"] =    0; ["LP"] = 0; ["REP"] = 0; ["FACTION"] = 1; ["TIER"] = 1; ["MIN_LVL"] = "84"; ["NAME"] = { ["EN"] = "The Smithy"; }; ["LORE"] = { ["EN"] = "You are upgrading the Smithy."; }; ["SUMMARY"] = { ["EN"] = "Complete 5 Smithy rebuild quests"; }; };</v>
      </c>
      <c r="R59">
        <f t="shared" si="4"/>
        <v>58</v>
      </c>
      <c r="S59" t="str">
        <f t="shared" si="5"/>
        <v>[58] = {</v>
      </c>
      <c r="T59" t="str">
        <f t="shared" si="6"/>
        <v xml:space="preserve">["ID"] = 1879239000; </v>
      </c>
      <c r="U59" t="str">
        <f t="shared" si="7"/>
        <v xml:space="preserve">["ID"] = 1879239000; </v>
      </c>
      <c r="V59" t="str">
        <f t="shared" si="8"/>
        <v/>
      </c>
      <c r="W59" t="str">
        <f t="shared" si="9"/>
        <v xml:space="preserve">["SAVE_INDEX"] = 58; </v>
      </c>
      <c r="X59">
        <f>VLOOKUP(D59,Type!A$2:B$14,2,FALSE)</f>
        <v>12</v>
      </c>
      <c r="Y59" t="str">
        <f t="shared" si="10"/>
        <v xml:space="preserve">["TYPE"] = 12; </v>
      </c>
      <c r="Z59" t="str">
        <f t="shared" si="11"/>
        <v>0</v>
      </c>
      <c r="AA59" t="str">
        <f t="shared" si="12"/>
        <v xml:space="preserve">["VXP"] =    0; </v>
      </c>
      <c r="AB59" t="str">
        <f t="shared" si="13"/>
        <v>0</v>
      </c>
      <c r="AC59" t="str">
        <f t="shared" si="14"/>
        <v xml:space="preserve">["LP"] = 0; </v>
      </c>
      <c r="AD59" t="str">
        <f t="shared" si="15"/>
        <v>0</v>
      </c>
      <c r="AE59" t="str">
        <f t="shared" si="16"/>
        <v xml:space="preserve">["REP"] = 0; </v>
      </c>
      <c r="AF59">
        <f>VLOOKUP(I59,Faction!A$2:B$80,2,FALSE)</f>
        <v>1</v>
      </c>
      <c r="AG59" t="str">
        <f t="shared" si="17"/>
        <v xml:space="preserve">["FACTION"] = 1; </v>
      </c>
      <c r="AH59" t="str">
        <f t="shared" si="18"/>
        <v xml:space="preserve">["TIER"] = 1; </v>
      </c>
      <c r="AI59" t="str">
        <f t="shared" si="19"/>
        <v xml:space="preserve">["MIN_LVL"] = "84"; </v>
      </c>
      <c r="AJ59" t="str">
        <f t="shared" si="20"/>
        <v xml:space="preserve">["NAME"] = { ["EN"] = "The Smithy"; }; </v>
      </c>
      <c r="AK59" t="str">
        <f t="shared" si="21"/>
        <v xml:space="preserve">["LORE"] = { ["EN"] = "You are upgrading the Smithy."; }; </v>
      </c>
      <c r="AL59" t="str">
        <f t="shared" si="22"/>
        <v xml:space="preserve">["SUMMARY"] = { ["EN"] = "Complete 5 Smithy rebuild quests"; }; </v>
      </c>
      <c r="AM59" t="str">
        <f t="shared" si="23"/>
        <v/>
      </c>
      <c r="AN59" t="str">
        <f t="shared" si="24"/>
        <v>};</v>
      </c>
    </row>
    <row r="60" spans="1:40" x14ac:dyDescent="0.25">
      <c r="A60">
        <v>1879239005</v>
      </c>
      <c r="B60">
        <v>59</v>
      </c>
      <c r="C60" t="s">
        <v>673</v>
      </c>
      <c r="D60" t="s">
        <v>24</v>
      </c>
      <c r="I60" t="s">
        <v>79</v>
      </c>
      <c r="J60" t="s">
        <v>778</v>
      </c>
      <c r="K60" t="s">
        <v>674</v>
      </c>
      <c r="L60">
        <v>1</v>
      </c>
      <c r="M60">
        <v>84</v>
      </c>
      <c r="P60" t="str">
        <f t="shared" si="2"/>
        <v>[59] = {["ID"] = 1879239005; }; -- Tents</v>
      </c>
      <c r="Q60" s="1" t="str">
        <f t="shared" si="3"/>
        <v>[59] = {["ID"] = 1879239005; ["SAVE_INDEX"] = 59; ["TYPE"] = 12; ["VXP"] =    0; ["LP"] = 0; ["REP"] = 0; ["FACTION"] = 1; ["TIER"] = 1; ["MIN_LVL"] = "84"; ["NAME"] = { ["EN"] = "Tents"; }; ["LORE"] = { ["EN"] = "You are adding tents to your town."; }; ["SUMMARY"] = { ["EN"] = "Complete Tents deeds"; }; };</v>
      </c>
      <c r="R60">
        <f t="shared" si="4"/>
        <v>59</v>
      </c>
      <c r="S60" t="str">
        <f t="shared" si="5"/>
        <v>[59] = {</v>
      </c>
      <c r="T60" t="str">
        <f t="shared" si="6"/>
        <v xml:space="preserve">["ID"] = 1879239005; </v>
      </c>
      <c r="U60" t="str">
        <f t="shared" si="7"/>
        <v xml:space="preserve">["ID"] = 1879239005; </v>
      </c>
      <c r="V60" t="str">
        <f t="shared" si="8"/>
        <v/>
      </c>
      <c r="W60" t="str">
        <f t="shared" si="9"/>
        <v xml:space="preserve">["SAVE_INDEX"] = 59; </v>
      </c>
      <c r="X60">
        <f>VLOOKUP(D60,Type!A$2:B$14,2,FALSE)</f>
        <v>12</v>
      </c>
      <c r="Y60" t="str">
        <f t="shared" si="10"/>
        <v xml:space="preserve">["TYPE"] = 12; </v>
      </c>
      <c r="Z60" t="str">
        <f t="shared" si="11"/>
        <v>0</v>
      </c>
      <c r="AA60" t="str">
        <f t="shared" si="12"/>
        <v xml:space="preserve">["VXP"] =    0; </v>
      </c>
      <c r="AB60" t="str">
        <f t="shared" si="13"/>
        <v>0</v>
      </c>
      <c r="AC60" t="str">
        <f t="shared" si="14"/>
        <v xml:space="preserve">["LP"] = 0; </v>
      </c>
      <c r="AD60" t="str">
        <f t="shared" si="15"/>
        <v>0</v>
      </c>
      <c r="AE60" t="str">
        <f t="shared" si="16"/>
        <v xml:space="preserve">["REP"] = 0; </v>
      </c>
      <c r="AF60">
        <f>VLOOKUP(I60,Faction!A$2:B$80,2,FALSE)</f>
        <v>1</v>
      </c>
      <c r="AG60" t="str">
        <f t="shared" si="17"/>
        <v xml:space="preserve">["FACTION"] = 1; </v>
      </c>
      <c r="AH60" t="str">
        <f t="shared" si="18"/>
        <v xml:space="preserve">["TIER"] = 1; </v>
      </c>
      <c r="AI60" t="str">
        <f t="shared" si="19"/>
        <v xml:space="preserve">["MIN_LVL"] = "84"; </v>
      </c>
      <c r="AJ60" t="str">
        <f t="shared" si="20"/>
        <v xml:space="preserve">["NAME"] = { ["EN"] = "Tents"; }; </v>
      </c>
      <c r="AK60" t="str">
        <f t="shared" si="21"/>
        <v xml:space="preserve">["LORE"] = { ["EN"] = "You are adding tents to your town."; }; </v>
      </c>
      <c r="AL60" t="str">
        <f t="shared" si="22"/>
        <v xml:space="preserve">["SUMMARY"] = { ["EN"] = "Complete Tents deeds"; }; </v>
      </c>
      <c r="AM60" t="str">
        <f t="shared" si="23"/>
        <v/>
      </c>
      <c r="AN60" t="str">
        <f t="shared" si="24"/>
        <v>};</v>
      </c>
    </row>
    <row r="61" spans="1:40" x14ac:dyDescent="0.25">
      <c r="A61">
        <v>1879239001</v>
      </c>
      <c r="B61">
        <v>60</v>
      </c>
      <c r="C61" t="s">
        <v>693</v>
      </c>
      <c r="D61" t="s">
        <v>24</v>
      </c>
      <c r="I61" t="s">
        <v>79</v>
      </c>
      <c r="J61" t="s">
        <v>779</v>
      </c>
      <c r="K61" t="s">
        <v>694</v>
      </c>
      <c r="L61">
        <v>2</v>
      </c>
      <c r="M61">
        <v>84</v>
      </c>
      <c r="P61" t="str">
        <f t="shared" si="2"/>
        <v>[60] = {["ID"] = 1879239001; }; -- Wold Tents</v>
      </c>
      <c r="Q61" s="1" t="str">
        <f t="shared" si="3"/>
        <v>[60] = {["ID"] = 1879239001; ["SAVE_INDEX"] = 60; ["TYPE"] = 12; ["VXP"] =    0; ["LP"] = 0; ["REP"] = 0; ["FACTION"] = 1; ["TIER"] = 2; ["MIN_LVL"] = "84"; ["NAME"] = { ["EN"] = "Wold Tents"; }; ["LORE"] = { ["EN"] = "You are adding tents for the Men of the Wold."; }; ["SUMMARY"] = { ["EN"] = "Complete 4 tent rebuild quests in the Wold"; }; };</v>
      </c>
      <c r="R61">
        <f t="shared" si="4"/>
        <v>60</v>
      </c>
      <c r="S61" t="str">
        <f t="shared" si="5"/>
        <v>[60] = {</v>
      </c>
      <c r="T61" t="str">
        <f t="shared" si="6"/>
        <v xml:space="preserve">["ID"] = 1879239001; </v>
      </c>
      <c r="U61" t="str">
        <f t="shared" si="7"/>
        <v xml:space="preserve">["ID"] = 1879239001; </v>
      </c>
      <c r="V61" t="str">
        <f t="shared" si="8"/>
        <v/>
      </c>
      <c r="W61" t="str">
        <f t="shared" si="9"/>
        <v xml:space="preserve">["SAVE_INDEX"] = 60; </v>
      </c>
      <c r="X61">
        <f>VLOOKUP(D61,Type!A$2:B$14,2,FALSE)</f>
        <v>12</v>
      </c>
      <c r="Y61" t="str">
        <f t="shared" si="10"/>
        <v xml:space="preserve">["TYPE"] = 12; </v>
      </c>
      <c r="Z61" t="str">
        <f t="shared" si="11"/>
        <v>0</v>
      </c>
      <c r="AA61" t="str">
        <f t="shared" si="12"/>
        <v xml:space="preserve">["VXP"] =    0; </v>
      </c>
      <c r="AB61" t="str">
        <f t="shared" si="13"/>
        <v>0</v>
      </c>
      <c r="AC61" t="str">
        <f t="shared" si="14"/>
        <v xml:space="preserve">["LP"] = 0; </v>
      </c>
      <c r="AD61" t="str">
        <f t="shared" si="15"/>
        <v>0</v>
      </c>
      <c r="AE61" t="str">
        <f t="shared" si="16"/>
        <v xml:space="preserve">["REP"] = 0; </v>
      </c>
      <c r="AF61">
        <f>VLOOKUP(I61,Faction!A$2:B$80,2,FALSE)</f>
        <v>1</v>
      </c>
      <c r="AG61" t="str">
        <f t="shared" si="17"/>
        <v xml:space="preserve">["FACTION"] = 1; </v>
      </c>
      <c r="AH61" t="str">
        <f t="shared" si="18"/>
        <v xml:space="preserve">["TIER"] = 2; </v>
      </c>
      <c r="AI61" t="str">
        <f t="shared" si="19"/>
        <v xml:space="preserve">["MIN_LVL"] = "84"; </v>
      </c>
      <c r="AJ61" t="str">
        <f t="shared" si="20"/>
        <v xml:space="preserve">["NAME"] = { ["EN"] = "Wold Tents"; }; </v>
      </c>
      <c r="AK61" t="str">
        <f t="shared" si="21"/>
        <v xml:space="preserve">["LORE"] = { ["EN"] = "You are adding tents for the Men of the Wold."; }; </v>
      </c>
      <c r="AL61" t="str">
        <f t="shared" si="22"/>
        <v xml:space="preserve">["SUMMARY"] = { ["EN"] = "Complete 4 tent rebuild quests in the Wold"; }; </v>
      </c>
      <c r="AM61" t="str">
        <f t="shared" si="23"/>
        <v/>
      </c>
      <c r="AN61" t="str">
        <f t="shared" si="24"/>
        <v>};</v>
      </c>
    </row>
    <row r="62" spans="1:40" x14ac:dyDescent="0.25">
      <c r="A62">
        <v>1879239002</v>
      </c>
      <c r="B62">
        <v>61</v>
      </c>
      <c r="C62" t="s">
        <v>695</v>
      </c>
      <c r="D62" t="s">
        <v>24</v>
      </c>
      <c r="I62" t="s">
        <v>79</v>
      </c>
      <c r="J62" t="s">
        <v>777</v>
      </c>
      <c r="K62" t="s">
        <v>696</v>
      </c>
      <c r="L62">
        <v>2</v>
      </c>
      <c r="M62">
        <v>84</v>
      </c>
      <c r="P62" t="str">
        <f t="shared" si="2"/>
        <v>[61] = {["ID"] = 1879239002; }; -- Sutcrofts Tents</v>
      </c>
      <c r="Q62" s="1" t="str">
        <f t="shared" si="3"/>
        <v>[61] = {["ID"] = 1879239002; ["SAVE_INDEX"] = 61; ["TYPE"] = 12; ["VXP"] =    0; ["LP"] = 0; ["REP"] = 0; ["FACTION"] = 1; ["TIER"] = 2; ["MIN_LVL"] = "84"; ["NAME"] = { ["EN"] = "Sutcrofts Tents"; }; ["LORE"] = { ["EN"] = "You are adding tents for the Men of the Sutcrofts"; }; ["SUMMARY"] = { ["EN"] = "Complete 4 tent rebuild quests in Sutcrofts"; }; };</v>
      </c>
      <c r="R62">
        <f t="shared" si="4"/>
        <v>61</v>
      </c>
      <c r="S62" t="str">
        <f t="shared" si="5"/>
        <v>[61] = {</v>
      </c>
      <c r="T62" t="str">
        <f t="shared" si="6"/>
        <v xml:space="preserve">["ID"] = 1879239002; </v>
      </c>
      <c r="U62" t="str">
        <f t="shared" si="7"/>
        <v xml:space="preserve">["ID"] = 1879239002; </v>
      </c>
      <c r="V62" t="str">
        <f t="shared" si="8"/>
        <v/>
      </c>
      <c r="W62" t="str">
        <f t="shared" si="9"/>
        <v xml:space="preserve">["SAVE_INDEX"] = 61; </v>
      </c>
      <c r="X62">
        <f>VLOOKUP(D62,Type!A$2:B$14,2,FALSE)</f>
        <v>12</v>
      </c>
      <c r="Y62" t="str">
        <f t="shared" si="10"/>
        <v xml:space="preserve">["TYPE"] = 12; </v>
      </c>
      <c r="Z62" t="str">
        <f t="shared" si="11"/>
        <v>0</v>
      </c>
      <c r="AA62" t="str">
        <f t="shared" si="12"/>
        <v xml:space="preserve">["VXP"] =    0; </v>
      </c>
      <c r="AB62" t="str">
        <f t="shared" si="13"/>
        <v>0</v>
      </c>
      <c r="AC62" t="str">
        <f t="shared" si="14"/>
        <v xml:space="preserve">["LP"] = 0; </v>
      </c>
      <c r="AD62" t="str">
        <f t="shared" si="15"/>
        <v>0</v>
      </c>
      <c r="AE62" t="str">
        <f t="shared" si="16"/>
        <v xml:space="preserve">["REP"] = 0; </v>
      </c>
      <c r="AF62">
        <f>VLOOKUP(I62,Faction!A$2:B$80,2,FALSE)</f>
        <v>1</v>
      </c>
      <c r="AG62" t="str">
        <f t="shared" si="17"/>
        <v xml:space="preserve">["FACTION"] = 1; </v>
      </c>
      <c r="AH62" t="str">
        <f t="shared" si="18"/>
        <v xml:space="preserve">["TIER"] = 2; </v>
      </c>
      <c r="AI62" t="str">
        <f t="shared" si="19"/>
        <v xml:space="preserve">["MIN_LVL"] = "84"; </v>
      </c>
      <c r="AJ62" t="str">
        <f t="shared" si="20"/>
        <v xml:space="preserve">["NAME"] = { ["EN"] = "Sutcrofts Tents"; }; </v>
      </c>
      <c r="AK62" t="str">
        <f t="shared" si="21"/>
        <v xml:space="preserve">["LORE"] = { ["EN"] = "You are adding tents for the Men of the Sutcrofts"; }; </v>
      </c>
      <c r="AL62" t="str">
        <f t="shared" si="22"/>
        <v xml:space="preserve">["SUMMARY"] = { ["EN"] = "Complete 4 tent rebuild quests in Sutcrofts"; }; </v>
      </c>
      <c r="AM62" t="str">
        <f t="shared" si="23"/>
        <v/>
      </c>
      <c r="AN62" t="str">
        <f t="shared" si="24"/>
        <v>};</v>
      </c>
    </row>
    <row r="63" spans="1:40" x14ac:dyDescent="0.25">
      <c r="A63">
        <v>1879239003</v>
      </c>
      <c r="B63">
        <v>62</v>
      </c>
      <c r="C63" t="s">
        <v>697</v>
      </c>
      <c r="D63" t="s">
        <v>24</v>
      </c>
      <c r="I63" t="s">
        <v>79</v>
      </c>
      <c r="J63" t="s">
        <v>776</v>
      </c>
      <c r="K63" t="s">
        <v>698</v>
      </c>
      <c r="L63">
        <v>2</v>
      </c>
      <c r="M63">
        <v>84</v>
      </c>
      <c r="P63" t="str">
        <f t="shared" si="2"/>
        <v>[62] = {["ID"] = 1879239003; }; -- Norcrofts Tents</v>
      </c>
      <c r="Q63" s="1" t="str">
        <f t="shared" si="3"/>
        <v>[62] = {["ID"] = 1879239003; ["SAVE_INDEX"] = 62; ["TYPE"] = 12; ["VXP"] =    0; ["LP"] = 0; ["REP"] = 0; ["FACTION"] = 1; ["TIER"] = 2; ["MIN_LVL"] = "84"; ["NAME"] = { ["EN"] = "Norcrofts Tents"; }; ["LORE"] = { ["EN"] = "You are adding tents for the Men of the Norcrofts."; }; ["SUMMARY"] = { ["EN"] = "Complete 4 tent rebuild quests in Norcrofts"; }; };</v>
      </c>
      <c r="R63">
        <f t="shared" si="4"/>
        <v>62</v>
      </c>
      <c r="S63" t="str">
        <f t="shared" si="5"/>
        <v>[62] = {</v>
      </c>
      <c r="T63" t="str">
        <f t="shared" si="6"/>
        <v xml:space="preserve">["ID"] = 1879239003; </v>
      </c>
      <c r="U63" t="str">
        <f t="shared" si="7"/>
        <v xml:space="preserve">["ID"] = 1879239003; </v>
      </c>
      <c r="V63" t="str">
        <f t="shared" si="8"/>
        <v/>
      </c>
      <c r="W63" t="str">
        <f t="shared" si="9"/>
        <v xml:space="preserve">["SAVE_INDEX"] = 62; </v>
      </c>
      <c r="X63">
        <f>VLOOKUP(D63,Type!A$2:B$14,2,FALSE)</f>
        <v>12</v>
      </c>
      <c r="Y63" t="str">
        <f t="shared" si="10"/>
        <v xml:space="preserve">["TYPE"] = 12; </v>
      </c>
      <c r="Z63" t="str">
        <f t="shared" si="11"/>
        <v>0</v>
      </c>
      <c r="AA63" t="str">
        <f t="shared" si="12"/>
        <v xml:space="preserve">["VXP"] =    0; </v>
      </c>
      <c r="AB63" t="str">
        <f t="shared" si="13"/>
        <v>0</v>
      </c>
      <c r="AC63" t="str">
        <f t="shared" si="14"/>
        <v xml:space="preserve">["LP"] = 0; </v>
      </c>
      <c r="AD63" t="str">
        <f t="shared" si="15"/>
        <v>0</v>
      </c>
      <c r="AE63" t="str">
        <f t="shared" si="16"/>
        <v xml:space="preserve">["REP"] = 0; </v>
      </c>
      <c r="AF63">
        <f>VLOOKUP(I63,Faction!A$2:B$80,2,FALSE)</f>
        <v>1</v>
      </c>
      <c r="AG63" t="str">
        <f t="shared" si="17"/>
        <v xml:space="preserve">["FACTION"] = 1; </v>
      </c>
      <c r="AH63" t="str">
        <f t="shared" si="18"/>
        <v xml:space="preserve">["TIER"] = 2; </v>
      </c>
      <c r="AI63" t="str">
        <f t="shared" si="19"/>
        <v xml:space="preserve">["MIN_LVL"] = "84"; </v>
      </c>
      <c r="AJ63" t="str">
        <f t="shared" si="20"/>
        <v xml:space="preserve">["NAME"] = { ["EN"] = "Norcrofts Tents"; }; </v>
      </c>
      <c r="AK63" t="str">
        <f t="shared" si="21"/>
        <v xml:space="preserve">["LORE"] = { ["EN"] = "You are adding tents for the Men of the Norcrofts."; }; </v>
      </c>
      <c r="AL63" t="str">
        <f t="shared" si="22"/>
        <v xml:space="preserve">["SUMMARY"] = { ["EN"] = "Complete 4 tent rebuild quests in Norcrofts"; }; </v>
      </c>
      <c r="AM63" t="str">
        <f t="shared" si="23"/>
        <v/>
      </c>
      <c r="AN63" t="str">
        <f t="shared" si="24"/>
        <v>};</v>
      </c>
    </row>
    <row r="64" spans="1:40" x14ac:dyDescent="0.25">
      <c r="A64">
        <v>1879239004</v>
      </c>
      <c r="B64">
        <v>63</v>
      </c>
      <c r="C64" t="s">
        <v>699</v>
      </c>
      <c r="D64" t="s">
        <v>24</v>
      </c>
      <c r="I64" t="s">
        <v>79</v>
      </c>
      <c r="J64" t="s">
        <v>766</v>
      </c>
      <c r="K64" t="s">
        <v>1472</v>
      </c>
      <c r="L64">
        <v>2</v>
      </c>
      <c r="M64">
        <v>84</v>
      </c>
      <c r="P64" t="str">
        <f t="shared" si="2"/>
        <v>[63] = {["ID"] = 1879239004; }; -- Entwash Vale Tents</v>
      </c>
      <c r="Q64" s="1" t="str">
        <f t="shared" si="3"/>
        <v>[63] = {["ID"] = 1879239004; ["SAVE_INDEX"] = 63; ["TYPE"] = 12; ["VXP"] =    0; ["LP"] = 0; ["REP"] = 0; ["FACTION"] = 1; ["TIER"] = 2; ["MIN_LVL"] = "84"; ["NAME"] = { ["EN"] = "Entwash Vale Tents"; }; ["LORE"] = { ["EN"] = "You are adding tents for the Men of the Entwash Vale."; }; ["SUMMARY"] = { ["EN"] = "Complete 4 tent rebuild quests in Entwash Vale"; }; };</v>
      </c>
      <c r="R64">
        <f t="shared" si="4"/>
        <v>63</v>
      </c>
      <c r="S64" t="str">
        <f t="shared" si="5"/>
        <v>[63] = {</v>
      </c>
      <c r="T64" t="str">
        <f t="shared" si="6"/>
        <v xml:space="preserve">["ID"] = 1879239004; </v>
      </c>
      <c r="U64" t="str">
        <f t="shared" si="7"/>
        <v xml:space="preserve">["ID"] = 1879239004; </v>
      </c>
      <c r="V64" t="str">
        <f t="shared" si="8"/>
        <v/>
      </c>
      <c r="W64" t="str">
        <f t="shared" si="9"/>
        <v xml:space="preserve">["SAVE_INDEX"] = 63; </v>
      </c>
      <c r="X64">
        <f>VLOOKUP(D64,Type!A$2:B$14,2,FALSE)</f>
        <v>12</v>
      </c>
      <c r="Y64" t="str">
        <f t="shared" si="10"/>
        <v xml:space="preserve">["TYPE"] = 12; </v>
      </c>
      <c r="Z64" t="str">
        <f t="shared" si="11"/>
        <v>0</v>
      </c>
      <c r="AA64" t="str">
        <f t="shared" si="12"/>
        <v xml:space="preserve">["VXP"] =    0; </v>
      </c>
      <c r="AB64" t="str">
        <f t="shared" si="13"/>
        <v>0</v>
      </c>
      <c r="AC64" t="str">
        <f t="shared" si="14"/>
        <v xml:space="preserve">["LP"] = 0; </v>
      </c>
      <c r="AD64" t="str">
        <f t="shared" si="15"/>
        <v>0</v>
      </c>
      <c r="AE64" t="str">
        <f t="shared" si="16"/>
        <v xml:space="preserve">["REP"] = 0; </v>
      </c>
      <c r="AF64">
        <f>VLOOKUP(I64,Faction!A$2:B$80,2,FALSE)</f>
        <v>1</v>
      </c>
      <c r="AG64" t="str">
        <f t="shared" si="17"/>
        <v xml:space="preserve">["FACTION"] = 1; </v>
      </c>
      <c r="AH64" t="str">
        <f t="shared" si="18"/>
        <v xml:space="preserve">["TIER"] = 2; </v>
      </c>
      <c r="AI64" t="str">
        <f t="shared" si="19"/>
        <v xml:space="preserve">["MIN_LVL"] = "84"; </v>
      </c>
      <c r="AJ64" t="str">
        <f t="shared" si="20"/>
        <v xml:space="preserve">["NAME"] = { ["EN"] = "Entwash Vale Tents"; }; </v>
      </c>
      <c r="AK64" t="str">
        <f t="shared" si="21"/>
        <v xml:space="preserve">["LORE"] = { ["EN"] = "You are adding tents for the Men of the Entwash Vale."; }; </v>
      </c>
      <c r="AL64" t="str">
        <f t="shared" si="22"/>
        <v xml:space="preserve">["SUMMARY"] = { ["EN"] = "Complete 4 tent rebuild quests in Entwash Vale"; }; </v>
      </c>
      <c r="AM64" t="str">
        <f t="shared" si="23"/>
        <v/>
      </c>
      <c r="AN64" t="str">
        <f t="shared" si="24"/>
        <v>};</v>
      </c>
    </row>
    <row r="65" spans="1:40" x14ac:dyDescent="0.25">
      <c r="A65">
        <v>1879239034</v>
      </c>
      <c r="B65">
        <v>64</v>
      </c>
      <c r="C65" t="s">
        <v>675</v>
      </c>
      <c r="D65" t="s">
        <v>24</v>
      </c>
      <c r="I65" t="s">
        <v>79</v>
      </c>
      <c r="J65" t="s">
        <v>798</v>
      </c>
      <c r="K65" t="s">
        <v>676</v>
      </c>
      <c r="L65">
        <v>1</v>
      </c>
      <c r="M65">
        <v>84</v>
      </c>
      <c r="P65" t="str">
        <f t="shared" si="2"/>
        <v>[64] = {["ID"] = 1879239034; }; -- Towers</v>
      </c>
      <c r="Q65" s="1" t="str">
        <f t="shared" si="3"/>
        <v>[64] = {["ID"] = 1879239034; ["SAVE_INDEX"] = 64; ["TYPE"] = 12; ["VXP"] =    0; ["LP"] = 0; ["REP"] = 0; ["FACTION"] = 1; ["TIER"] = 1; ["MIN_LVL"] = "84"; ["NAME"] = { ["EN"] = "Towers"; }; ["LORE"] = { ["EN"] = "You are adding towers to the town"; }; ["SUMMARY"] = { ["EN"] = "Complete Tower deeds"; }; };</v>
      </c>
      <c r="R65">
        <f t="shared" si="4"/>
        <v>64</v>
      </c>
      <c r="S65" t="str">
        <f t="shared" si="5"/>
        <v>[64] = {</v>
      </c>
      <c r="T65" t="str">
        <f t="shared" si="6"/>
        <v xml:space="preserve">["ID"] = 1879239034; </v>
      </c>
      <c r="U65" t="str">
        <f t="shared" si="7"/>
        <v xml:space="preserve">["ID"] = 1879239034; </v>
      </c>
      <c r="V65" t="str">
        <f t="shared" si="8"/>
        <v/>
      </c>
      <c r="W65" t="str">
        <f t="shared" si="9"/>
        <v xml:space="preserve">["SAVE_INDEX"] = 64; </v>
      </c>
      <c r="X65">
        <f>VLOOKUP(D65,Type!A$2:B$14,2,FALSE)</f>
        <v>12</v>
      </c>
      <c r="Y65" t="str">
        <f t="shared" si="10"/>
        <v xml:space="preserve">["TYPE"] = 12; </v>
      </c>
      <c r="Z65" t="str">
        <f t="shared" si="11"/>
        <v>0</v>
      </c>
      <c r="AA65" t="str">
        <f t="shared" si="12"/>
        <v xml:space="preserve">["VXP"] =    0; </v>
      </c>
      <c r="AB65" t="str">
        <f t="shared" si="13"/>
        <v>0</v>
      </c>
      <c r="AC65" t="str">
        <f t="shared" si="14"/>
        <v xml:space="preserve">["LP"] = 0; </v>
      </c>
      <c r="AD65" t="str">
        <f t="shared" si="15"/>
        <v>0</v>
      </c>
      <c r="AE65" t="str">
        <f t="shared" si="16"/>
        <v xml:space="preserve">["REP"] = 0; </v>
      </c>
      <c r="AF65">
        <f>VLOOKUP(I65,Faction!A$2:B$80,2,FALSE)</f>
        <v>1</v>
      </c>
      <c r="AG65" t="str">
        <f t="shared" si="17"/>
        <v xml:space="preserve">["FACTION"] = 1; </v>
      </c>
      <c r="AH65" t="str">
        <f t="shared" si="18"/>
        <v xml:space="preserve">["TIER"] = 1; </v>
      </c>
      <c r="AI65" t="str">
        <f t="shared" si="19"/>
        <v xml:space="preserve">["MIN_LVL"] = "84"; </v>
      </c>
      <c r="AJ65" t="str">
        <f t="shared" si="20"/>
        <v xml:space="preserve">["NAME"] = { ["EN"] = "Towers"; }; </v>
      </c>
      <c r="AK65" t="str">
        <f t="shared" si="21"/>
        <v xml:space="preserve">["LORE"] = { ["EN"] = "You are adding towers to the town"; }; </v>
      </c>
      <c r="AL65" t="str">
        <f t="shared" si="22"/>
        <v xml:space="preserve">["SUMMARY"] = { ["EN"] = "Complete Tower deeds"; }; </v>
      </c>
      <c r="AM65" t="str">
        <f t="shared" si="23"/>
        <v/>
      </c>
      <c r="AN65" t="str">
        <f t="shared" si="24"/>
        <v>};</v>
      </c>
    </row>
    <row r="66" spans="1:40" x14ac:dyDescent="0.25">
      <c r="A66">
        <v>1879239006</v>
      </c>
      <c r="B66">
        <v>65</v>
      </c>
      <c r="C66" t="s">
        <v>700</v>
      </c>
      <c r="D66" t="s">
        <v>24</v>
      </c>
      <c r="I66" t="s">
        <v>79</v>
      </c>
      <c r="J66" t="s">
        <v>797</v>
      </c>
      <c r="K66" t="s">
        <v>706</v>
      </c>
      <c r="L66">
        <v>2</v>
      </c>
      <c r="M66">
        <v>84</v>
      </c>
      <c r="P66" t="str">
        <f t="shared" si="2"/>
        <v>[65] = {["ID"] = 1879239006; }; -- Tower of the Wold</v>
      </c>
      <c r="Q66" s="1" t="str">
        <f t="shared" si="3"/>
        <v>[65] = {["ID"] = 1879239006; ["SAVE_INDEX"] = 65; ["TYPE"] = 12; ["VXP"] =    0; ["LP"] = 0; ["REP"] = 0; ["FACTION"] = 1; ["TIER"] = 2; ["MIN_LVL"] = "84"; ["NAME"] = { ["EN"] = "Tower of the Wold"; }; ["LORE"] = { ["EN"] = "You are upgrading a tower for the Men of the Wold."; }; ["SUMMARY"] = { ["EN"] = "Complete 5 Tower rebuild quests in the Wold"; }; };</v>
      </c>
      <c r="R66">
        <f t="shared" si="4"/>
        <v>65</v>
      </c>
      <c r="S66" t="str">
        <f t="shared" si="5"/>
        <v>[65] = {</v>
      </c>
      <c r="T66" t="str">
        <f t="shared" si="6"/>
        <v xml:space="preserve">["ID"] = 1879239006; </v>
      </c>
      <c r="U66" t="str">
        <f t="shared" si="7"/>
        <v xml:space="preserve">["ID"] = 1879239006; </v>
      </c>
      <c r="V66" t="str">
        <f t="shared" si="8"/>
        <v/>
      </c>
      <c r="W66" t="str">
        <f t="shared" si="9"/>
        <v xml:space="preserve">["SAVE_INDEX"] = 65; </v>
      </c>
      <c r="X66">
        <f>VLOOKUP(D66,Type!A$2:B$14,2,FALSE)</f>
        <v>12</v>
      </c>
      <c r="Y66" t="str">
        <f t="shared" si="10"/>
        <v xml:space="preserve">["TYPE"] = 12; </v>
      </c>
      <c r="Z66" t="str">
        <f t="shared" si="11"/>
        <v>0</v>
      </c>
      <c r="AA66" t="str">
        <f t="shared" si="12"/>
        <v xml:space="preserve">["VXP"] =    0; </v>
      </c>
      <c r="AB66" t="str">
        <f t="shared" si="13"/>
        <v>0</v>
      </c>
      <c r="AC66" t="str">
        <f t="shared" si="14"/>
        <v xml:space="preserve">["LP"] = 0; </v>
      </c>
      <c r="AD66" t="str">
        <f t="shared" si="15"/>
        <v>0</v>
      </c>
      <c r="AE66" t="str">
        <f t="shared" si="16"/>
        <v xml:space="preserve">["REP"] = 0; </v>
      </c>
      <c r="AF66">
        <f>VLOOKUP(I66,Faction!A$2:B$80,2,FALSE)</f>
        <v>1</v>
      </c>
      <c r="AG66" t="str">
        <f t="shared" si="17"/>
        <v xml:space="preserve">["FACTION"] = 1; </v>
      </c>
      <c r="AH66" t="str">
        <f t="shared" si="18"/>
        <v xml:space="preserve">["TIER"] = 2; </v>
      </c>
      <c r="AI66" t="str">
        <f t="shared" si="19"/>
        <v xml:space="preserve">["MIN_LVL"] = "84"; </v>
      </c>
      <c r="AJ66" t="str">
        <f t="shared" si="20"/>
        <v xml:space="preserve">["NAME"] = { ["EN"] = "Tower of the Wold"; }; </v>
      </c>
      <c r="AK66" t="str">
        <f t="shared" si="21"/>
        <v xml:space="preserve">["LORE"] = { ["EN"] = "You are upgrading a tower for the Men of the Wold."; }; </v>
      </c>
      <c r="AL66" t="str">
        <f t="shared" si="22"/>
        <v xml:space="preserve">["SUMMARY"] = { ["EN"] = "Complete 5 Tower rebuild quests in the Wold"; }; </v>
      </c>
      <c r="AM66" t="str">
        <f t="shared" si="23"/>
        <v/>
      </c>
      <c r="AN66" t="str">
        <f t="shared" si="24"/>
        <v>};</v>
      </c>
    </row>
    <row r="67" spans="1:40" x14ac:dyDescent="0.25">
      <c r="A67">
        <v>1879239007</v>
      </c>
      <c r="B67">
        <v>66</v>
      </c>
      <c r="C67" t="s">
        <v>701</v>
      </c>
      <c r="D67" t="s">
        <v>24</v>
      </c>
      <c r="I67" t="s">
        <v>79</v>
      </c>
      <c r="J67" t="s">
        <v>796</v>
      </c>
      <c r="K67" t="s">
        <v>707</v>
      </c>
      <c r="L67">
        <v>2</v>
      </c>
      <c r="M67">
        <v>84</v>
      </c>
      <c r="P67" t="str">
        <f t="shared" ref="P67:P87" si="25">CONCATENATE(S67,U67,V67,AN67," -- ",C67)</f>
        <v>[66] = {["ID"] = 1879239007; }; -- Tower of the Sutcrofts</v>
      </c>
      <c r="Q67" s="1" t="str">
        <f t="shared" ref="Q67:Q87" si="26">CONCATENATE(S67,T67,W67,Y67,AA67,AC67,AE67,AG67,AH67,AI67,AJ67,AK67,AL67,AM67,AN67)</f>
        <v>[66] = {["ID"] = 1879239007; ["SAVE_INDEX"] = 66; ["TYPE"] = 12; ["VXP"] =    0; ["LP"] = 0; ["REP"] = 0; ["FACTION"] = 1; ["TIER"] = 2; ["MIN_LVL"] = "84"; ["NAME"] = { ["EN"] = "Tower of the Sutcrofts"; }; ["LORE"] = { ["EN"] = "You are upgrading a tower for the Men of the Sutcrofts."; }; ["SUMMARY"] = { ["EN"] = "Complete 5 Tower rebuild quests in Sutcrofts"; }; };</v>
      </c>
      <c r="R67">
        <f t="shared" ref="R67:R87" si="27">ROW()-1</f>
        <v>66</v>
      </c>
      <c r="S67" t="str">
        <f t="shared" ref="S67:S87" si="28">CONCATENATE(REPT(" ",2-LEN(R67)),"[",R67,"] = {")</f>
        <v>[66] = {</v>
      </c>
      <c r="T67" t="str">
        <f t="shared" ref="T67:T87" si="29">IF(LEN(A67)&gt;0,CONCATENATE("[""ID""] = ",A67,"; "),"                     ")</f>
        <v xml:space="preserve">["ID"] = 1879239007; </v>
      </c>
      <c r="U67" t="str">
        <f t="shared" ref="U67:U87" si="30">IF(LEN(A67)&gt;0,CONCATENATE("[""ID""] = ",A67,"; "),"")</f>
        <v xml:space="preserve">["ID"] = 1879239007; </v>
      </c>
      <c r="V67" t="str">
        <f t="shared" ref="V67:V87" si="31">IF(LEN(N67)&gt;0,CONCATENATE("[""CAT_ID""] = ",N67,"; "),"")</f>
        <v/>
      </c>
      <c r="W67" t="str">
        <f t="shared" ref="W67:W87" si="32">IF(LEN(B67)&gt;0,CONCATENATE("[""SAVE_INDEX""] = ",REPT(" ",2-LEN(B67)),B67,"; "),"")</f>
        <v xml:space="preserve">["SAVE_INDEX"] = 66; </v>
      </c>
      <c r="X67">
        <f>VLOOKUP(D67,Type!A$2:B$14,2,FALSE)</f>
        <v>12</v>
      </c>
      <c r="Y67" t="str">
        <f t="shared" ref="Y67:Y87" si="33">CONCATENATE("[""TYPE""] = ",REPT(" ",2-LEN(X67)),X67,"; ")</f>
        <v xml:space="preserve">["TYPE"] = 12; </v>
      </c>
      <c r="Z67" t="str">
        <f t="shared" ref="Z67:Z87" si="34">TEXT(E67,0)</f>
        <v>0</v>
      </c>
      <c r="AA67" t="str">
        <f t="shared" ref="AA67:AA87" si="35">CONCATENATE("[""VXP""] = ",REPT(" ",4-LEN(Z67)),TEXT(Z67,"0"),"; ")</f>
        <v xml:space="preserve">["VXP"] =    0; </v>
      </c>
      <c r="AB67" t="str">
        <f t="shared" ref="AB67:AB87" si="36">TEXT(G67,0)</f>
        <v>0</v>
      </c>
      <c r="AC67" t="str">
        <f t="shared" ref="AC67:AC87" si="37">CONCATENATE("[""LP""] = ",REPT(" ",1-LEN(AB67)),TEXT(AB67,"0"),"; ")</f>
        <v xml:space="preserve">["LP"] = 0; </v>
      </c>
      <c r="AD67" t="str">
        <f t="shared" ref="AD67:AD87" si="38">TEXT(H67,0)</f>
        <v>0</v>
      </c>
      <c r="AE67" t="str">
        <f t="shared" ref="AE67:AE87" si="39">CONCATENATE("[""REP""] = ",REPT(" ",1-LEN(AD67)),TEXT(AD67,"0"),"; ")</f>
        <v xml:space="preserve">["REP"] = 0; </v>
      </c>
      <c r="AF67">
        <f>VLOOKUP(I67,Faction!A$2:B$80,2,FALSE)</f>
        <v>1</v>
      </c>
      <c r="AG67" t="str">
        <f t="shared" ref="AG67:AG87" si="40">CONCATENATE("[""FACTION""] = ",TEXT(AF67,"0"),"; ")</f>
        <v xml:space="preserve">["FACTION"] = 1; </v>
      </c>
      <c r="AH67" t="str">
        <f t="shared" ref="AH67:AH87" si="41">CONCATENATE("[""TIER""] = ",TEXT(L67,"0"),"; ")</f>
        <v xml:space="preserve">["TIER"] = 2; </v>
      </c>
      <c r="AI67" t="str">
        <f t="shared" ref="AI67:AI87" si="42">IF(LEN(M67)&gt;0,CONCATENATE("[""MIN_LVL""] = ",REPT(" ",2-LEN(M67)),"""",M67,"""; "),"")</f>
        <v xml:space="preserve">["MIN_LVL"] = "84"; </v>
      </c>
      <c r="AJ67" t="str">
        <f t="shared" ref="AJ67:AJ87" si="43">CONCATENATE("[""NAME""] = { [""EN""] = """,C67,"""; }; ")</f>
        <v xml:space="preserve">["NAME"] = { ["EN"] = "Tower of the Sutcrofts"; }; </v>
      </c>
      <c r="AK67" t="str">
        <f t="shared" ref="AK67:AK87" si="44">CONCATENATE("[""LORE""] = { [""EN""] = """,K67,"""; }; ")</f>
        <v xml:space="preserve">["LORE"] = { ["EN"] = "You are upgrading a tower for the Men of the Sutcrofts."; }; </v>
      </c>
      <c r="AL67" t="str">
        <f t="shared" ref="AL67:AL87" si="45">CONCATENATE("[""SUMMARY""] = { [""EN""] = """,J67,"""; }; ")</f>
        <v xml:space="preserve">["SUMMARY"] = { ["EN"] = "Complete 5 Tower rebuild quests in Sutcrofts"; }; </v>
      </c>
      <c r="AM67" t="str">
        <f t="shared" ref="AM67:AM87" si="46">IF(LEN(F67)&gt;0,CONCATENATE("[""TITLE""] = { [""EN""] = """,F67,"""; }; "),"")</f>
        <v/>
      </c>
      <c r="AN67" t="str">
        <f t="shared" ref="AN67:AN87" si="47">CONCATENATE("};")</f>
        <v>};</v>
      </c>
    </row>
    <row r="68" spans="1:40" x14ac:dyDescent="0.25">
      <c r="A68">
        <v>1879239032</v>
      </c>
      <c r="B68">
        <v>67</v>
      </c>
      <c r="C68" t="s">
        <v>702</v>
      </c>
      <c r="D68" t="s">
        <v>24</v>
      </c>
      <c r="I68" t="s">
        <v>79</v>
      </c>
      <c r="J68" t="s">
        <v>795</v>
      </c>
      <c r="K68" t="s">
        <v>1473</v>
      </c>
      <c r="L68">
        <v>2</v>
      </c>
      <c r="M68">
        <v>84</v>
      </c>
      <c r="P68" t="str">
        <f t="shared" si="25"/>
        <v>[67] = {["ID"] = 1879239032; }; -- Tower of the Norcrofts</v>
      </c>
      <c r="Q68" s="1" t="str">
        <f t="shared" si="26"/>
        <v>[67] = {["ID"] = 1879239032; ["SAVE_INDEX"] = 67; ["TYPE"] = 12; ["VXP"] =    0; ["LP"] = 0; ["REP"] = 0; ["FACTION"] = 1; ["TIER"] = 2; ["MIN_LVL"] = "84"; ["NAME"] = { ["EN"] = "Tower of the Norcrofts"; }; ["LORE"] = { ["EN"] = "You are adding a tower for the Men of the Norcrofts."; }; ["SUMMARY"] = { ["EN"] = "Complete 5 Tower rebuild quests in Norcrofts"; }; };</v>
      </c>
      <c r="R68">
        <f t="shared" si="27"/>
        <v>67</v>
      </c>
      <c r="S68" t="str">
        <f t="shared" si="28"/>
        <v>[67] = {</v>
      </c>
      <c r="T68" t="str">
        <f t="shared" si="29"/>
        <v xml:space="preserve">["ID"] = 1879239032; </v>
      </c>
      <c r="U68" t="str">
        <f t="shared" si="30"/>
        <v xml:space="preserve">["ID"] = 1879239032; </v>
      </c>
      <c r="V68" t="str">
        <f t="shared" si="31"/>
        <v/>
      </c>
      <c r="W68" t="str">
        <f t="shared" si="32"/>
        <v xml:space="preserve">["SAVE_INDEX"] = 67; </v>
      </c>
      <c r="X68">
        <f>VLOOKUP(D68,Type!A$2:B$14,2,FALSE)</f>
        <v>12</v>
      </c>
      <c r="Y68" t="str">
        <f t="shared" si="33"/>
        <v xml:space="preserve">["TYPE"] = 12; </v>
      </c>
      <c r="Z68" t="str">
        <f t="shared" si="34"/>
        <v>0</v>
      </c>
      <c r="AA68" t="str">
        <f t="shared" si="35"/>
        <v xml:space="preserve">["VXP"] =    0; </v>
      </c>
      <c r="AB68" t="str">
        <f t="shared" si="36"/>
        <v>0</v>
      </c>
      <c r="AC68" t="str">
        <f t="shared" si="37"/>
        <v xml:space="preserve">["LP"] = 0; </v>
      </c>
      <c r="AD68" t="str">
        <f t="shared" si="38"/>
        <v>0</v>
      </c>
      <c r="AE68" t="str">
        <f t="shared" si="39"/>
        <v xml:space="preserve">["REP"] = 0; </v>
      </c>
      <c r="AF68">
        <f>VLOOKUP(I68,Faction!A$2:B$80,2,FALSE)</f>
        <v>1</v>
      </c>
      <c r="AG68" t="str">
        <f t="shared" si="40"/>
        <v xml:space="preserve">["FACTION"] = 1; </v>
      </c>
      <c r="AH68" t="str">
        <f t="shared" si="41"/>
        <v xml:space="preserve">["TIER"] = 2; </v>
      </c>
      <c r="AI68" t="str">
        <f t="shared" si="42"/>
        <v xml:space="preserve">["MIN_LVL"] = "84"; </v>
      </c>
      <c r="AJ68" t="str">
        <f t="shared" si="43"/>
        <v xml:space="preserve">["NAME"] = { ["EN"] = "Tower of the Norcrofts"; }; </v>
      </c>
      <c r="AK68" t="str">
        <f t="shared" si="44"/>
        <v xml:space="preserve">["LORE"] = { ["EN"] = "You are adding a tower for the Men of the Norcrofts."; }; </v>
      </c>
      <c r="AL68" t="str">
        <f t="shared" si="45"/>
        <v xml:space="preserve">["SUMMARY"] = { ["EN"] = "Complete 5 Tower rebuild quests in Norcrofts"; }; </v>
      </c>
      <c r="AM68" t="str">
        <f t="shared" si="46"/>
        <v/>
      </c>
      <c r="AN68" t="str">
        <f t="shared" si="47"/>
        <v>};</v>
      </c>
    </row>
    <row r="69" spans="1:40" x14ac:dyDescent="0.25">
      <c r="A69">
        <v>1879239033</v>
      </c>
      <c r="B69">
        <v>68</v>
      </c>
      <c r="C69" t="s">
        <v>703</v>
      </c>
      <c r="D69" t="s">
        <v>24</v>
      </c>
      <c r="I69" t="s">
        <v>79</v>
      </c>
      <c r="J69" t="s">
        <v>794</v>
      </c>
      <c r="K69" t="s">
        <v>708</v>
      </c>
      <c r="L69">
        <v>2</v>
      </c>
      <c r="M69">
        <v>84</v>
      </c>
      <c r="P69" t="str">
        <f t="shared" si="25"/>
        <v>[68] = {["ID"] = 1879239033; }; -- Tower of the Entwash Vale</v>
      </c>
      <c r="Q69" s="1" t="str">
        <f t="shared" si="26"/>
        <v>[68] = {["ID"] = 1879239033; ["SAVE_INDEX"] = 68; ["TYPE"] = 12; ["VXP"] =    0; ["LP"] = 0; ["REP"] = 0; ["FACTION"] = 1; ["TIER"] = 2; ["MIN_LVL"] = "84"; ["NAME"] = { ["EN"] = "Tower of the Entwash Vale"; }; ["LORE"] = { ["EN"] = "You are upgrading a tower for the Men of the Entwash Vale."; }; ["SUMMARY"] = { ["EN"] = "Complete 5 Tower rebuild quests in Entwash Vale"; }; };</v>
      </c>
      <c r="R69">
        <f t="shared" si="27"/>
        <v>68</v>
      </c>
      <c r="S69" t="str">
        <f t="shared" si="28"/>
        <v>[68] = {</v>
      </c>
      <c r="T69" t="str">
        <f t="shared" si="29"/>
        <v xml:space="preserve">["ID"] = 1879239033; </v>
      </c>
      <c r="U69" t="str">
        <f t="shared" si="30"/>
        <v xml:space="preserve">["ID"] = 1879239033; </v>
      </c>
      <c r="V69" t="str">
        <f t="shared" si="31"/>
        <v/>
      </c>
      <c r="W69" t="str">
        <f t="shared" si="32"/>
        <v xml:space="preserve">["SAVE_INDEX"] = 68; </v>
      </c>
      <c r="X69">
        <f>VLOOKUP(D69,Type!A$2:B$14,2,FALSE)</f>
        <v>12</v>
      </c>
      <c r="Y69" t="str">
        <f t="shared" si="33"/>
        <v xml:space="preserve">["TYPE"] = 12; </v>
      </c>
      <c r="Z69" t="str">
        <f t="shared" si="34"/>
        <v>0</v>
      </c>
      <c r="AA69" t="str">
        <f t="shared" si="35"/>
        <v xml:space="preserve">["VXP"] =    0; </v>
      </c>
      <c r="AB69" t="str">
        <f t="shared" si="36"/>
        <v>0</v>
      </c>
      <c r="AC69" t="str">
        <f t="shared" si="37"/>
        <v xml:space="preserve">["LP"] = 0; </v>
      </c>
      <c r="AD69" t="str">
        <f t="shared" si="38"/>
        <v>0</v>
      </c>
      <c r="AE69" t="str">
        <f t="shared" si="39"/>
        <v xml:space="preserve">["REP"] = 0; </v>
      </c>
      <c r="AF69">
        <f>VLOOKUP(I69,Faction!A$2:B$80,2,FALSE)</f>
        <v>1</v>
      </c>
      <c r="AG69" t="str">
        <f t="shared" si="40"/>
        <v xml:space="preserve">["FACTION"] = 1; </v>
      </c>
      <c r="AH69" t="str">
        <f t="shared" si="41"/>
        <v xml:space="preserve">["TIER"] = 2; </v>
      </c>
      <c r="AI69" t="str">
        <f t="shared" si="42"/>
        <v xml:space="preserve">["MIN_LVL"] = "84"; </v>
      </c>
      <c r="AJ69" t="str">
        <f t="shared" si="43"/>
        <v xml:space="preserve">["NAME"] = { ["EN"] = "Tower of the Entwash Vale"; }; </v>
      </c>
      <c r="AK69" t="str">
        <f t="shared" si="44"/>
        <v xml:space="preserve">["LORE"] = { ["EN"] = "You are upgrading a tower for the Men of the Entwash Vale."; }; </v>
      </c>
      <c r="AL69" t="str">
        <f t="shared" si="45"/>
        <v xml:space="preserve">["SUMMARY"] = { ["EN"] = "Complete 5 Tower rebuild quests in Entwash Vale"; }; </v>
      </c>
      <c r="AM69" t="str">
        <f t="shared" si="46"/>
        <v/>
      </c>
      <c r="AN69" t="str">
        <f t="shared" si="47"/>
        <v>};</v>
      </c>
    </row>
    <row r="70" spans="1:40" x14ac:dyDescent="0.25">
      <c r="A70">
        <v>1879239038</v>
      </c>
      <c r="B70">
        <v>69</v>
      </c>
      <c r="C70" t="s">
        <v>677</v>
      </c>
      <c r="D70" t="s">
        <v>24</v>
      </c>
      <c r="I70" t="s">
        <v>79</v>
      </c>
      <c r="J70" t="s">
        <v>785</v>
      </c>
      <c r="K70" t="s">
        <v>678</v>
      </c>
      <c r="L70">
        <v>1</v>
      </c>
      <c r="M70">
        <v>84</v>
      </c>
      <c r="P70" t="str">
        <f t="shared" si="25"/>
        <v>[69] = {["ID"] = 1879239038; }; -- The Lumber-mill</v>
      </c>
      <c r="Q70" s="1" t="str">
        <f t="shared" si="26"/>
        <v>[69] = {["ID"] = 1879239038; ["SAVE_INDEX"] = 69; ["TYPE"] = 12; ["VXP"] =    0; ["LP"] = 0; ["REP"] = 0; ["FACTION"] = 1; ["TIER"] = 1; ["MIN_LVL"] = "84"; ["NAME"] = { ["EN"] = "The Lumber-mill"; }; ["LORE"] = { ["EN"] = "You are adding a lumber-mill to the town."; }; ["SUMMARY"] = { ["EN"] = "Complete 9 Lumber-mill rebuild quests"; }; };</v>
      </c>
      <c r="R70">
        <f t="shared" si="27"/>
        <v>69</v>
      </c>
      <c r="S70" t="str">
        <f t="shared" si="28"/>
        <v>[69] = {</v>
      </c>
      <c r="T70" t="str">
        <f t="shared" si="29"/>
        <v xml:space="preserve">["ID"] = 1879239038; </v>
      </c>
      <c r="U70" t="str">
        <f t="shared" si="30"/>
        <v xml:space="preserve">["ID"] = 1879239038; </v>
      </c>
      <c r="V70" t="str">
        <f t="shared" si="31"/>
        <v/>
      </c>
      <c r="W70" t="str">
        <f t="shared" si="32"/>
        <v xml:space="preserve">["SAVE_INDEX"] = 69; </v>
      </c>
      <c r="X70">
        <f>VLOOKUP(D70,Type!A$2:B$14,2,FALSE)</f>
        <v>12</v>
      </c>
      <c r="Y70" t="str">
        <f t="shared" si="33"/>
        <v xml:space="preserve">["TYPE"] = 12; </v>
      </c>
      <c r="Z70" t="str">
        <f t="shared" si="34"/>
        <v>0</v>
      </c>
      <c r="AA70" t="str">
        <f t="shared" si="35"/>
        <v xml:space="preserve">["VXP"] =    0; </v>
      </c>
      <c r="AB70" t="str">
        <f t="shared" si="36"/>
        <v>0</v>
      </c>
      <c r="AC70" t="str">
        <f t="shared" si="37"/>
        <v xml:space="preserve">["LP"] = 0; </v>
      </c>
      <c r="AD70" t="str">
        <f t="shared" si="38"/>
        <v>0</v>
      </c>
      <c r="AE70" t="str">
        <f t="shared" si="39"/>
        <v xml:space="preserve">["REP"] = 0; </v>
      </c>
      <c r="AF70">
        <f>VLOOKUP(I70,Faction!A$2:B$80,2,FALSE)</f>
        <v>1</v>
      </c>
      <c r="AG70" t="str">
        <f t="shared" si="40"/>
        <v xml:space="preserve">["FACTION"] = 1; </v>
      </c>
      <c r="AH70" t="str">
        <f t="shared" si="41"/>
        <v xml:space="preserve">["TIER"] = 1; </v>
      </c>
      <c r="AI70" t="str">
        <f t="shared" si="42"/>
        <v xml:space="preserve">["MIN_LVL"] = "84"; </v>
      </c>
      <c r="AJ70" t="str">
        <f t="shared" si="43"/>
        <v xml:space="preserve">["NAME"] = { ["EN"] = "The Lumber-mill"; }; </v>
      </c>
      <c r="AK70" t="str">
        <f t="shared" si="44"/>
        <v xml:space="preserve">["LORE"] = { ["EN"] = "You are adding a lumber-mill to the town."; }; </v>
      </c>
      <c r="AL70" t="str">
        <f t="shared" si="45"/>
        <v xml:space="preserve">["SUMMARY"] = { ["EN"] = "Complete 9 Lumber-mill rebuild quests"; }; </v>
      </c>
      <c r="AM70" t="str">
        <f t="shared" si="46"/>
        <v/>
      </c>
      <c r="AN70" t="str">
        <f t="shared" si="47"/>
        <v>};</v>
      </c>
    </row>
    <row r="71" spans="1:40" x14ac:dyDescent="0.25">
      <c r="A71">
        <v>1879239039</v>
      </c>
      <c r="B71">
        <v>70</v>
      </c>
      <c r="C71" t="s">
        <v>679</v>
      </c>
      <c r="D71" t="s">
        <v>24</v>
      </c>
      <c r="I71" t="s">
        <v>79</v>
      </c>
      <c r="J71" t="s">
        <v>780</v>
      </c>
      <c r="K71" t="s">
        <v>680</v>
      </c>
      <c r="L71">
        <v>1</v>
      </c>
      <c r="M71">
        <v>84</v>
      </c>
      <c r="P71" t="str">
        <f t="shared" si="25"/>
        <v>[70] = {["ID"] = 1879239039; }; -- The Armoury</v>
      </c>
      <c r="Q71" s="1" t="str">
        <f t="shared" si="26"/>
        <v>[70] = {["ID"] = 1879239039; ["SAVE_INDEX"] = 70; ["TYPE"] = 12; ["VXP"] =    0; ["LP"] = 0; ["REP"] = 0; ["FACTION"] = 1; ["TIER"] = 1; ["MIN_LVL"] = "84"; ["NAME"] = { ["EN"] = "The Armoury"; }; ["LORE"] = { ["EN"] = "You are adding an armoury to the town"; }; ["SUMMARY"] = { ["EN"] = "Complete 7 Armory rebuild quests"; }; };</v>
      </c>
      <c r="R71">
        <f t="shared" si="27"/>
        <v>70</v>
      </c>
      <c r="S71" t="str">
        <f t="shared" si="28"/>
        <v>[70] = {</v>
      </c>
      <c r="T71" t="str">
        <f t="shared" si="29"/>
        <v xml:space="preserve">["ID"] = 1879239039; </v>
      </c>
      <c r="U71" t="str">
        <f t="shared" si="30"/>
        <v xml:space="preserve">["ID"] = 1879239039; </v>
      </c>
      <c r="V71" t="str">
        <f t="shared" si="31"/>
        <v/>
      </c>
      <c r="W71" t="str">
        <f t="shared" si="32"/>
        <v xml:space="preserve">["SAVE_INDEX"] = 70; </v>
      </c>
      <c r="X71">
        <f>VLOOKUP(D71,Type!A$2:B$14,2,FALSE)</f>
        <v>12</v>
      </c>
      <c r="Y71" t="str">
        <f t="shared" si="33"/>
        <v xml:space="preserve">["TYPE"] = 12; </v>
      </c>
      <c r="Z71" t="str">
        <f t="shared" si="34"/>
        <v>0</v>
      </c>
      <c r="AA71" t="str">
        <f t="shared" si="35"/>
        <v xml:space="preserve">["VXP"] =    0; </v>
      </c>
      <c r="AB71" t="str">
        <f t="shared" si="36"/>
        <v>0</v>
      </c>
      <c r="AC71" t="str">
        <f t="shared" si="37"/>
        <v xml:space="preserve">["LP"] = 0; </v>
      </c>
      <c r="AD71" t="str">
        <f t="shared" si="38"/>
        <v>0</v>
      </c>
      <c r="AE71" t="str">
        <f t="shared" si="39"/>
        <v xml:space="preserve">["REP"] = 0; </v>
      </c>
      <c r="AF71">
        <f>VLOOKUP(I71,Faction!A$2:B$80,2,FALSE)</f>
        <v>1</v>
      </c>
      <c r="AG71" t="str">
        <f t="shared" si="40"/>
        <v xml:space="preserve">["FACTION"] = 1; </v>
      </c>
      <c r="AH71" t="str">
        <f t="shared" si="41"/>
        <v xml:space="preserve">["TIER"] = 1; </v>
      </c>
      <c r="AI71" t="str">
        <f t="shared" si="42"/>
        <v xml:space="preserve">["MIN_LVL"] = "84"; </v>
      </c>
      <c r="AJ71" t="str">
        <f t="shared" si="43"/>
        <v xml:space="preserve">["NAME"] = { ["EN"] = "The Armoury"; }; </v>
      </c>
      <c r="AK71" t="str">
        <f t="shared" si="44"/>
        <v xml:space="preserve">["LORE"] = { ["EN"] = "You are adding an armoury to the town"; }; </v>
      </c>
      <c r="AL71" t="str">
        <f t="shared" si="45"/>
        <v xml:space="preserve">["SUMMARY"] = { ["EN"] = "Complete 7 Armory rebuild quests"; }; </v>
      </c>
      <c r="AM71" t="str">
        <f t="shared" si="46"/>
        <v/>
      </c>
      <c r="AN71" t="str">
        <f t="shared" si="47"/>
        <v>};</v>
      </c>
    </row>
    <row r="72" spans="1:40" x14ac:dyDescent="0.25">
      <c r="A72">
        <v>1879239040</v>
      </c>
      <c r="B72">
        <v>71</v>
      </c>
      <c r="C72" t="s">
        <v>1437</v>
      </c>
      <c r="D72" t="s">
        <v>24</v>
      </c>
      <c r="I72" t="s">
        <v>79</v>
      </c>
      <c r="J72" t="s">
        <v>793</v>
      </c>
      <c r="K72" t="s">
        <v>1474</v>
      </c>
      <c r="L72">
        <v>1</v>
      </c>
      <c r="M72">
        <v>84</v>
      </c>
      <c r="P72" t="str">
        <f t="shared" si="25"/>
        <v>[71] = {["ID"] = 1879239040; }; -- Townsfolk</v>
      </c>
      <c r="Q72" s="1" t="str">
        <f t="shared" si="26"/>
        <v>[71] = {["ID"] = 1879239040; ["SAVE_INDEX"] = 71; ["TYPE"] = 12; ["VXP"] =    0; ["LP"] = 0; ["REP"] = 0; ["FACTION"] = 1; ["TIER"] = 1; ["MIN_LVL"] = "84"; ["NAME"] = { ["EN"] = "Townsfolk"; }; ["LORE"] = { ["EN"] = "You are inviting guests to move in"; }; ["SUMMARY"] = { ["EN"] = "Complete 6 Townsfolk quests"; }; };</v>
      </c>
      <c r="R72">
        <f t="shared" si="27"/>
        <v>71</v>
      </c>
      <c r="S72" t="str">
        <f t="shared" si="28"/>
        <v>[71] = {</v>
      </c>
      <c r="T72" t="str">
        <f t="shared" si="29"/>
        <v xml:space="preserve">["ID"] = 1879239040; </v>
      </c>
      <c r="U72" t="str">
        <f t="shared" si="30"/>
        <v xml:space="preserve">["ID"] = 1879239040; </v>
      </c>
      <c r="V72" t="str">
        <f t="shared" si="31"/>
        <v/>
      </c>
      <c r="W72" t="str">
        <f t="shared" si="32"/>
        <v xml:space="preserve">["SAVE_INDEX"] = 71; </v>
      </c>
      <c r="X72">
        <f>VLOOKUP(D72,Type!A$2:B$14,2,FALSE)</f>
        <v>12</v>
      </c>
      <c r="Y72" t="str">
        <f t="shared" si="33"/>
        <v xml:space="preserve">["TYPE"] = 12; </v>
      </c>
      <c r="Z72" t="str">
        <f t="shared" si="34"/>
        <v>0</v>
      </c>
      <c r="AA72" t="str">
        <f t="shared" si="35"/>
        <v xml:space="preserve">["VXP"] =    0; </v>
      </c>
      <c r="AB72" t="str">
        <f t="shared" si="36"/>
        <v>0</v>
      </c>
      <c r="AC72" t="str">
        <f t="shared" si="37"/>
        <v xml:space="preserve">["LP"] = 0; </v>
      </c>
      <c r="AD72" t="str">
        <f t="shared" si="38"/>
        <v>0</v>
      </c>
      <c r="AE72" t="str">
        <f t="shared" si="39"/>
        <v xml:space="preserve">["REP"] = 0; </v>
      </c>
      <c r="AF72">
        <f>VLOOKUP(I72,Faction!A$2:B$80,2,FALSE)</f>
        <v>1</v>
      </c>
      <c r="AG72" t="str">
        <f t="shared" si="40"/>
        <v xml:space="preserve">["FACTION"] = 1; </v>
      </c>
      <c r="AH72" t="str">
        <f t="shared" si="41"/>
        <v xml:space="preserve">["TIER"] = 1; </v>
      </c>
      <c r="AI72" t="str">
        <f t="shared" si="42"/>
        <v xml:space="preserve">["MIN_LVL"] = "84"; </v>
      </c>
      <c r="AJ72" t="str">
        <f t="shared" si="43"/>
        <v xml:space="preserve">["NAME"] = { ["EN"] = "Townsfolk"; }; </v>
      </c>
      <c r="AK72" t="str">
        <f t="shared" si="44"/>
        <v xml:space="preserve">["LORE"] = { ["EN"] = "You are inviting guests to move in"; }; </v>
      </c>
      <c r="AL72" t="str">
        <f t="shared" si="45"/>
        <v xml:space="preserve">["SUMMARY"] = { ["EN"] = "Complete 6 Townsfolk quests"; }; </v>
      </c>
      <c r="AM72" t="str">
        <f t="shared" si="46"/>
        <v/>
      </c>
      <c r="AN72" t="str">
        <f t="shared" si="47"/>
        <v>};</v>
      </c>
    </row>
    <row r="73" spans="1:40" x14ac:dyDescent="0.25">
      <c r="A73">
        <v>1879239053</v>
      </c>
      <c r="B73">
        <v>72</v>
      </c>
      <c r="C73" t="s">
        <v>1540</v>
      </c>
      <c r="D73" t="s">
        <v>24</v>
      </c>
      <c r="I73" t="s">
        <v>79</v>
      </c>
      <c r="J73" t="s">
        <v>784</v>
      </c>
      <c r="K73" t="s">
        <v>681</v>
      </c>
      <c r="L73">
        <v>1</v>
      </c>
      <c r="M73">
        <v>84</v>
      </c>
      <c r="P73" t="str">
        <f t="shared" si="25"/>
        <v>[72] = {["ID"] = 1879239053; }; -- The Library</v>
      </c>
      <c r="Q73" s="1" t="str">
        <f t="shared" si="26"/>
        <v>[72] = {["ID"] = 1879239053; ["SAVE_INDEX"] = 72; ["TYPE"] = 12; ["VXP"] =    0; ["LP"] = 0; ["REP"] = 0; ["FACTION"] = 1; ["TIER"] = 1; ["MIN_LVL"] = "84"; ["NAME"] = { ["EN"] = "The Library"; }; ["LORE"] = { ["EN"] = "You are adding a library to the town."; }; ["SUMMARY"] = { ["EN"] = "Complete 5 Library rebuild quests"; }; };</v>
      </c>
      <c r="R73">
        <f t="shared" si="27"/>
        <v>72</v>
      </c>
      <c r="S73" t="str">
        <f t="shared" si="28"/>
        <v>[72] = {</v>
      </c>
      <c r="T73" t="str">
        <f t="shared" si="29"/>
        <v xml:space="preserve">["ID"] = 1879239053; </v>
      </c>
      <c r="U73" t="str">
        <f t="shared" si="30"/>
        <v xml:space="preserve">["ID"] = 1879239053; </v>
      </c>
      <c r="V73" t="str">
        <f t="shared" si="31"/>
        <v/>
      </c>
      <c r="W73" t="str">
        <f t="shared" si="32"/>
        <v xml:space="preserve">["SAVE_INDEX"] = 72; </v>
      </c>
      <c r="X73">
        <f>VLOOKUP(D73,Type!A$2:B$14,2,FALSE)</f>
        <v>12</v>
      </c>
      <c r="Y73" t="str">
        <f t="shared" si="33"/>
        <v xml:space="preserve">["TYPE"] = 12; </v>
      </c>
      <c r="Z73" t="str">
        <f t="shared" si="34"/>
        <v>0</v>
      </c>
      <c r="AA73" t="str">
        <f t="shared" si="35"/>
        <v xml:space="preserve">["VXP"] =    0; </v>
      </c>
      <c r="AB73" t="str">
        <f t="shared" si="36"/>
        <v>0</v>
      </c>
      <c r="AC73" t="str">
        <f t="shared" si="37"/>
        <v xml:space="preserve">["LP"] = 0; </v>
      </c>
      <c r="AD73" t="str">
        <f t="shared" si="38"/>
        <v>0</v>
      </c>
      <c r="AE73" t="str">
        <f t="shared" si="39"/>
        <v xml:space="preserve">["REP"] = 0; </v>
      </c>
      <c r="AF73">
        <f>VLOOKUP(I73,Faction!A$2:B$80,2,FALSE)</f>
        <v>1</v>
      </c>
      <c r="AG73" t="str">
        <f t="shared" si="40"/>
        <v xml:space="preserve">["FACTION"] = 1; </v>
      </c>
      <c r="AH73" t="str">
        <f t="shared" si="41"/>
        <v xml:space="preserve">["TIER"] = 1; </v>
      </c>
      <c r="AI73" t="str">
        <f t="shared" si="42"/>
        <v xml:space="preserve">["MIN_LVL"] = "84"; </v>
      </c>
      <c r="AJ73" t="str">
        <f t="shared" si="43"/>
        <v xml:space="preserve">["NAME"] = { ["EN"] = "The Library"; }; </v>
      </c>
      <c r="AK73" t="str">
        <f t="shared" si="44"/>
        <v xml:space="preserve">["LORE"] = { ["EN"] = "You are adding a library to the town."; }; </v>
      </c>
      <c r="AL73" t="str">
        <f t="shared" si="45"/>
        <v xml:space="preserve">["SUMMARY"] = { ["EN"] = "Complete 5 Library rebuild quests"; }; </v>
      </c>
      <c r="AM73" t="str">
        <f t="shared" si="46"/>
        <v/>
      </c>
      <c r="AN73" t="str">
        <f t="shared" si="47"/>
        <v>};</v>
      </c>
    </row>
    <row r="74" spans="1:40" x14ac:dyDescent="0.25">
      <c r="A74">
        <v>1879239054</v>
      </c>
      <c r="B74">
        <v>73</v>
      </c>
      <c r="C74" t="s">
        <v>682</v>
      </c>
      <c r="D74" t="s">
        <v>24</v>
      </c>
      <c r="I74" t="s">
        <v>79</v>
      </c>
      <c r="J74" t="s">
        <v>792</v>
      </c>
      <c r="K74" t="s">
        <v>683</v>
      </c>
      <c r="L74">
        <v>1</v>
      </c>
      <c r="M74">
        <v>84</v>
      </c>
      <c r="P74" t="str">
        <f t="shared" si="25"/>
        <v>[73] = {["ID"] = 1879239054; }; -- The Stable</v>
      </c>
      <c r="Q74" s="1" t="str">
        <f t="shared" si="26"/>
        <v>[73] = {["ID"] = 1879239054; ["SAVE_INDEX"] = 73; ["TYPE"] = 12; ["VXP"] =    0; ["LP"] = 0; ["REP"] = 0; ["FACTION"] = 1; ["TIER"] = 1; ["MIN_LVL"] = "84"; ["NAME"] = { ["EN"] = "The Stable"; }; ["LORE"] = { ["EN"] = "You are adding a stable to the town"; }; ["SUMMARY"] = { ["EN"] = "Complete 7 Stable rebuild quests"; }; };</v>
      </c>
      <c r="R74">
        <f t="shared" si="27"/>
        <v>73</v>
      </c>
      <c r="S74" t="str">
        <f t="shared" si="28"/>
        <v>[73] = {</v>
      </c>
      <c r="T74" t="str">
        <f t="shared" si="29"/>
        <v xml:space="preserve">["ID"] = 1879239054; </v>
      </c>
      <c r="U74" t="str">
        <f t="shared" si="30"/>
        <v xml:space="preserve">["ID"] = 1879239054; </v>
      </c>
      <c r="V74" t="str">
        <f t="shared" si="31"/>
        <v/>
      </c>
      <c r="W74" t="str">
        <f t="shared" si="32"/>
        <v xml:space="preserve">["SAVE_INDEX"] = 73; </v>
      </c>
      <c r="X74">
        <f>VLOOKUP(D74,Type!A$2:B$14,2,FALSE)</f>
        <v>12</v>
      </c>
      <c r="Y74" t="str">
        <f t="shared" si="33"/>
        <v xml:space="preserve">["TYPE"] = 12; </v>
      </c>
      <c r="Z74" t="str">
        <f t="shared" si="34"/>
        <v>0</v>
      </c>
      <c r="AA74" t="str">
        <f t="shared" si="35"/>
        <v xml:space="preserve">["VXP"] =    0; </v>
      </c>
      <c r="AB74" t="str">
        <f t="shared" si="36"/>
        <v>0</v>
      </c>
      <c r="AC74" t="str">
        <f t="shared" si="37"/>
        <v xml:space="preserve">["LP"] = 0; </v>
      </c>
      <c r="AD74" t="str">
        <f t="shared" si="38"/>
        <v>0</v>
      </c>
      <c r="AE74" t="str">
        <f t="shared" si="39"/>
        <v xml:space="preserve">["REP"] = 0; </v>
      </c>
      <c r="AF74">
        <f>VLOOKUP(I74,Faction!A$2:B$80,2,FALSE)</f>
        <v>1</v>
      </c>
      <c r="AG74" t="str">
        <f t="shared" si="40"/>
        <v xml:space="preserve">["FACTION"] = 1; </v>
      </c>
      <c r="AH74" t="str">
        <f t="shared" si="41"/>
        <v xml:space="preserve">["TIER"] = 1; </v>
      </c>
      <c r="AI74" t="str">
        <f t="shared" si="42"/>
        <v xml:space="preserve">["MIN_LVL"] = "84"; </v>
      </c>
      <c r="AJ74" t="str">
        <f t="shared" si="43"/>
        <v xml:space="preserve">["NAME"] = { ["EN"] = "The Stable"; }; </v>
      </c>
      <c r="AK74" t="str">
        <f t="shared" si="44"/>
        <v xml:space="preserve">["LORE"] = { ["EN"] = "You are adding a stable to the town"; }; </v>
      </c>
      <c r="AL74" t="str">
        <f t="shared" si="45"/>
        <v xml:space="preserve">["SUMMARY"] = { ["EN"] = "Complete 7 Stable rebuild quests"; }; </v>
      </c>
      <c r="AM74" t="str">
        <f t="shared" si="46"/>
        <v/>
      </c>
      <c r="AN74" t="str">
        <f t="shared" si="47"/>
        <v>};</v>
      </c>
    </row>
    <row r="75" spans="1:40" x14ac:dyDescent="0.25">
      <c r="A75">
        <v>1879239057</v>
      </c>
      <c r="B75">
        <v>74</v>
      </c>
      <c r="C75" t="s">
        <v>684</v>
      </c>
      <c r="D75" t="s">
        <v>24</v>
      </c>
      <c r="I75" t="s">
        <v>79</v>
      </c>
      <c r="J75" t="s">
        <v>783</v>
      </c>
      <c r="K75" t="s">
        <v>685</v>
      </c>
      <c r="L75">
        <v>1</v>
      </c>
      <c r="M75">
        <v>84</v>
      </c>
      <c r="P75" t="str">
        <f t="shared" si="25"/>
        <v>[74] = {["ID"] = 1879239057; }; -- The Gates</v>
      </c>
      <c r="Q75" s="1" t="str">
        <f t="shared" si="26"/>
        <v>[74] = {["ID"] = 1879239057; ["SAVE_INDEX"] = 74; ["TYPE"] = 12; ["VXP"] =    0; ["LP"] = 0; ["REP"] = 0; ["FACTION"] = 1; ["TIER"] = 1; ["MIN_LVL"] = "84"; ["NAME"] = { ["EN"] = "The Gates"; }; ["LORE"] = { ["EN"] = "You are upgrading the gates of the town"; }; ["SUMMARY"] = { ["EN"] = "Complete Gates deeds"; }; };</v>
      </c>
      <c r="R75">
        <f t="shared" si="27"/>
        <v>74</v>
      </c>
      <c r="S75" t="str">
        <f t="shared" si="28"/>
        <v>[74] = {</v>
      </c>
      <c r="T75" t="str">
        <f t="shared" si="29"/>
        <v xml:space="preserve">["ID"] = 1879239057; </v>
      </c>
      <c r="U75" t="str">
        <f t="shared" si="30"/>
        <v xml:space="preserve">["ID"] = 1879239057; </v>
      </c>
      <c r="V75" t="str">
        <f t="shared" si="31"/>
        <v/>
      </c>
      <c r="W75" t="str">
        <f t="shared" si="32"/>
        <v xml:space="preserve">["SAVE_INDEX"] = 74; </v>
      </c>
      <c r="X75">
        <f>VLOOKUP(D75,Type!A$2:B$14,2,FALSE)</f>
        <v>12</v>
      </c>
      <c r="Y75" t="str">
        <f t="shared" si="33"/>
        <v xml:space="preserve">["TYPE"] = 12; </v>
      </c>
      <c r="Z75" t="str">
        <f t="shared" si="34"/>
        <v>0</v>
      </c>
      <c r="AA75" t="str">
        <f t="shared" si="35"/>
        <v xml:space="preserve">["VXP"] =    0; </v>
      </c>
      <c r="AB75" t="str">
        <f t="shared" si="36"/>
        <v>0</v>
      </c>
      <c r="AC75" t="str">
        <f t="shared" si="37"/>
        <v xml:space="preserve">["LP"] = 0; </v>
      </c>
      <c r="AD75" t="str">
        <f t="shared" si="38"/>
        <v>0</v>
      </c>
      <c r="AE75" t="str">
        <f t="shared" si="39"/>
        <v xml:space="preserve">["REP"] = 0; </v>
      </c>
      <c r="AF75">
        <f>VLOOKUP(I75,Faction!A$2:B$80,2,FALSE)</f>
        <v>1</v>
      </c>
      <c r="AG75" t="str">
        <f t="shared" si="40"/>
        <v xml:space="preserve">["FACTION"] = 1; </v>
      </c>
      <c r="AH75" t="str">
        <f t="shared" si="41"/>
        <v xml:space="preserve">["TIER"] = 1; </v>
      </c>
      <c r="AI75" t="str">
        <f t="shared" si="42"/>
        <v xml:space="preserve">["MIN_LVL"] = "84"; </v>
      </c>
      <c r="AJ75" t="str">
        <f t="shared" si="43"/>
        <v xml:space="preserve">["NAME"] = { ["EN"] = "The Gates"; }; </v>
      </c>
      <c r="AK75" t="str">
        <f t="shared" si="44"/>
        <v xml:space="preserve">["LORE"] = { ["EN"] = "You are upgrading the gates of the town"; }; </v>
      </c>
      <c r="AL75" t="str">
        <f t="shared" si="45"/>
        <v xml:space="preserve">["SUMMARY"] = { ["EN"] = "Complete Gates deeds"; }; </v>
      </c>
      <c r="AM75" t="str">
        <f t="shared" si="46"/>
        <v/>
      </c>
      <c r="AN75" t="str">
        <f t="shared" si="47"/>
        <v>};</v>
      </c>
    </row>
    <row r="76" spans="1:40" x14ac:dyDescent="0.25">
      <c r="A76">
        <v>1879239055</v>
      </c>
      <c r="B76">
        <v>75</v>
      </c>
      <c r="C76" t="s">
        <v>704</v>
      </c>
      <c r="D76" t="s">
        <v>24</v>
      </c>
      <c r="I76" t="s">
        <v>79</v>
      </c>
      <c r="J76" t="s">
        <v>781</v>
      </c>
      <c r="K76" t="s">
        <v>1475</v>
      </c>
      <c r="L76">
        <v>2</v>
      </c>
      <c r="M76">
        <v>84</v>
      </c>
      <c r="P76" t="str">
        <f t="shared" si="25"/>
        <v>[75] = {["ID"] = 1879239055; }; -- The East Gate</v>
      </c>
      <c r="Q76" s="1" t="str">
        <f t="shared" si="26"/>
        <v>[75] = {["ID"] = 1879239055; ["SAVE_INDEX"] = 75; ["TYPE"] = 12; ["VXP"] =    0; ["LP"] = 0; ["REP"] = 0; ["FACTION"] = 1; ["TIER"] = 2; ["MIN_LVL"] = "84"; ["NAME"] = { ["EN"] = "The East Gate"; }; ["LORE"] = { ["EN"] = "You are upgrading the East Gate of the town"; }; ["SUMMARY"] = { ["EN"] = "Complete 4 East Gate rebuild quests"; }; };</v>
      </c>
      <c r="R76">
        <f t="shared" si="27"/>
        <v>75</v>
      </c>
      <c r="S76" t="str">
        <f t="shared" si="28"/>
        <v>[75] = {</v>
      </c>
      <c r="T76" t="str">
        <f t="shared" si="29"/>
        <v xml:space="preserve">["ID"] = 1879239055; </v>
      </c>
      <c r="U76" t="str">
        <f t="shared" si="30"/>
        <v xml:space="preserve">["ID"] = 1879239055; </v>
      </c>
      <c r="V76" t="str">
        <f t="shared" si="31"/>
        <v/>
      </c>
      <c r="W76" t="str">
        <f t="shared" si="32"/>
        <v xml:space="preserve">["SAVE_INDEX"] = 75; </v>
      </c>
      <c r="X76">
        <f>VLOOKUP(D76,Type!A$2:B$14,2,FALSE)</f>
        <v>12</v>
      </c>
      <c r="Y76" t="str">
        <f t="shared" si="33"/>
        <v xml:space="preserve">["TYPE"] = 12; </v>
      </c>
      <c r="Z76" t="str">
        <f t="shared" si="34"/>
        <v>0</v>
      </c>
      <c r="AA76" t="str">
        <f t="shared" si="35"/>
        <v xml:space="preserve">["VXP"] =    0; </v>
      </c>
      <c r="AB76" t="str">
        <f t="shared" si="36"/>
        <v>0</v>
      </c>
      <c r="AC76" t="str">
        <f t="shared" si="37"/>
        <v xml:space="preserve">["LP"] = 0; </v>
      </c>
      <c r="AD76" t="str">
        <f t="shared" si="38"/>
        <v>0</v>
      </c>
      <c r="AE76" t="str">
        <f t="shared" si="39"/>
        <v xml:space="preserve">["REP"] = 0; </v>
      </c>
      <c r="AF76">
        <f>VLOOKUP(I76,Faction!A$2:B$80,2,FALSE)</f>
        <v>1</v>
      </c>
      <c r="AG76" t="str">
        <f t="shared" si="40"/>
        <v xml:space="preserve">["FACTION"] = 1; </v>
      </c>
      <c r="AH76" t="str">
        <f t="shared" si="41"/>
        <v xml:space="preserve">["TIER"] = 2; </v>
      </c>
      <c r="AI76" t="str">
        <f t="shared" si="42"/>
        <v xml:space="preserve">["MIN_LVL"] = "84"; </v>
      </c>
      <c r="AJ76" t="str">
        <f t="shared" si="43"/>
        <v xml:space="preserve">["NAME"] = { ["EN"] = "The East Gate"; }; </v>
      </c>
      <c r="AK76" t="str">
        <f t="shared" si="44"/>
        <v xml:space="preserve">["LORE"] = { ["EN"] = "You are upgrading the East Gate of the town"; }; </v>
      </c>
      <c r="AL76" t="str">
        <f t="shared" si="45"/>
        <v xml:space="preserve">["SUMMARY"] = { ["EN"] = "Complete 4 East Gate rebuild quests"; }; </v>
      </c>
      <c r="AM76" t="str">
        <f t="shared" si="46"/>
        <v/>
      </c>
      <c r="AN76" t="str">
        <f t="shared" si="47"/>
        <v>};</v>
      </c>
    </row>
    <row r="77" spans="1:40" x14ac:dyDescent="0.25">
      <c r="A77">
        <v>1879239056</v>
      </c>
      <c r="B77">
        <v>76</v>
      </c>
      <c r="C77" t="s">
        <v>705</v>
      </c>
      <c r="D77" t="s">
        <v>24</v>
      </c>
      <c r="I77" t="s">
        <v>79</v>
      </c>
      <c r="J77" t="s">
        <v>782</v>
      </c>
      <c r="K77" t="s">
        <v>1476</v>
      </c>
      <c r="L77">
        <v>2</v>
      </c>
      <c r="M77">
        <v>84</v>
      </c>
      <c r="P77" t="str">
        <f t="shared" si="25"/>
        <v>[76] = {["ID"] = 1879239056; }; -- The West Gate</v>
      </c>
      <c r="Q77" s="1" t="str">
        <f t="shared" si="26"/>
        <v>[76] = {["ID"] = 1879239056; ["SAVE_INDEX"] = 76; ["TYPE"] = 12; ["VXP"] =    0; ["LP"] = 0; ["REP"] = 0; ["FACTION"] = 1; ["TIER"] = 2; ["MIN_LVL"] = "84"; ["NAME"] = { ["EN"] = "The West Gate"; }; ["LORE"] = { ["EN"] = "You are upgrading the West Gate of the town"; }; ["SUMMARY"] = { ["EN"] = "Complete 4 West Gate rebuild quests"; }; };</v>
      </c>
      <c r="R77">
        <f t="shared" si="27"/>
        <v>76</v>
      </c>
      <c r="S77" t="str">
        <f t="shared" si="28"/>
        <v>[76] = {</v>
      </c>
      <c r="T77" t="str">
        <f t="shared" si="29"/>
        <v xml:space="preserve">["ID"] = 1879239056; </v>
      </c>
      <c r="U77" t="str">
        <f t="shared" si="30"/>
        <v xml:space="preserve">["ID"] = 1879239056; </v>
      </c>
      <c r="V77" t="str">
        <f t="shared" si="31"/>
        <v/>
      </c>
      <c r="W77" t="str">
        <f t="shared" si="32"/>
        <v xml:space="preserve">["SAVE_INDEX"] = 76; </v>
      </c>
      <c r="X77">
        <f>VLOOKUP(D77,Type!A$2:B$14,2,FALSE)</f>
        <v>12</v>
      </c>
      <c r="Y77" t="str">
        <f t="shared" si="33"/>
        <v xml:space="preserve">["TYPE"] = 12; </v>
      </c>
      <c r="Z77" t="str">
        <f t="shared" si="34"/>
        <v>0</v>
      </c>
      <c r="AA77" t="str">
        <f t="shared" si="35"/>
        <v xml:space="preserve">["VXP"] =    0; </v>
      </c>
      <c r="AB77" t="str">
        <f t="shared" si="36"/>
        <v>0</v>
      </c>
      <c r="AC77" t="str">
        <f t="shared" si="37"/>
        <v xml:space="preserve">["LP"] = 0; </v>
      </c>
      <c r="AD77" t="str">
        <f t="shared" si="38"/>
        <v>0</v>
      </c>
      <c r="AE77" t="str">
        <f t="shared" si="39"/>
        <v xml:space="preserve">["REP"] = 0; </v>
      </c>
      <c r="AF77">
        <f>VLOOKUP(I77,Faction!A$2:B$80,2,FALSE)</f>
        <v>1</v>
      </c>
      <c r="AG77" t="str">
        <f t="shared" si="40"/>
        <v xml:space="preserve">["FACTION"] = 1; </v>
      </c>
      <c r="AH77" t="str">
        <f t="shared" si="41"/>
        <v xml:space="preserve">["TIER"] = 2; </v>
      </c>
      <c r="AI77" t="str">
        <f t="shared" si="42"/>
        <v xml:space="preserve">["MIN_LVL"] = "84"; </v>
      </c>
      <c r="AJ77" t="str">
        <f t="shared" si="43"/>
        <v xml:space="preserve">["NAME"] = { ["EN"] = "The West Gate"; }; </v>
      </c>
      <c r="AK77" t="str">
        <f t="shared" si="44"/>
        <v xml:space="preserve">["LORE"] = { ["EN"] = "You are upgrading the West Gate of the town"; }; </v>
      </c>
      <c r="AL77" t="str">
        <f t="shared" si="45"/>
        <v xml:space="preserve">["SUMMARY"] = { ["EN"] = "Complete 4 West Gate rebuild quests"; }; </v>
      </c>
      <c r="AM77" t="str">
        <f t="shared" si="46"/>
        <v/>
      </c>
      <c r="AN77" t="str">
        <f t="shared" si="47"/>
        <v>};</v>
      </c>
    </row>
    <row r="78" spans="1:40" x14ac:dyDescent="0.25">
      <c r="A78">
        <v>1879239069</v>
      </c>
      <c r="B78">
        <v>77</v>
      </c>
      <c r="C78" t="s">
        <v>686</v>
      </c>
      <c r="D78" t="s">
        <v>24</v>
      </c>
      <c r="I78" t="s">
        <v>79</v>
      </c>
      <c r="J78" t="s">
        <v>774</v>
      </c>
      <c r="K78" t="s">
        <v>687</v>
      </c>
      <c r="L78">
        <v>1</v>
      </c>
      <c r="M78">
        <v>84</v>
      </c>
      <c r="P78" t="str">
        <f t="shared" si="25"/>
        <v>[77] = {["ID"] = 1879239069; }; -- Houses</v>
      </c>
      <c r="Q78" s="1" t="str">
        <f t="shared" si="26"/>
        <v>[77] = {["ID"] = 1879239069; ["SAVE_INDEX"] = 77; ["TYPE"] = 12; ["VXP"] =    0; ["LP"] = 0; ["REP"] = 0; ["FACTION"] = 1; ["TIER"] = 1; ["MIN_LVL"] = "84"; ["NAME"] = { ["EN"] = "Houses"; }; ["LORE"] = { ["EN"] = "You are adding houses to the town"; }; ["SUMMARY"] = { ["EN"] = "Complete House and Cottage deeds"; }; };</v>
      </c>
      <c r="R78">
        <f t="shared" si="27"/>
        <v>77</v>
      </c>
      <c r="S78" t="str">
        <f t="shared" si="28"/>
        <v>[77] = {</v>
      </c>
      <c r="T78" t="str">
        <f t="shared" si="29"/>
        <v xml:space="preserve">["ID"] = 1879239069; </v>
      </c>
      <c r="U78" t="str">
        <f t="shared" si="30"/>
        <v xml:space="preserve">["ID"] = 1879239069; </v>
      </c>
      <c r="V78" t="str">
        <f t="shared" si="31"/>
        <v/>
      </c>
      <c r="W78" t="str">
        <f t="shared" si="32"/>
        <v xml:space="preserve">["SAVE_INDEX"] = 77; </v>
      </c>
      <c r="X78">
        <f>VLOOKUP(D78,Type!A$2:B$14,2,FALSE)</f>
        <v>12</v>
      </c>
      <c r="Y78" t="str">
        <f t="shared" si="33"/>
        <v xml:space="preserve">["TYPE"] = 12; </v>
      </c>
      <c r="Z78" t="str">
        <f t="shared" si="34"/>
        <v>0</v>
      </c>
      <c r="AA78" t="str">
        <f t="shared" si="35"/>
        <v xml:space="preserve">["VXP"] =    0; </v>
      </c>
      <c r="AB78" t="str">
        <f t="shared" si="36"/>
        <v>0</v>
      </c>
      <c r="AC78" t="str">
        <f t="shared" si="37"/>
        <v xml:space="preserve">["LP"] = 0; </v>
      </c>
      <c r="AD78" t="str">
        <f t="shared" si="38"/>
        <v>0</v>
      </c>
      <c r="AE78" t="str">
        <f t="shared" si="39"/>
        <v xml:space="preserve">["REP"] = 0; </v>
      </c>
      <c r="AF78">
        <f>VLOOKUP(I78,Faction!A$2:B$80,2,FALSE)</f>
        <v>1</v>
      </c>
      <c r="AG78" t="str">
        <f t="shared" si="40"/>
        <v xml:space="preserve">["FACTION"] = 1; </v>
      </c>
      <c r="AH78" t="str">
        <f t="shared" si="41"/>
        <v xml:space="preserve">["TIER"] = 1; </v>
      </c>
      <c r="AI78" t="str">
        <f t="shared" si="42"/>
        <v xml:space="preserve">["MIN_LVL"] = "84"; </v>
      </c>
      <c r="AJ78" t="str">
        <f t="shared" si="43"/>
        <v xml:space="preserve">["NAME"] = { ["EN"] = "Houses"; }; </v>
      </c>
      <c r="AK78" t="str">
        <f t="shared" si="44"/>
        <v xml:space="preserve">["LORE"] = { ["EN"] = "You are adding houses to the town"; }; </v>
      </c>
      <c r="AL78" t="str">
        <f t="shared" si="45"/>
        <v xml:space="preserve">["SUMMARY"] = { ["EN"] = "Complete House and Cottage deeds"; }; </v>
      </c>
      <c r="AM78" t="str">
        <f t="shared" si="46"/>
        <v/>
      </c>
      <c r="AN78" t="str">
        <f t="shared" si="47"/>
        <v>};</v>
      </c>
    </row>
    <row r="79" spans="1:40" x14ac:dyDescent="0.25">
      <c r="A79">
        <v>1879239058</v>
      </c>
      <c r="B79">
        <v>78</v>
      </c>
      <c r="C79" t="s">
        <v>709</v>
      </c>
      <c r="D79" t="s">
        <v>24</v>
      </c>
      <c r="I79" t="s">
        <v>79</v>
      </c>
      <c r="J79" t="s">
        <v>764</v>
      </c>
      <c r="K79" t="s">
        <v>715</v>
      </c>
      <c r="L79">
        <v>2</v>
      </c>
      <c r="M79">
        <v>84</v>
      </c>
      <c r="P79" t="str">
        <f t="shared" si="25"/>
        <v>[78] = {["ID"] = 1879239058; }; -- Cottage of the Wold</v>
      </c>
      <c r="Q79" s="1" t="str">
        <f t="shared" si="26"/>
        <v>[78] = {["ID"] = 1879239058; ["SAVE_INDEX"] = 78; ["TYPE"] = 12; ["VXP"] =    0; ["LP"] = 0; ["REP"] = 0; ["FACTION"] = 1; ["TIER"] = 2; ["MIN_LVL"] = "84"; ["NAME"] = { ["EN"] = "Cottage of the Wold"; }; ["LORE"] = { ["EN"] = "You are upgrading a house for the Men of the Wold in the town."; }; ["SUMMARY"] = { ["EN"] = "Complete 5 cottage rebuild quests in Norcrofts"; }; };</v>
      </c>
      <c r="R79">
        <f t="shared" si="27"/>
        <v>78</v>
      </c>
      <c r="S79" t="str">
        <f t="shared" si="28"/>
        <v>[78] = {</v>
      </c>
      <c r="T79" t="str">
        <f t="shared" si="29"/>
        <v xml:space="preserve">["ID"] = 1879239058; </v>
      </c>
      <c r="U79" t="str">
        <f t="shared" si="30"/>
        <v xml:space="preserve">["ID"] = 1879239058; </v>
      </c>
      <c r="V79" t="str">
        <f t="shared" si="31"/>
        <v/>
      </c>
      <c r="W79" t="str">
        <f t="shared" si="32"/>
        <v xml:space="preserve">["SAVE_INDEX"] = 78; </v>
      </c>
      <c r="X79">
        <f>VLOOKUP(D79,Type!A$2:B$14,2,FALSE)</f>
        <v>12</v>
      </c>
      <c r="Y79" t="str">
        <f t="shared" si="33"/>
        <v xml:space="preserve">["TYPE"] = 12; </v>
      </c>
      <c r="Z79" t="str">
        <f t="shared" si="34"/>
        <v>0</v>
      </c>
      <c r="AA79" t="str">
        <f t="shared" si="35"/>
        <v xml:space="preserve">["VXP"] =    0; </v>
      </c>
      <c r="AB79" t="str">
        <f t="shared" si="36"/>
        <v>0</v>
      </c>
      <c r="AC79" t="str">
        <f t="shared" si="37"/>
        <v xml:space="preserve">["LP"] = 0; </v>
      </c>
      <c r="AD79" t="str">
        <f t="shared" si="38"/>
        <v>0</v>
      </c>
      <c r="AE79" t="str">
        <f t="shared" si="39"/>
        <v xml:space="preserve">["REP"] = 0; </v>
      </c>
      <c r="AF79">
        <f>VLOOKUP(I79,Faction!A$2:B$80,2,FALSE)</f>
        <v>1</v>
      </c>
      <c r="AG79" t="str">
        <f t="shared" si="40"/>
        <v xml:space="preserve">["FACTION"] = 1; </v>
      </c>
      <c r="AH79" t="str">
        <f t="shared" si="41"/>
        <v xml:space="preserve">["TIER"] = 2; </v>
      </c>
      <c r="AI79" t="str">
        <f t="shared" si="42"/>
        <v xml:space="preserve">["MIN_LVL"] = "84"; </v>
      </c>
      <c r="AJ79" t="str">
        <f t="shared" si="43"/>
        <v xml:space="preserve">["NAME"] = { ["EN"] = "Cottage of the Wold"; }; </v>
      </c>
      <c r="AK79" t="str">
        <f t="shared" si="44"/>
        <v xml:space="preserve">["LORE"] = { ["EN"] = "You are upgrading a house for the Men of the Wold in the town."; }; </v>
      </c>
      <c r="AL79" t="str">
        <f t="shared" si="45"/>
        <v xml:space="preserve">["SUMMARY"] = { ["EN"] = "Complete 5 cottage rebuild quests in Norcrofts"; }; </v>
      </c>
      <c r="AM79" t="str">
        <f t="shared" si="46"/>
        <v/>
      </c>
      <c r="AN79" t="str">
        <f t="shared" si="47"/>
        <v>};</v>
      </c>
    </row>
    <row r="80" spans="1:40" x14ac:dyDescent="0.25">
      <c r="A80">
        <v>1879239059</v>
      </c>
      <c r="B80">
        <v>79</v>
      </c>
      <c r="C80" t="s">
        <v>710</v>
      </c>
      <c r="D80" t="s">
        <v>24</v>
      </c>
      <c r="I80" t="s">
        <v>79</v>
      </c>
      <c r="J80" t="s">
        <v>773</v>
      </c>
      <c r="K80" t="s">
        <v>715</v>
      </c>
      <c r="L80">
        <v>2</v>
      </c>
      <c r="M80">
        <v>84</v>
      </c>
      <c r="P80" t="str">
        <f t="shared" si="25"/>
        <v>[79] = {["ID"] = 1879239059; }; -- House of the Wold</v>
      </c>
      <c r="Q80" s="1" t="str">
        <f t="shared" si="26"/>
        <v>[79] = {["ID"] = 1879239059; ["SAVE_INDEX"] = 79; ["TYPE"] = 12; ["VXP"] =    0; ["LP"] = 0; ["REP"] = 0; ["FACTION"] = 1; ["TIER"] = 2; ["MIN_LVL"] = "84"; ["NAME"] = { ["EN"] = "House of the Wold"; }; ["LORE"] = { ["EN"] = "You are upgrading a house for the Men of the Wold in the town."; }; ["SUMMARY"] = { ["EN"] = "Complete 5 House rebuild quests in the Wold"; }; };</v>
      </c>
      <c r="R80">
        <f t="shared" si="27"/>
        <v>79</v>
      </c>
      <c r="S80" t="str">
        <f t="shared" si="28"/>
        <v>[79] = {</v>
      </c>
      <c r="T80" t="str">
        <f t="shared" si="29"/>
        <v xml:space="preserve">["ID"] = 1879239059; </v>
      </c>
      <c r="U80" t="str">
        <f t="shared" si="30"/>
        <v xml:space="preserve">["ID"] = 1879239059; </v>
      </c>
      <c r="V80" t="str">
        <f t="shared" si="31"/>
        <v/>
      </c>
      <c r="W80" t="str">
        <f t="shared" si="32"/>
        <v xml:space="preserve">["SAVE_INDEX"] = 79; </v>
      </c>
      <c r="X80">
        <f>VLOOKUP(D80,Type!A$2:B$14,2,FALSE)</f>
        <v>12</v>
      </c>
      <c r="Y80" t="str">
        <f t="shared" si="33"/>
        <v xml:space="preserve">["TYPE"] = 12; </v>
      </c>
      <c r="Z80" t="str">
        <f t="shared" si="34"/>
        <v>0</v>
      </c>
      <c r="AA80" t="str">
        <f t="shared" si="35"/>
        <v xml:space="preserve">["VXP"] =    0; </v>
      </c>
      <c r="AB80" t="str">
        <f t="shared" si="36"/>
        <v>0</v>
      </c>
      <c r="AC80" t="str">
        <f t="shared" si="37"/>
        <v xml:space="preserve">["LP"] = 0; </v>
      </c>
      <c r="AD80" t="str">
        <f t="shared" si="38"/>
        <v>0</v>
      </c>
      <c r="AE80" t="str">
        <f t="shared" si="39"/>
        <v xml:space="preserve">["REP"] = 0; </v>
      </c>
      <c r="AF80">
        <f>VLOOKUP(I80,Faction!A$2:B$80,2,FALSE)</f>
        <v>1</v>
      </c>
      <c r="AG80" t="str">
        <f t="shared" si="40"/>
        <v xml:space="preserve">["FACTION"] = 1; </v>
      </c>
      <c r="AH80" t="str">
        <f t="shared" si="41"/>
        <v xml:space="preserve">["TIER"] = 2; </v>
      </c>
      <c r="AI80" t="str">
        <f t="shared" si="42"/>
        <v xml:space="preserve">["MIN_LVL"] = "84"; </v>
      </c>
      <c r="AJ80" t="str">
        <f t="shared" si="43"/>
        <v xml:space="preserve">["NAME"] = { ["EN"] = "House of the Wold"; }; </v>
      </c>
      <c r="AK80" t="str">
        <f t="shared" si="44"/>
        <v xml:space="preserve">["LORE"] = { ["EN"] = "You are upgrading a house for the Men of the Wold in the town."; }; </v>
      </c>
      <c r="AL80" t="str">
        <f t="shared" si="45"/>
        <v xml:space="preserve">["SUMMARY"] = { ["EN"] = "Complete 5 House rebuild quests in the Wold"; }; </v>
      </c>
      <c r="AM80" t="str">
        <f t="shared" si="46"/>
        <v/>
      </c>
      <c r="AN80" t="str">
        <f t="shared" si="47"/>
        <v>};</v>
      </c>
    </row>
    <row r="81" spans="1:40" x14ac:dyDescent="0.25">
      <c r="A81">
        <v>1879239061</v>
      </c>
      <c r="B81">
        <v>80</v>
      </c>
      <c r="C81" t="s">
        <v>711</v>
      </c>
      <c r="D81" t="s">
        <v>24</v>
      </c>
      <c r="I81" t="s">
        <v>79</v>
      </c>
      <c r="J81" t="s">
        <v>772</v>
      </c>
      <c r="K81" t="s">
        <v>716</v>
      </c>
      <c r="L81">
        <v>2</v>
      </c>
      <c r="M81">
        <v>84</v>
      </c>
      <c r="P81" t="str">
        <f t="shared" si="25"/>
        <v>[80] = {["ID"] = 1879239061; }; -- House of the Sutcrofts</v>
      </c>
      <c r="Q81" s="1" t="str">
        <f t="shared" si="26"/>
        <v>[80] = {["ID"] = 1879239061; ["SAVE_INDEX"] = 80; ["TYPE"] = 12; ["VXP"] =    0; ["LP"] = 0; ["REP"] = 0; ["FACTION"] = 1; ["TIER"] = 2; ["MIN_LVL"] = "84"; ["NAME"] = { ["EN"] = "House of the Sutcrofts"; }; ["LORE"] = { ["EN"] = "You are upgrading a house for the Men of the Sutcrofts in the town."; }; ["SUMMARY"] = { ["EN"] = "Complete 5 House rebuild quests in Sutcrofts"; }; };</v>
      </c>
      <c r="R81">
        <f t="shared" si="27"/>
        <v>80</v>
      </c>
      <c r="S81" t="str">
        <f t="shared" si="28"/>
        <v>[80] = {</v>
      </c>
      <c r="T81" t="str">
        <f t="shared" si="29"/>
        <v xml:space="preserve">["ID"] = 1879239061; </v>
      </c>
      <c r="U81" t="str">
        <f t="shared" si="30"/>
        <v xml:space="preserve">["ID"] = 1879239061; </v>
      </c>
      <c r="V81" t="str">
        <f t="shared" si="31"/>
        <v/>
      </c>
      <c r="W81" t="str">
        <f t="shared" si="32"/>
        <v xml:space="preserve">["SAVE_INDEX"] = 80; </v>
      </c>
      <c r="X81">
        <f>VLOOKUP(D81,Type!A$2:B$14,2,FALSE)</f>
        <v>12</v>
      </c>
      <c r="Y81" t="str">
        <f t="shared" si="33"/>
        <v xml:space="preserve">["TYPE"] = 12; </v>
      </c>
      <c r="Z81" t="str">
        <f t="shared" si="34"/>
        <v>0</v>
      </c>
      <c r="AA81" t="str">
        <f t="shared" si="35"/>
        <v xml:space="preserve">["VXP"] =    0; </v>
      </c>
      <c r="AB81" t="str">
        <f t="shared" si="36"/>
        <v>0</v>
      </c>
      <c r="AC81" t="str">
        <f t="shared" si="37"/>
        <v xml:space="preserve">["LP"] = 0; </v>
      </c>
      <c r="AD81" t="str">
        <f t="shared" si="38"/>
        <v>0</v>
      </c>
      <c r="AE81" t="str">
        <f t="shared" si="39"/>
        <v xml:space="preserve">["REP"] = 0; </v>
      </c>
      <c r="AF81">
        <f>VLOOKUP(I81,Faction!A$2:B$80,2,FALSE)</f>
        <v>1</v>
      </c>
      <c r="AG81" t="str">
        <f t="shared" si="40"/>
        <v xml:space="preserve">["FACTION"] = 1; </v>
      </c>
      <c r="AH81" t="str">
        <f t="shared" si="41"/>
        <v xml:space="preserve">["TIER"] = 2; </v>
      </c>
      <c r="AI81" t="str">
        <f t="shared" si="42"/>
        <v xml:space="preserve">["MIN_LVL"] = "84"; </v>
      </c>
      <c r="AJ81" t="str">
        <f t="shared" si="43"/>
        <v xml:space="preserve">["NAME"] = { ["EN"] = "House of the Sutcrofts"; }; </v>
      </c>
      <c r="AK81" t="str">
        <f t="shared" si="44"/>
        <v xml:space="preserve">["LORE"] = { ["EN"] = "You are upgrading a house for the Men of the Sutcrofts in the town."; }; </v>
      </c>
      <c r="AL81" t="str">
        <f t="shared" si="45"/>
        <v xml:space="preserve">["SUMMARY"] = { ["EN"] = "Complete 5 House rebuild quests in Sutcrofts"; }; </v>
      </c>
      <c r="AM81" t="str">
        <f t="shared" si="46"/>
        <v/>
      </c>
      <c r="AN81" t="str">
        <f t="shared" si="47"/>
        <v>};</v>
      </c>
    </row>
    <row r="82" spans="1:40" x14ac:dyDescent="0.25">
      <c r="A82">
        <v>1879239060</v>
      </c>
      <c r="B82">
        <v>81</v>
      </c>
      <c r="C82" t="s">
        <v>712</v>
      </c>
      <c r="D82" t="s">
        <v>24</v>
      </c>
      <c r="I82" t="s">
        <v>79</v>
      </c>
      <c r="J82" t="s">
        <v>771</v>
      </c>
      <c r="K82" t="s">
        <v>717</v>
      </c>
      <c r="L82">
        <v>2</v>
      </c>
      <c r="M82">
        <v>84</v>
      </c>
      <c r="P82" t="str">
        <f t="shared" si="25"/>
        <v>[81] = {["ID"] = 1879239060; }; -- House of the Norcrofts</v>
      </c>
      <c r="Q82" s="1" t="str">
        <f t="shared" si="26"/>
        <v>[81] = {["ID"] = 1879239060; ["SAVE_INDEX"] = 81; ["TYPE"] = 12; ["VXP"] =    0; ["LP"] = 0; ["REP"] = 0; ["FACTION"] = 1; ["TIER"] = 2; ["MIN_LVL"] = "84"; ["NAME"] = { ["EN"] = "House of the Norcrofts"; }; ["LORE"] = { ["EN"] = "You are upgrading a house for the Men of the Norcrofts in the town."; }; ["SUMMARY"] = { ["EN"] = "Complete 5 House rebuild quests in Norcrofts"; }; };</v>
      </c>
      <c r="R82">
        <f t="shared" si="27"/>
        <v>81</v>
      </c>
      <c r="S82" t="str">
        <f t="shared" si="28"/>
        <v>[81] = {</v>
      </c>
      <c r="T82" t="str">
        <f t="shared" si="29"/>
        <v xml:space="preserve">["ID"] = 1879239060; </v>
      </c>
      <c r="U82" t="str">
        <f t="shared" si="30"/>
        <v xml:space="preserve">["ID"] = 1879239060; </v>
      </c>
      <c r="V82" t="str">
        <f t="shared" si="31"/>
        <v/>
      </c>
      <c r="W82" t="str">
        <f t="shared" si="32"/>
        <v xml:space="preserve">["SAVE_INDEX"] = 81; </v>
      </c>
      <c r="X82">
        <f>VLOOKUP(D82,Type!A$2:B$14,2,FALSE)</f>
        <v>12</v>
      </c>
      <c r="Y82" t="str">
        <f t="shared" si="33"/>
        <v xml:space="preserve">["TYPE"] = 12; </v>
      </c>
      <c r="Z82" t="str">
        <f t="shared" si="34"/>
        <v>0</v>
      </c>
      <c r="AA82" t="str">
        <f t="shared" si="35"/>
        <v xml:space="preserve">["VXP"] =    0; </v>
      </c>
      <c r="AB82" t="str">
        <f t="shared" si="36"/>
        <v>0</v>
      </c>
      <c r="AC82" t="str">
        <f t="shared" si="37"/>
        <v xml:space="preserve">["LP"] = 0; </v>
      </c>
      <c r="AD82" t="str">
        <f t="shared" si="38"/>
        <v>0</v>
      </c>
      <c r="AE82" t="str">
        <f t="shared" si="39"/>
        <v xml:space="preserve">["REP"] = 0; </v>
      </c>
      <c r="AF82">
        <f>VLOOKUP(I82,Faction!A$2:B$80,2,FALSE)</f>
        <v>1</v>
      </c>
      <c r="AG82" t="str">
        <f t="shared" si="40"/>
        <v xml:space="preserve">["FACTION"] = 1; </v>
      </c>
      <c r="AH82" t="str">
        <f t="shared" si="41"/>
        <v xml:space="preserve">["TIER"] = 2; </v>
      </c>
      <c r="AI82" t="str">
        <f t="shared" si="42"/>
        <v xml:space="preserve">["MIN_LVL"] = "84"; </v>
      </c>
      <c r="AJ82" t="str">
        <f t="shared" si="43"/>
        <v xml:space="preserve">["NAME"] = { ["EN"] = "House of the Norcrofts"; }; </v>
      </c>
      <c r="AK82" t="str">
        <f t="shared" si="44"/>
        <v xml:space="preserve">["LORE"] = { ["EN"] = "You are upgrading a house for the Men of the Norcrofts in the town."; }; </v>
      </c>
      <c r="AL82" t="str">
        <f t="shared" si="45"/>
        <v xml:space="preserve">["SUMMARY"] = { ["EN"] = "Complete 5 House rebuild quests in Norcrofts"; }; </v>
      </c>
      <c r="AM82" t="str">
        <f t="shared" si="46"/>
        <v/>
      </c>
      <c r="AN82" t="str">
        <f t="shared" si="47"/>
        <v>};</v>
      </c>
    </row>
    <row r="83" spans="1:40" x14ac:dyDescent="0.25">
      <c r="A83">
        <v>1879239066</v>
      </c>
      <c r="B83">
        <v>82</v>
      </c>
      <c r="C83" t="s">
        <v>713</v>
      </c>
      <c r="D83" t="s">
        <v>24</v>
      </c>
      <c r="I83" t="s">
        <v>79</v>
      </c>
      <c r="J83" t="s">
        <v>765</v>
      </c>
      <c r="K83" t="s">
        <v>717</v>
      </c>
      <c r="L83">
        <v>2</v>
      </c>
      <c r="M83">
        <v>84</v>
      </c>
      <c r="P83" t="str">
        <f t="shared" si="25"/>
        <v>[82] = {["ID"] = 1879239066; }; -- Cottage of the Norcrofts</v>
      </c>
      <c r="Q83" s="1" t="str">
        <f t="shared" si="26"/>
        <v>[82] = {["ID"] = 1879239066; ["SAVE_INDEX"] = 82; ["TYPE"] = 12; ["VXP"] =    0; ["LP"] = 0; ["REP"] = 0; ["FACTION"] = 1; ["TIER"] = 2; ["MIN_LVL"] = "84"; ["NAME"] = { ["EN"] = "Cottage of the Norcrofts"; }; ["LORE"] = { ["EN"] = "You are upgrading a house for the Men of the Norcrofts in the town."; }; ["SUMMARY"] = { ["EN"] = "Complete 5 cottage rebuild quests in the Wold"; }; };</v>
      </c>
      <c r="R83">
        <f t="shared" si="27"/>
        <v>82</v>
      </c>
      <c r="S83" t="str">
        <f t="shared" si="28"/>
        <v>[82] = {</v>
      </c>
      <c r="T83" t="str">
        <f t="shared" si="29"/>
        <v xml:space="preserve">["ID"] = 1879239066; </v>
      </c>
      <c r="U83" t="str">
        <f t="shared" si="30"/>
        <v xml:space="preserve">["ID"] = 1879239066; </v>
      </c>
      <c r="V83" t="str">
        <f t="shared" si="31"/>
        <v/>
      </c>
      <c r="W83" t="str">
        <f t="shared" si="32"/>
        <v xml:space="preserve">["SAVE_INDEX"] = 82; </v>
      </c>
      <c r="X83">
        <f>VLOOKUP(D83,Type!A$2:B$14,2,FALSE)</f>
        <v>12</v>
      </c>
      <c r="Y83" t="str">
        <f t="shared" si="33"/>
        <v xml:space="preserve">["TYPE"] = 12; </v>
      </c>
      <c r="Z83" t="str">
        <f t="shared" si="34"/>
        <v>0</v>
      </c>
      <c r="AA83" t="str">
        <f t="shared" si="35"/>
        <v xml:space="preserve">["VXP"] =    0; </v>
      </c>
      <c r="AB83" t="str">
        <f t="shared" si="36"/>
        <v>0</v>
      </c>
      <c r="AC83" t="str">
        <f t="shared" si="37"/>
        <v xml:space="preserve">["LP"] = 0; </v>
      </c>
      <c r="AD83" t="str">
        <f t="shared" si="38"/>
        <v>0</v>
      </c>
      <c r="AE83" t="str">
        <f t="shared" si="39"/>
        <v xml:space="preserve">["REP"] = 0; </v>
      </c>
      <c r="AF83">
        <f>VLOOKUP(I83,Faction!A$2:B$80,2,FALSE)</f>
        <v>1</v>
      </c>
      <c r="AG83" t="str">
        <f t="shared" si="40"/>
        <v xml:space="preserve">["FACTION"] = 1; </v>
      </c>
      <c r="AH83" t="str">
        <f t="shared" si="41"/>
        <v xml:space="preserve">["TIER"] = 2; </v>
      </c>
      <c r="AI83" t="str">
        <f t="shared" si="42"/>
        <v xml:space="preserve">["MIN_LVL"] = "84"; </v>
      </c>
      <c r="AJ83" t="str">
        <f t="shared" si="43"/>
        <v xml:space="preserve">["NAME"] = { ["EN"] = "Cottage of the Norcrofts"; }; </v>
      </c>
      <c r="AK83" t="str">
        <f t="shared" si="44"/>
        <v xml:space="preserve">["LORE"] = { ["EN"] = "You are upgrading a house for the Men of the Norcrofts in the town."; }; </v>
      </c>
      <c r="AL83" t="str">
        <f t="shared" si="45"/>
        <v xml:space="preserve">["SUMMARY"] = { ["EN"] = "Complete 5 cottage rebuild quests in the Wold"; }; </v>
      </c>
      <c r="AM83" t="str">
        <f t="shared" si="46"/>
        <v/>
      </c>
      <c r="AN83" t="str">
        <f t="shared" si="47"/>
        <v>};</v>
      </c>
    </row>
    <row r="84" spans="1:40" x14ac:dyDescent="0.25">
      <c r="A84">
        <v>1879239067</v>
      </c>
      <c r="B84">
        <v>83</v>
      </c>
      <c r="C84" t="s">
        <v>714</v>
      </c>
      <c r="D84" t="s">
        <v>24</v>
      </c>
      <c r="I84" t="s">
        <v>79</v>
      </c>
      <c r="J84" t="s">
        <v>770</v>
      </c>
      <c r="K84" t="s">
        <v>718</v>
      </c>
      <c r="L84">
        <v>2</v>
      </c>
      <c r="M84">
        <v>84</v>
      </c>
      <c r="P84" t="str">
        <f t="shared" si="25"/>
        <v>[83] = {["ID"] = 1879239067; }; -- House of the Entwash Vale</v>
      </c>
      <c r="Q84" s="1" t="str">
        <f t="shared" si="26"/>
        <v>[83] = {["ID"] = 1879239067; ["SAVE_INDEX"] = 83; ["TYPE"] = 12; ["VXP"] =    0; ["LP"] = 0; ["REP"] = 0; ["FACTION"] = 1; ["TIER"] = 2; ["MIN_LVL"] = "84"; ["NAME"] = { ["EN"] = "House of the Entwash Vale"; }; ["LORE"] = { ["EN"] = "You are upgrading a house for the Men of the Entwash Vale in the town."; }; ["SUMMARY"] = { ["EN"] = "Complete 5 House rebuild quests in Entwash Vale"; }; };</v>
      </c>
      <c r="R84">
        <f t="shared" si="27"/>
        <v>83</v>
      </c>
      <c r="S84" t="str">
        <f t="shared" si="28"/>
        <v>[83] = {</v>
      </c>
      <c r="T84" t="str">
        <f t="shared" si="29"/>
        <v xml:space="preserve">["ID"] = 1879239067; </v>
      </c>
      <c r="U84" t="str">
        <f t="shared" si="30"/>
        <v xml:space="preserve">["ID"] = 1879239067; </v>
      </c>
      <c r="V84" t="str">
        <f t="shared" si="31"/>
        <v/>
      </c>
      <c r="W84" t="str">
        <f t="shared" si="32"/>
        <v xml:space="preserve">["SAVE_INDEX"] = 83; </v>
      </c>
      <c r="X84">
        <f>VLOOKUP(D84,Type!A$2:B$14,2,FALSE)</f>
        <v>12</v>
      </c>
      <c r="Y84" t="str">
        <f t="shared" si="33"/>
        <v xml:space="preserve">["TYPE"] = 12; </v>
      </c>
      <c r="Z84" t="str">
        <f t="shared" si="34"/>
        <v>0</v>
      </c>
      <c r="AA84" t="str">
        <f t="shared" si="35"/>
        <v xml:space="preserve">["VXP"] =    0; </v>
      </c>
      <c r="AB84" t="str">
        <f t="shared" si="36"/>
        <v>0</v>
      </c>
      <c r="AC84" t="str">
        <f t="shared" si="37"/>
        <v xml:space="preserve">["LP"] = 0; </v>
      </c>
      <c r="AD84" t="str">
        <f t="shared" si="38"/>
        <v>0</v>
      </c>
      <c r="AE84" t="str">
        <f t="shared" si="39"/>
        <v xml:space="preserve">["REP"] = 0; </v>
      </c>
      <c r="AF84">
        <f>VLOOKUP(I84,Faction!A$2:B$80,2,FALSE)</f>
        <v>1</v>
      </c>
      <c r="AG84" t="str">
        <f t="shared" si="40"/>
        <v xml:space="preserve">["FACTION"] = 1; </v>
      </c>
      <c r="AH84" t="str">
        <f t="shared" si="41"/>
        <v xml:space="preserve">["TIER"] = 2; </v>
      </c>
      <c r="AI84" t="str">
        <f t="shared" si="42"/>
        <v xml:space="preserve">["MIN_LVL"] = "84"; </v>
      </c>
      <c r="AJ84" t="str">
        <f t="shared" si="43"/>
        <v xml:space="preserve">["NAME"] = { ["EN"] = "House of the Entwash Vale"; }; </v>
      </c>
      <c r="AK84" t="str">
        <f t="shared" si="44"/>
        <v xml:space="preserve">["LORE"] = { ["EN"] = "You are upgrading a house for the Men of the Entwash Vale in the town."; }; </v>
      </c>
      <c r="AL84" t="str">
        <f t="shared" si="45"/>
        <v xml:space="preserve">["SUMMARY"] = { ["EN"] = "Complete 5 House rebuild quests in Entwash Vale"; }; </v>
      </c>
      <c r="AM84" t="str">
        <f t="shared" si="46"/>
        <v/>
      </c>
      <c r="AN84" t="str">
        <f t="shared" si="47"/>
        <v>};</v>
      </c>
    </row>
    <row r="85" spans="1:40" x14ac:dyDescent="0.25">
      <c r="A85">
        <v>1879239086</v>
      </c>
      <c r="B85">
        <v>84</v>
      </c>
      <c r="C85" t="s">
        <v>688</v>
      </c>
      <c r="D85" t="s">
        <v>24</v>
      </c>
      <c r="I85" t="s">
        <v>79</v>
      </c>
      <c r="J85" t="s">
        <v>769</v>
      </c>
      <c r="K85" t="s">
        <v>689</v>
      </c>
      <c r="L85">
        <v>1</v>
      </c>
      <c r="M85">
        <v>84</v>
      </c>
      <c r="P85" t="str">
        <f t="shared" si="25"/>
        <v>[84] = {["ID"] = 1879239086; }; -- Farmhouses</v>
      </c>
      <c r="Q85" s="1" t="str">
        <f t="shared" si="26"/>
        <v>[84] = {["ID"] = 1879239086; ["SAVE_INDEX"] = 84; ["TYPE"] = 12; ["VXP"] =    0; ["LP"] = 0; ["REP"] = 0; ["FACTION"] = 1; ["TIER"] = 1; ["MIN_LVL"] = "84"; ["NAME"] = { ["EN"] = "Farmhouses"; }; ["LORE"] = { ["EN"] = "You are upgrading the farms of the town."; }; ["SUMMARY"] = { ["EN"] = "Complete Farmhouse deeds"; }; };</v>
      </c>
      <c r="R85">
        <f t="shared" si="27"/>
        <v>84</v>
      </c>
      <c r="S85" t="str">
        <f t="shared" si="28"/>
        <v>[84] = {</v>
      </c>
      <c r="T85" t="str">
        <f t="shared" si="29"/>
        <v xml:space="preserve">["ID"] = 1879239086; </v>
      </c>
      <c r="U85" t="str">
        <f t="shared" si="30"/>
        <v xml:space="preserve">["ID"] = 1879239086; </v>
      </c>
      <c r="V85" t="str">
        <f t="shared" si="31"/>
        <v/>
      </c>
      <c r="W85" t="str">
        <f t="shared" si="32"/>
        <v xml:space="preserve">["SAVE_INDEX"] = 84; </v>
      </c>
      <c r="X85">
        <f>VLOOKUP(D85,Type!A$2:B$14,2,FALSE)</f>
        <v>12</v>
      </c>
      <c r="Y85" t="str">
        <f t="shared" si="33"/>
        <v xml:space="preserve">["TYPE"] = 12; </v>
      </c>
      <c r="Z85" t="str">
        <f t="shared" si="34"/>
        <v>0</v>
      </c>
      <c r="AA85" t="str">
        <f t="shared" si="35"/>
        <v xml:space="preserve">["VXP"] =    0; </v>
      </c>
      <c r="AB85" t="str">
        <f t="shared" si="36"/>
        <v>0</v>
      </c>
      <c r="AC85" t="str">
        <f t="shared" si="37"/>
        <v xml:space="preserve">["LP"] = 0; </v>
      </c>
      <c r="AD85" t="str">
        <f t="shared" si="38"/>
        <v>0</v>
      </c>
      <c r="AE85" t="str">
        <f t="shared" si="39"/>
        <v xml:space="preserve">["REP"] = 0; </v>
      </c>
      <c r="AF85">
        <f>VLOOKUP(I85,Faction!A$2:B$80,2,FALSE)</f>
        <v>1</v>
      </c>
      <c r="AG85" t="str">
        <f t="shared" si="40"/>
        <v xml:space="preserve">["FACTION"] = 1; </v>
      </c>
      <c r="AH85" t="str">
        <f t="shared" si="41"/>
        <v xml:space="preserve">["TIER"] = 1; </v>
      </c>
      <c r="AI85" t="str">
        <f t="shared" si="42"/>
        <v xml:space="preserve">["MIN_LVL"] = "84"; </v>
      </c>
      <c r="AJ85" t="str">
        <f t="shared" si="43"/>
        <v xml:space="preserve">["NAME"] = { ["EN"] = "Farmhouses"; }; </v>
      </c>
      <c r="AK85" t="str">
        <f t="shared" si="44"/>
        <v xml:space="preserve">["LORE"] = { ["EN"] = "You are upgrading the farms of the town."; }; </v>
      </c>
      <c r="AL85" t="str">
        <f t="shared" si="45"/>
        <v xml:space="preserve">["SUMMARY"] = { ["EN"] = "Complete Farmhouse deeds"; }; </v>
      </c>
      <c r="AM85" t="str">
        <f t="shared" si="46"/>
        <v/>
      </c>
      <c r="AN85" t="str">
        <f t="shared" si="47"/>
        <v>};</v>
      </c>
    </row>
    <row r="86" spans="1:40" x14ac:dyDescent="0.25">
      <c r="A86">
        <v>1879239070</v>
      </c>
      <c r="B86">
        <v>85</v>
      </c>
      <c r="C86" t="s">
        <v>719</v>
      </c>
      <c r="D86" t="s">
        <v>24</v>
      </c>
      <c r="I86" t="s">
        <v>79</v>
      </c>
      <c r="J86" t="s">
        <v>767</v>
      </c>
      <c r="K86" t="s">
        <v>720</v>
      </c>
      <c r="L86">
        <v>2</v>
      </c>
      <c r="M86">
        <v>84</v>
      </c>
      <c r="P86" t="str">
        <f t="shared" si="25"/>
        <v>[85] = {["ID"] = 1879239070; }; -- Farmhouse of the Entwash Vale</v>
      </c>
      <c r="Q86" s="1" t="str">
        <f t="shared" si="26"/>
        <v>[85] = {["ID"] = 1879239070; ["SAVE_INDEX"] = 85; ["TYPE"] = 12; ["VXP"] =    0; ["LP"] = 0; ["REP"] = 0; ["FACTION"] = 1; ["TIER"] = 2; ["MIN_LVL"] = "84"; ["NAME"] = { ["EN"] = "Farmhouse of the Entwash Vale"; }; ["LORE"] = { ["EN"] = "You are upgrading a farm for the Men of the Entwash Vale in the town."; }; ["SUMMARY"] = { ["EN"] = "Complete 5 farmhouse rebuild quests in Entwash Vale"; }; };</v>
      </c>
      <c r="R86">
        <f t="shared" si="27"/>
        <v>85</v>
      </c>
      <c r="S86" t="str">
        <f t="shared" si="28"/>
        <v>[85] = {</v>
      </c>
      <c r="T86" t="str">
        <f t="shared" si="29"/>
        <v xml:space="preserve">["ID"] = 1879239070; </v>
      </c>
      <c r="U86" t="str">
        <f t="shared" si="30"/>
        <v xml:space="preserve">["ID"] = 1879239070; </v>
      </c>
      <c r="V86" t="str">
        <f t="shared" si="31"/>
        <v/>
      </c>
      <c r="W86" t="str">
        <f t="shared" si="32"/>
        <v xml:space="preserve">["SAVE_INDEX"] = 85; </v>
      </c>
      <c r="X86">
        <f>VLOOKUP(D86,Type!A$2:B$14,2,FALSE)</f>
        <v>12</v>
      </c>
      <c r="Y86" t="str">
        <f t="shared" si="33"/>
        <v xml:space="preserve">["TYPE"] = 12; </v>
      </c>
      <c r="Z86" t="str">
        <f t="shared" si="34"/>
        <v>0</v>
      </c>
      <c r="AA86" t="str">
        <f t="shared" si="35"/>
        <v xml:space="preserve">["VXP"] =    0; </v>
      </c>
      <c r="AB86" t="str">
        <f t="shared" si="36"/>
        <v>0</v>
      </c>
      <c r="AC86" t="str">
        <f t="shared" si="37"/>
        <v xml:space="preserve">["LP"] = 0; </v>
      </c>
      <c r="AD86" t="str">
        <f t="shared" si="38"/>
        <v>0</v>
      </c>
      <c r="AE86" t="str">
        <f t="shared" si="39"/>
        <v xml:space="preserve">["REP"] = 0; </v>
      </c>
      <c r="AF86">
        <f>VLOOKUP(I86,Faction!A$2:B$80,2,FALSE)</f>
        <v>1</v>
      </c>
      <c r="AG86" t="str">
        <f t="shared" si="40"/>
        <v xml:space="preserve">["FACTION"] = 1; </v>
      </c>
      <c r="AH86" t="str">
        <f t="shared" si="41"/>
        <v xml:space="preserve">["TIER"] = 2; </v>
      </c>
      <c r="AI86" t="str">
        <f t="shared" si="42"/>
        <v xml:space="preserve">["MIN_LVL"] = "84"; </v>
      </c>
      <c r="AJ86" t="str">
        <f t="shared" si="43"/>
        <v xml:space="preserve">["NAME"] = { ["EN"] = "Farmhouse of the Entwash Vale"; }; </v>
      </c>
      <c r="AK86" t="str">
        <f t="shared" si="44"/>
        <v xml:space="preserve">["LORE"] = { ["EN"] = "You are upgrading a farm for the Men of the Entwash Vale in the town."; }; </v>
      </c>
      <c r="AL86" t="str">
        <f t="shared" si="45"/>
        <v xml:space="preserve">["SUMMARY"] = { ["EN"] = "Complete 5 farmhouse rebuild quests in Entwash Vale"; }; </v>
      </c>
      <c r="AM86" t="str">
        <f t="shared" si="46"/>
        <v/>
      </c>
      <c r="AN86" t="str">
        <f t="shared" si="47"/>
        <v>};</v>
      </c>
    </row>
    <row r="87" spans="1:40" x14ac:dyDescent="0.25">
      <c r="A87">
        <v>1879239085</v>
      </c>
      <c r="B87">
        <v>86</v>
      </c>
      <c r="C87" t="s">
        <v>722</v>
      </c>
      <c r="D87" t="s">
        <v>24</v>
      </c>
      <c r="I87" t="s">
        <v>79</v>
      </c>
      <c r="J87" t="s">
        <v>768</v>
      </c>
      <c r="K87" t="s">
        <v>721</v>
      </c>
      <c r="L87">
        <v>2</v>
      </c>
      <c r="M87">
        <v>84</v>
      </c>
      <c r="P87" t="str">
        <f t="shared" si="25"/>
        <v>[86] = {["ID"] = 1879239085; }; -- Farmhouse of the Sutcrofts</v>
      </c>
      <c r="Q87" s="1" t="str">
        <f t="shared" si="26"/>
        <v>[86] = {["ID"] = 1879239085; ["SAVE_INDEX"] = 86; ["TYPE"] = 12; ["VXP"] =    0; ["LP"] = 0; ["REP"] = 0; ["FACTION"] = 1; ["TIER"] = 2; ["MIN_LVL"] = "84"; ["NAME"] = { ["EN"] = "Farmhouse of the Sutcrofts"; }; ["LORE"] = { ["EN"] = "You are upgrading a farm for the Men of the Sutcrofts in the town"; }; ["SUMMARY"] = { ["EN"] = "Complete 5 farmhouse rebuild quests in Sutcrofts"; }; };</v>
      </c>
      <c r="R87">
        <f t="shared" si="27"/>
        <v>86</v>
      </c>
      <c r="S87" t="str">
        <f t="shared" si="28"/>
        <v>[86] = {</v>
      </c>
      <c r="T87" t="str">
        <f t="shared" si="29"/>
        <v xml:space="preserve">["ID"] = 1879239085; </v>
      </c>
      <c r="U87" t="str">
        <f t="shared" si="30"/>
        <v xml:space="preserve">["ID"] = 1879239085; </v>
      </c>
      <c r="V87" t="str">
        <f t="shared" si="31"/>
        <v/>
      </c>
      <c r="W87" t="str">
        <f t="shared" si="32"/>
        <v xml:space="preserve">["SAVE_INDEX"] = 86; </v>
      </c>
      <c r="X87">
        <f>VLOOKUP(D87,Type!A$2:B$14,2,FALSE)</f>
        <v>12</v>
      </c>
      <c r="Y87" t="str">
        <f t="shared" si="33"/>
        <v xml:space="preserve">["TYPE"] = 12; </v>
      </c>
      <c r="Z87" t="str">
        <f t="shared" si="34"/>
        <v>0</v>
      </c>
      <c r="AA87" t="str">
        <f t="shared" si="35"/>
        <v xml:space="preserve">["VXP"] =    0; </v>
      </c>
      <c r="AB87" t="str">
        <f t="shared" si="36"/>
        <v>0</v>
      </c>
      <c r="AC87" t="str">
        <f t="shared" si="37"/>
        <v xml:space="preserve">["LP"] = 0; </v>
      </c>
      <c r="AD87" t="str">
        <f t="shared" si="38"/>
        <v>0</v>
      </c>
      <c r="AE87" t="str">
        <f t="shared" si="39"/>
        <v xml:space="preserve">["REP"] = 0; </v>
      </c>
      <c r="AF87">
        <f>VLOOKUP(I87,Faction!A$2:B$80,2,FALSE)</f>
        <v>1</v>
      </c>
      <c r="AG87" t="str">
        <f t="shared" si="40"/>
        <v xml:space="preserve">["FACTION"] = 1; </v>
      </c>
      <c r="AH87" t="str">
        <f t="shared" si="41"/>
        <v xml:space="preserve">["TIER"] = 2; </v>
      </c>
      <c r="AI87" t="str">
        <f t="shared" si="42"/>
        <v xml:space="preserve">["MIN_LVL"] = "84"; </v>
      </c>
      <c r="AJ87" t="str">
        <f t="shared" si="43"/>
        <v xml:space="preserve">["NAME"] = { ["EN"] = "Farmhouse of the Sutcrofts"; }; </v>
      </c>
      <c r="AK87" t="str">
        <f t="shared" si="44"/>
        <v xml:space="preserve">["LORE"] = { ["EN"] = "You are upgrading a farm for the Men of the Sutcrofts in the town"; }; </v>
      </c>
      <c r="AL87" t="str">
        <f t="shared" si="45"/>
        <v xml:space="preserve">["SUMMARY"] = { ["EN"] = "Complete 5 farmhouse rebuild quests in Sutcrofts"; }; </v>
      </c>
      <c r="AM87" t="str">
        <f t="shared" si="46"/>
        <v/>
      </c>
      <c r="AN87" t="str">
        <f t="shared" si="47"/>
        <v>};</v>
      </c>
    </row>
  </sheetData>
  <conditionalFormatting sqref="B1">
    <cfRule type="duplicateValues" dxfId="40" priority="3"/>
  </conditionalFormatting>
  <conditionalFormatting sqref="B1:B1048576">
    <cfRule type="duplicateValues" dxfId="39" priority="2"/>
  </conditionalFormatting>
  <conditionalFormatting sqref="N2:N87">
    <cfRule type="duplicateValues" dxfId="38"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EB349-048D-40C7-86FD-BC555DC9EF7D}">
  <dimension ref="A1:AN87"/>
  <sheetViews>
    <sheetView workbookViewId="0">
      <pane xSplit="3" ySplit="1" topLeftCell="F17" activePane="bottomRight" state="frozen"/>
      <selection pane="topRight" activeCell="C1" sqref="C1"/>
      <selection pane="bottomLeft" activeCell="A2" sqref="A2"/>
      <selection pane="bottomRight" activeCell="P2" sqref="P2:P38"/>
    </sheetView>
  </sheetViews>
  <sheetFormatPr defaultRowHeight="15" x14ac:dyDescent="0.25"/>
  <cols>
    <col min="1" max="1" width="11" bestFit="1" customWidth="1"/>
    <col min="3" max="3" width="50.5703125" bestFit="1" customWidth="1"/>
    <col min="9" max="9" width="21" bestFit="1" customWidth="1"/>
    <col min="10" max="10" width="27.42578125" customWidth="1"/>
    <col min="15" max="15" width="12.140625" bestFit="1" customWidth="1"/>
    <col min="16" max="16" width="12.140625" customWidth="1"/>
    <col min="17" max="17" width="19.5703125" customWidth="1"/>
  </cols>
  <sheetData>
    <row r="1" spans="1:40" x14ac:dyDescent="0.25">
      <c r="A1" t="s">
        <v>1575</v>
      </c>
      <c r="B1" t="s">
        <v>799</v>
      </c>
      <c r="C1" t="s">
        <v>1011</v>
      </c>
      <c r="D1" t="s">
        <v>1</v>
      </c>
      <c r="E1" t="s">
        <v>2</v>
      </c>
      <c r="F1" t="s">
        <v>3</v>
      </c>
      <c r="G1" t="s">
        <v>4</v>
      </c>
      <c r="H1" t="s">
        <v>5</v>
      </c>
      <c r="I1" t="s">
        <v>6</v>
      </c>
      <c r="J1" t="s">
        <v>7</v>
      </c>
      <c r="K1" t="s">
        <v>8</v>
      </c>
      <c r="L1" t="s">
        <v>9</v>
      </c>
      <c r="M1" t="s">
        <v>1012</v>
      </c>
      <c r="N1" t="s">
        <v>2083</v>
      </c>
      <c r="O1" t="s">
        <v>10</v>
      </c>
      <c r="P1" t="s">
        <v>2085</v>
      </c>
      <c r="Q1" t="s">
        <v>11</v>
      </c>
      <c r="R1" t="s">
        <v>12</v>
      </c>
      <c r="S1" t="s">
        <v>13</v>
      </c>
      <c r="T1" t="s">
        <v>1575</v>
      </c>
      <c r="U1" t="s">
        <v>2084</v>
      </c>
      <c r="V1" t="s">
        <v>2083</v>
      </c>
      <c r="W1" t="s">
        <v>799</v>
      </c>
      <c r="X1" t="s">
        <v>14</v>
      </c>
      <c r="Y1" t="s">
        <v>15</v>
      </c>
      <c r="Z1" t="s">
        <v>16</v>
      </c>
      <c r="AA1" t="s">
        <v>2</v>
      </c>
      <c r="AB1" t="s">
        <v>17</v>
      </c>
      <c r="AC1" t="s">
        <v>4</v>
      </c>
      <c r="AD1" t="s">
        <v>18</v>
      </c>
      <c r="AE1" t="s">
        <v>5</v>
      </c>
      <c r="AF1" t="s">
        <v>19</v>
      </c>
      <c r="AG1" t="s">
        <v>6</v>
      </c>
      <c r="AH1" t="s">
        <v>9</v>
      </c>
      <c r="AI1" t="s">
        <v>1012</v>
      </c>
      <c r="AJ1" t="s">
        <v>1009</v>
      </c>
      <c r="AK1" t="s">
        <v>1010</v>
      </c>
      <c r="AL1" t="s">
        <v>7</v>
      </c>
      <c r="AM1" t="s">
        <v>0</v>
      </c>
      <c r="AN1" t="s">
        <v>20</v>
      </c>
    </row>
    <row r="2" spans="1:40" x14ac:dyDescent="0.25">
      <c r="A2">
        <v>1879303888</v>
      </c>
      <c r="B2">
        <v>1</v>
      </c>
      <c r="C2" t="s">
        <v>800</v>
      </c>
      <c r="D2" t="s">
        <v>30</v>
      </c>
      <c r="H2">
        <v>1200</v>
      </c>
      <c r="I2" t="s">
        <v>81</v>
      </c>
      <c r="J2" t="s">
        <v>801</v>
      </c>
      <c r="K2" t="s">
        <v>886</v>
      </c>
      <c r="L2">
        <v>0</v>
      </c>
      <c r="M2">
        <v>75</v>
      </c>
      <c r="P2" t="str">
        <f>CONCATENATE(S2,U2,V2,AN2," -- ",C2)</f>
        <v xml:space="preserve"> [1] = {["ID"] = 1879303888; }; -- Deeds of Wildermore</v>
      </c>
      <c r="Q2" s="1" t="str">
        <f>CONCATENATE(S2,T2,W2,Y2,AA2,AC2,AE2,AG2,AH2,AI2,AJ2,AK2,AL2,AM2,AN2)</f>
        <v xml:space="preserve"> [1] = {["ID"] = 1879303888; ["SAVE_INDEX"] =  1; ["TYPE"] =  7; ["VXP"] =    0; ["LP"] = 0; ["REP"] = 1200; ["FACTION"] = 31; ["TIER"] = 0; ["MIN_LVL"] = "75"; ["NAME"] = { ["EN"] = "Deeds of Wildermore"; }; ["LORE"] = { ["EN"] = "There is much to do while travelling through the lands of Wildermore."; }; ["SUMMARY"] = { ["EN"] = "Complete 3 meta deeds in Wildermore"; }; };</v>
      </c>
      <c r="R2">
        <f>ROW()-1</f>
        <v>1</v>
      </c>
      <c r="S2" t="str">
        <f t="shared" ref="S2" si="0">CONCATENATE(REPT(" ",2-LEN(R2)),"[",R2,"] = {")</f>
        <v xml:space="preserve"> [1] = {</v>
      </c>
      <c r="T2" t="str">
        <f>IF(LEN(A2)&gt;0,CONCATENATE("[""ID""] = ",A2,"; "),"                     ")</f>
        <v xml:space="preserve">["ID"] = 1879303888; </v>
      </c>
      <c r="U2" t="str">
        <f>IF(LEN(A2)&gt;0,CONCATENATE("[""ID""] = ",A2,"; "),"")</f>
        <v xml:space="preserve">["ID"] = 1879303888; </v>
      </c>
      <c r="V2" t="str">
        <f>IF(LEN(N2)&gt;0,CONCATENATE("[""CAT_ID""] = ",N2,"; "),"")</f>
        <v/>
      </c>
      <c r="W2" t="str">
        <f>IF(LEN(B2)&gt;0,CONCATENATE("[""SAVE_INDEX""] = ",REPT(" ",2-LEN(B2)),B2,"; "),"")</f>
        <v xml:space="preserve">["SAVE_INDEX"] =  1; </v>
      </c>
      <c r="X2">
        <f>VLOOKUP(D2,Type!A$2:B$14,2,FALSE)</f>
        <v>7</v>
      </c>
      <c r="Y2" t="str">
        <f>CONCATENATE("[""TYPE""] = ",REPT(" ",2-LEN(X2)),X2,"; ")</f>
        <v xml:space="preserve">["TYPE"] =  7; </v>
      </c>
      <c r="Z2" t="str">
        <f>TEXT(E2,0)</f>
        <v>0</v>
      </c>
      <c r="AA2" t="str">
        <f>CONCATENATE("[""VXP""] = ",REPT(" ",4-LEN(Z2)),TEXT(Z2,"0"),"; ")</f>
        <v xml:space="preserve">["VXP"] =    0; </v>
      </c>
      <c r="AB2" t="str">
        <f>TEXT(G2,0)</f>
        <v>0</v>
      </c>
      <c r="AC2" t="str">
        <f>CONCATENATE("[""LP""] = ",REPT(" ",1-LEN(AB2)),TEXT(AB2,"0"),"; ")</f>
        <v xml:space="preserve">["LP"] = 0; </v>
      </c>
      <c r="AD2" t="str">
        <f>TEXT(H2,0)</f>
        <v>1200</v>
      </c>
      <c r="AE2" t="str">
        <f>CONCATENATE("[""REP""] = ",REPT(" ",4-LEN(AD2)),TEXT(AD2,"0"),"; ")</f>
        <v xml:space="preserve">["REP"] = 1200; </v>
      </c>
      <c r="AF2">
        <f>VLOOKUP(I2,Faction!A$2:B$80,2,FALSE)</f>
        <v>31</v>
      </c>
      <c r="AG2" t="str">
        <f>CONCATENATE("[""FACTION""] = ",REPT(" ",2-LEN(AF2)),TEXT(AF2,"0"),"; ")</f>
        <v xml:space="preserve">["FACTION"] = 31; </v>
      </c>
      <c r="AH2" t="str">
        <f t="shared" ref="AH2" si="1">CONCATENATE("[""TIER""] = ",TEXT(L2,"0"),"; ")</f>
        <v xml:space="preserve">["TIER"] = 0; </v>
      </c>
      <c r="AI2" t="str">
        <f>IF(LEN(M2)&gt;0,CONCATENATE("[""MIN_LVL""] = ",REPT(" ",2-LEN(M2)),"""",M2,"""; "),"")</f>
        <v xml:space="preserve">["MIN_LVL"] = "75"; </v>
      </c>
      <c r="AJ2" t="str">
        <f>CONCATENATE("[""NAME""] = { [""EN""] = """,C2,"""; }; ")</f>
        <v xml:space="preserve">["NAME"] = { ["EN"] = "Deeds of Wildermore"; }; </v>
      </c>
      <c r="AK2" t="str">
        <f>CONCATENATE("[""LORE""] = { [""EN""] = """,K2,"""; }; ")</f>
        <v xml:space="preserve">["LORE"] = { ["EN"] = "There is much to do while travelling through the lands of Wildermore."; }; </v>
      </c>
      <c r="AL2" t="str">
        <f t="shared" ref="AL2" si="2">CONCATENATE("[""SUMMARY""] = { [""EN""] = """,J2,"""; }; ")</f>
        <v xml:space="preserve">["SUMMARY"] = { ["EN"] = "Complete 3 meta deeds in Wildermore"; }; </v>
      </c>
      <c r="AM2" t="str">
        <f>IF(LEN(F2)&gt;0,CONCATENATE("[""TITLE""] = { [""EN""] = """,F2,"""; }; "),"")</f>
        <v/>
      </c>
      <c r="AN2" t="str">
        <f>CONCATENATE("};")</f>
        <v>};</v>
      </c>
    </row>
    <row r="3" spans="1:40" x14ac:dyDescent="0.25">
      <c r="A3">
        <v>1879303838</v>
      </c>
      <c r="B3">
        <v>2</v>
      </c>
      <c r="C3" t="s">
        <v>802</v>
      </c>
      <c r="D3" t="s">
        <v>25</v>
      </c>
      <c r="H3">
        <v>900</v>
      </c>
      <c r="I3" t="s">
        <v>81</v>
      </c>
      <c r="J3" t="s">
        <v>803</v>
      </c>
      <c r="K3" t="s">
        <v>887</v>
      </c>
      <c r="L3">
        <v>1</v>
      </c>
      <c r="M3">
        <v>75</v>
      </c>
      <c r="P3" t="str">
        <f t="shared" ref="P3:P38" si="3">CONCATENATE(S3,U3,V3,AN3," -- ",C3)</f>
        <v xml:space="preserve"> [2] = {["ID"] = 1879303838; }; -- Explorer of Wildermore</v>
      </c>
      <c r="Q3" s="1" t="str">
        <f t="shared" ref="Q3:Q38" si="4">CONCATENATE(S3,T3,W3,Y3,AA3,AC3,AE3,AG3,AH3,AI3,AJ3,AK3,AL3,AM3,AN3)</f>
        <v xml:space="preserve"> [2] = {["ID"] = 1879303838; ["SAVE_INDEX"] =  2; ["TYPE"] =  3; ["VXP"] =    0; ["LP"] = 0; ["REP"] =  900; ["FACTION"] = 31; ["TIER"] = 1; ["MIN_LVL"] = "75"; ["NAME"] = { ["EN"] = "Explorer of Wildermore"; }; ["LORE"] = { ["EN"] = "Explore the few remaining settlements of Wildermore, whose people cling for any shred of hope, while Núrzum and Saruman unleash their fury upon the land."; }; ["SUMMARY"] = { ["EN"] = "Complete 10 explorer deeds in Wildermore"; }; };</v>
      </c>
      <c r="R3">
        <f t="shared" ref="R3:R38" si="5">ROW()-1</f>
        <v>2</v>
      </c>
      <c r="S3" t="str">
        <f t="shared" ref="S3:S38" si="6">CONCATENATE(REPT(" ",2-LEN(R3)),"[",R3,"] = {")</f>
        <v xml:space="preserve"> [2] = {</v>
      </c>
      <c r="T3" t="str">
        <f t="shared" ref="T3:T38" si="7">IF(LEN(A3)&gt;0,CONCATENATE("[""ID""] = ",A3,"; "),"                     ")</f>
        <v xml:space="preserve">["ID"] = 1879303838; </v>
      </c>
      <c r="U3" t="str">
        <f t="shared" ref="U3:U38" si="8">IF(LEN(A3)&gt;0,CONCATENATE("[""ID""] = ",A3,"; "),"")</f>
        <v xml:space="preserve">["ID"] = 1879303838; </v>
      </c>
      <c r="V3" t="str">
        <f t="shared" ref="V3:V38" si="9">IF(LEN(N3)&gt;0,CONCATENATE("[""CAT_ID""] = ",N3,"; "),"")</f>
        <v/>
      </c>
      <c r="W3" t="str">
        <f t="shared" ref="W3:W38" si="10">IF(LEN(B3)&gt;0,CONCATENATE("[""SAVE_INDEX""] = ",REPT(" ",2-LEN(B3)),B3,"; "),"")</f>
        <v xml:space="preserve">["SAVE_INDEX"] =  2; </v>
      </c>
      <c r="X3">
        <f>VLOOKUP(D3,Type!A$2:B$14,2,FALSE)</f>
        <v>3</v>
      </c>
      <c r="Y3" t="str">
        <f t="shared" ref="Y3:Y38" si="11">CONCATENATE("[""TYPE""] = ",REPT(" ",2-LEN(X3)),X3,"; ")</f>
        <v xml:space="preserve">["TYPE"] =  3; </v>
      </c>
      <c r="Z3" t="str">
        <f t="shared" ref="Z3:Z38" si="12">TEXT(E3,0)</f>
        <v>0</v>
      </c>
      <c r="AA3" t="str">
        <f t="shared" ref="AA3:AA38" si="13">CONCATENATE("[""VXP""] = ",REPT(" ",4-LEN(Z3)),TEXT(Z3,"0"),"; ")</f>
        <v xml:space="preserve">["VXP"] =    0; </v>
      </c>
      <c r="AB3" t="str">
        <f t="shared" ref="AB3:AB38" si="14">TEXT(G3,0)</f>
        <v>0</v>
      </c>
      <c r="AC3" t="str">
        <f t="shared" ref="AC3:AC38" si="15">CONCATENATE("[""LP""] = ",REPT(" ",1-LEN(AB3)),TEXT(AB3,"0"),"; ")</f>
        <v xml:space="preserve">["LP"] = 0; </v>
      </c>
      <c r="AD3" t="str">
        <f t="shared" ref="AD3:AD38" si="16">TEXT(H3,0)</f>
        <v>900</v>
      </c>
      <c r="AE3" t="str">
        <f t="shared" ref="AE3:AE38" si="17">CONCATENATE("[""REP""] = ",REPT(" ",4-LEN(AD3)),TEXT(AD3,"0"),"; ")</f>
        <v xml:space="preserve">["REP"] =  900; </v>
      </c>
      <c r="AF3">
        <f>VLOOKUP(I3,Faction!A$2:B$80,2,FALSE)</f>
        <v>31</v>
      </c>
      <c r="AG3" t="str">
        <f t="shared" ref="AG3:AG38" si="18">CONCATENATE("[""FACTION""] = ",REPT(" ",2-LEN(AF3)),TEXT(AF3,"0"),"; ")</f>
        <v xml:space="preserve">["FACTION"] = 31; </v>
      </c>
      <c r="AH3" t="str">
        <f t="shared" ref="AH3:AH38" si="19">CONCATENATE("[""TIER""] = ",TEXT(L3,"0"),"; ")</f>
        <v xml:space="preserve">["TIER"] = 1; </v>
      </c>
      <c r="AI3" t="str">
        <f t="shared" ref="AI3:AI38" si="20">IF(LEN(M3)&gt;0,CONCATENATE("[""MIN_LVL""] = ",REPT(" ",2-LEN(M3)),"""",M3,"""; "),"")</f>
        <v xml:space="preserve">["MIN_LVL"] = "75"; </v>
      </c>
      <c r="AJ3" t="str">
        <f t="shared" ref="AJ3:AJ38" si="21">CONCATENATE("[""NAME""] = { [""EN""] = """,C3,"""; }; ")</f>
        <v xml:space="preserve">["NAME"] = { ["EN"] = "Explorer of Wildermore"; }; </v>
      </c>
      <c r="AK3" t="str">
        <f t="shared" ref="AK3:AK38" si="22">CONCATENATE("[""LORE""] = { [""EN""] = """,K3,"""; }; ")</f>
        <v xml:space="preserve">["LORE"] = { ["EN"] = "Explore the few remaining settlements of Wildermore, whose people cling for any shred of hope, while Núrzum and Saruman unleash their fury upon the land."; }; </v>
      </c>
      <c r="AL3" t="str">
        <f t="shared" ref="AL3:AL38" si="23">CONCATENATE("[""SUMMARY""] = { [""EN""] = """,J3,"""; }; ")</f>
        <v xml:space="preserve">["SUMMARY"] = { ["EN"] = "Complete 10 explorer deeds in Wildermore"; }; </v>
      </c>
      <c r="AM3" t="str">
        <f t="shared" ref="AM3:AM38" si="24">IF(LEN(F3)&gt;0,CONCATENATE("[""TITLE""] = { [""EN""] = """,F3,"""; }; "),"")</f>
        <v/>
      </c>
      <c r="AN3" t="str">
        <f t="shared" ref="AN3:AN38" si="25">CONCATENATE("};")</f>
        <v>};</v>
      </c>
    </row>
    <row r="4" spans="1:40" x14ac:dyDescent="0.25">
      <c r="A4">
        <v>1879269261</v>
      </c>
      <c r="B4">
        <v>10</v>
      </c>
      <c r="C4" t="s">
        <v>830</v>
      </c>
      <c r="D4" t="s">
        <v>25</v>
      </c>
      <c r="E4">
        <v>2000</v>
      </c>
      <c r="F4" t="s">
        <v>2068</v>
      </c>
      <c r="G4">
        <v>5</v>
      </c>
      <c r="H4">
        <v>500</v>
      </c>
      <c r="I4" t="s">
        <v>81</v>
      </c>
      <c r="J4" t="s">
        <v>831</v>
      </c>
      <c r="K4" t="s">
        <v>896</v>
      </c>
      <c r="L4">
        <v>2</v>
      </c>
      <c r="M4">
        <v>75</v>
      </c>
      <c r="P4" t="str">
        <f t="shared" si="3"/>
        <v xml:space="preserve"> [3] = {["ID"] = 1879269261; }; -- These Hostile Lands</v>
      </c>
      <c r="Q4" s="1" t="str">
        <f>CONCATENATE(S4,T4,W4,Y4,AA4,AC4,AE4,AG4,AH4,AI4,AJ4,AK4,AL4,AM4,AN4)</f>
        <v xml:space="preserve"> [3] = {["ID"] = 1879269261; ["SAVE_INDEX"] = 10; ["TYPE"] =  3; ["VXP"] = 2000; ["LP"] = 5; ["REP"] =  500; ["FACTION"] = 31; ["TIER"] = 2; ["MIN_LVL"] = "75"; ["NAME"] = { ["EN"] = "These Hostile Lands"; }; ["LORE"] = { ["EN"] = "Discover where the foes of the Rohirrim dwell in Wildermore."; }; ["SUMMARY"] = { ["EN"] = "Find 5 enemy camps in Wildermore"; }; ["TITLE"] = { ["EN"] = "the Rugged"; }; };</v>
      </c>
      <c r="R4">
        <f t="shared" si="5"/>
        <v>3</v>
      </c>
      <c r="S4" t="str">
        <f>CONCATENATE(REPT(" ",2-LEN(R4)),"[",R4,"] = {")</f>
        <v xml:space="preserve"> [3] = {</v>
      </c>
      <c r="T4" t="str">
        <f>IF(LEN(A4)&gt;0,CONCATENATE("[""ID""] = ",A4,"; "),"                     ")</f>
        <v xml:space="preserve">["ID"] = 1879269261; </v>
      </c>
      <c r="U4" t="str">
        <f t="shared" si="8"/>
        <v xml:space="preserve">["ID"] = 1879269261; </v>
      </c>
      <c r="V4" t="str">
        <f t="shared" si="9"/>
        <v/>
      </c>
      <c r="W4" t="str">
        <f>IF(LEN(B4)&gt;0,CONCATENATE("[""SAVE_INDEX""] = ",REPT(" ",2-LEN(B4)),B4,"; "),"")</f>
        <v xml:space="preserve">["SAVE_INDEX"] = 10; </v>
      </c>
      <c r="X4">
        <f>VLOOKUP(D4,Type!A$2:B$14,2,FALSE)</f>
        <v>3</v>
      </c>
      <c r="Y4" t="str">
        <f>CONCATENATE("[""TYPE""] = ",REPT(" ",2-LEN(X4)),X4,"; ")</f>
        <v xml:space="preserve">["TYPE"] =  3; </v>
      </c>
      <c r="Z4" t="str">
        <f>TEXT(E4,0)</f>
        <v>2000</v>
      </c>
      <c r="AA4" t="str">
        <f>CONCATENATE("[""VXP""] = ",REPT(" ",4-LEN(Z4)),TEXT(Z4,"0"),"; ")</f>
        <v xml:space="preserve">["VXP"] = 2000; </v>
      </c>
      <c r="AB4" t="str">
        <f>TEXT(G4,0)</f>
        <v>5</v>
      </c>
      <c r="AC4" t="str">
        <f>CONCATENATE("[""LP""] = ",REPT(" ",1-LEN(AB4)),TEXT(AB4,"0"),"; ")</f>
        <v xml:space="preserve">["LP"] = 5; </v>
      </c>
      <c r="AD4" t="str">
        <f>TEXT(H4,0)</f>
        <v>500</v>
      </c>
      <c r="AE4" t="str">
        <f>CONCATENATE("[""REP""] = ",REPT(" ",4-LEN(AD4)),TEXT(AD4,"0"),"; ")</f>
        <v xml:space="preserve">["REP"] =  500; </v>
      </c>
      <c r="AF4">
        <f>VLOOKUP(I4,Faction!A$2:B$80,2,FALSE)</f>
        <v>31</v>
      </c>
      <c r="AG4" t="str">
        <f>CONCATENATE("[""FACTION""] = ",REPT(" ",2-LEN(AF4)),TEXT(AF4,"0"),"; ")</f>
        <v xml:space="preserve">["FACTION"] = 31; </v>
      </c>
      <c r="AH4" t="str">
        <f>CONCATENATE("[""TIER""] = ",TEXT(L4,"0"),"; ")</f>
        <v xml:space="preserve">["TIER"] = 2; </v>
      </c>
      <c r="AI4" t="str">
        <f>IF(LEN(M4)&gt;0,CONCATENATE("[""MIN_LVL""] = ",REPT(" ",2-LEN(M4)),"""",M4,"""; "),"")</f>
        <v xml:space="preserve">["MIN_LVL"] = "75"; </v>
      </c>
      <c r="AJ4" t="str">
        <f>CONCATENATE("[""NAME""] = { [""EN""] = """,C4,"""; }; ")</f>
        <v xml:space="preserve">["NAME"] = { ["EN"] = "These Hostile Lands"; }; </v>
      </c>
      <c r="AK4" t="str">
        <f>CONCATENATE("[""LORE""] = { [""EN""] = """,K4,"""; }; ")</f>
        <v xml:space="preserve">["LORE"] = { ["EN"] = "Discover where the foes of the Rohirrim dwell in Wildermore."; }; </v>
      </c>
      <c r="AL4" t="str">
        <f>CONCATENATE("[""SUMMARY""] = { [""EN""] = """,J4,"""; }; ")</f>
        <v xml:space="preserve">["SUMMARY"] = { ["EN"] = "Find 5 enemy camps in Wildermore"; }; </v>
      </c>
      <c r="AM4" t="str">
        <f>IF(LEN(F4)&gt;0,CONCATENATE("[""TITLE""] = { [""EN""] = """,F4,"""; }; "),"")</f>
        <v xml:space="preserve">["TITLE"] = { ["EN"] = "the Rugged"; }; </v>
      </c>
      <c r="AN4" t="str">
        <f t="shared" si="25"/>
        <v>};</v>
      </c>
    </row>
    <row r="5" spans="1:40" x14ac:dyDescent="0.25">
      <c r="A5">
        <v>1879265473</v>
      </c>
      <c r="B5">
        <v>3</v>
      </c>
      <c r="C5" t="s">
        <v>810</v>
      </c>
      <c r="D5" t="s">
        <v>25</v>
      </c>
      <c r="E5">
        <v>2000</v>
      </c>
      <c r="F5" t="s">
        <v>811</v>
      </c>
      <c r="G5">
        <v>5</v>
      </c>
      <c r="H5">
        <v>500</v>
      </c>
      <c r="I5" t="s">
        <v>81</v>
      </c>
      <c r="J5" t="s">
        <v>812</v>
      </c>
      <c r="K5" t="s">
        <v>890</v>
      </c>
      <c r="L5">
        <v>2</v>
      </c>
      <c r="M5">
        <v>80</v>
      </c>
      <c r="P5" t="str">
        <f t="shared" si="3"/>
        <v xml:space="preserve"> [4] = {["ID"] = 1879265473; }; -- Farms of the Fallows</v>
      </c>
      <c r="Q5" s="1" t="str">
        <f t="shared" si="4"/>
        <v xml:space="preserve"> [4] = {["ID"] = 1879265473; ["SAVE_INDEX"] =  3; ["TYPE"] =  3; ["VXP"] = 2000; ["LP"] = 5; ["REP"] =  500; ["FACTION"] = 31; ["TIER"] = 2; ["MIN_LVL"] = "80"; ["NAME"] = { ["EN"] = "Farms of the Fallows"; }; ["LORE"] = { ["EN"] = "Gárwig gave each of his sons a section of the Fallows as they came of age. Each of them built or inherited a farm on their land, and some were more successful than others at producing goods for Forlaw and Wildermore."; }; ["SUMMARY"] = { ["EN"] = "Find 6 farms in the Fallows"; }; ["TITLE"] = { ["EN"] = "Finder of Forlaw's Farms"; }; };</v>
      </c>
      <c r="R5">
        <f t="shared" si="5"/>
        <v>4</v>
      </c>
      <c r="S5" t="str">
        <f t="shared" si="6"/>
        <v xml:space="preserve"> [4] = {</v>
      </c>
      <c r="T5" t="str">
        <f t="shared" si="7"/>
        <v xml:space="preserve">["ID"] = 1879265473; </v>
      </c>
      <c r="U5" t="str">
        <f t="shared" si="8"/>
        <v xml:space="preserve">["ID"] = 1879265473; </v>
      </c>
      <c r="V5" t="str">
        <f t="shared" si="9"/>
        <v/>
      </c>
      <c r="W5" t="str">
        <f t="shared" si="10"/>
        <v xml:space="preserve">["SAVE_INDEX"] =  3; </v>
      </c>
      <c r="X5">
        <f>VLOOKUP(D5,Type!A$2:B$14,2,FALSE)</f>
        <v>3</v>
      </c>
      <c r="Y5" t="str">
        <f t="shared" si="11"/>
        <v xml:space="preserve">["TYPE"] =  3; </v>
      </c>
      <c r="Z5" t="str">
        <f t="shared" si="12"/>
        <v>2000</v>
      </c>
      <c r="AA5" t="str">
        <f t="shared" si="13"/>
        <v xml:space="preserve">["VXP"] = 2000; </v>
      </c>
      <c r="AB5" t="str">
        <f t="shared" si="14"/>
        <v>5</v>
      </c>
      <c r="AC5" t="str">
        <f t="shared" si="15"/>
        <v xml:space="preserve">["LP"] = 5; </v>
      </c>
      <c r="AD5" t="str">
        <f t="shared" si="16"/>
        <v>500</v>
      </c>
      <c r="AE5" t="str">
        <f t="shared" si="17"/>
        <v xml:space="preserve">["REP"] =  500; </v>
      </c>
      <c r="AF5">
        <f>VLOOKUP(I5,Faction!A$2:B$80,2,FALSE)</f>
        <v>31</v>
      </c>
      <c r="AG5" t="str">
        <f t="shared" si="18"/>
        <v xml:space="preserve">["FACTION"] = 31; </v>
      </c>
      <c r="AH5" t="str">
        <f t="shared" si="19"/>
        <v xml:space="preserve">["TIER"] = 2; </v>
      </c>
      <c r="AI5" t="str">
        <f t="shared" si="20"/>
        <v xml:space="preserve">["MIN_LVL"] = "80"; </v>
      </c>
      <c r="AJ5" t="str">
        <f t="shared" si="21"/>
        <v xml:space="preserve">["NAME"] = { ["EN"] = "Farms of the Fallows"; }; </v>
      </c>
      <c r="AK5" t="str">
        <f t="shared" si="22"/>
        <v xml:space="preserve">["LORE"] = { ["EN"] = "Gárwig gave each of his sons a section of the Fallows as they came of age. Each of them built or inherited a farm on their land, and some were more successful than others at producing goods for Forlaw and Wildermore."; }; </v>
      </c>
      <c r="AL5" t="str">
        <f t="shared" si="23"/>
        <v xml:space="preserve">["SUMMARY"] = { ["EN"] = "Find 6 farms in the Fallows"; }; </v>
      </c>
      <c r="AM5" t="str">
        <f t="shared" si="24"/>
        <v xml:space="preserve">["TITLE"] = { ["EN"] = "Finder of Forlaw's Farms"; }; </v>
      </c>
      <c r="AN5" t="str">
        <f t="shared" si="25"/>
        <v>};</v>
      </c>
    </row>
    <row r="6" spans="1:40" x14ac:dyDescent="0.25">
      <c r="A6">
        <v>1879265487</v>
      </c>
      <c r="B6">
        <v>4</v>
      </c>
      <c r="C6" t="s">
        <v>813</v>
      </c>
      <c r="D6" t="s">
        <v>26</v>
      </c>
      <c r="E6">
        <v>2000</v>
      </c>
      <c r="F6" t="s">
        <v>814</v>
      </c>
      <c r="G6">
        <v>5</v>
      </c>
      <c r="H6">
        <v>500</v>
      </c>
      <c r="I6" t="s">
        <v>81</v>
      </c>
      <c r="J6" t="s">
        <v>815</v>
      </c>
      <c r="K6" t="s">
        <v>891</v>
      </c>
      <c r="L6">
        <v>2</v>
      </c>
      <c r="M6">
        <v>80</v>
      </c>
      <c r="P6" t="str">
        <f t="shared" si="3"/>
        <v xml:space="preserve"> [5] = {["ID"] = 1879265487; }; -- Forlaw Explorer</v>
      </c>
      <c r="Q6" s="1" t="str">
        <f t="shared" si="4"/>
        <v xml:space="preserve"> [5] = {["ID"] = 1879265487; ["SAVE_INDEX"] =  4; ["TYPE"] =  6; ["VXP"] = 2000; ["LP"] = 5; ["REP"] =  500; ["FACTION"] = 31; ["TIER"] = 2; ["MIN_LVL"] = "80"; ["NAME"] = { ["EN"] = "Forlaw Explorer"; }; ["LORE"] = { ["EN"] = "Discover all of Forlaw's interiors."; }; ["SUMMARY"] = { ["EN"] = "Find 17 points of interest in Forlaw"; }; ["TITLE"] = { ["EN"] = "Explorer of Forlaw"; }; };</v>
      </c>
      <c r="R6">
        <f t="shared" si="5"/>
        <v>5</v>
      </c>
      <c r="S6" t="str">
        <f t="shared" si="6"/>
        <v xml:space="preserve"> [5] = {</v>
      </c>
      <c r="T6" t="str">
        <f t="shared" si="7"/>
        <v xml:space="preserve">["ID"] = 1879265487; </v>
      </c>
      <c r="U6" t="str">
        <f t="shared" si="8"/>
        <v xml:space="preserve">["ID"] = 1879265487; </v>
      </c>
      <c r="V6" t="str">
        <f t="shared" si="9"/>
        <v/>
      </c>
      <c r="W6" t="str">
        <f t="shared" si="10"/>
        <v xml:space="preserve">["SAVE_INDEX"] =  4; </v>
      </c>
      <c r="X6">
        <f>VLOOKUP(D6,Type!A$2:B$14,2,FALSE)</f>
        <v>6</v>
      </c>
      <c r="Y6" t="str">
        <f t="shared" si="11"/>
        <v xml:space="preserve">["TYPE"] =  6; </v>
      </c>
      <c r="Z6" t="str">
        <f t="shared" si="12"/>
        <v>2000</v>
      </c>
      <c r="AA6" t="str">
        <f t="shared" si="13"/>
        <v xml:space="preserve">["VXP"] = 2000; </v>
      </c>
      <c r="AB6" t="str">
        <f t="shared" si="14"/>
        <v>5</v>
      </c>
      <c r="AC6" t="str">
        <f t="shared" si="15"/>
        <v xml:space="preserve">["LP"] = 5; </v>
      </c>
      <c r="AD6" t="str">
        <f t="shared" si="16"/>
        <v>500</v>
      </c>
      <c r="AE6" t="str">
        <f t="shared" si="17"/>
        <v xml:space="preserve">["REP"] =  500; </v>
      </c>
      <c r="AF6">
        <f>VLOOKUP(I6,Faction!A$2:B$80,2,FALSE)</f>
        <v>31</v>
      </c>
      <c r="AG6" t="str">
        <f t="shared" si="18"/>
        <v xml:space="preserve">["FACTION"] = 31; </v>
      </c>
      <c r="AH6" t="str">
        <f t="shared" si="19"/>
        <v xml:space="preserve">["TIER"] = 2; </v>
      </c>
      <c r="AI6" t="str">
        <f t="shared" si="20"/>
        <v xml:space="preserve">["MIN_LVL"] = "80"; </v>
      </c>
      <c r="AJ6" t="str">
        <f t="shared" si="21"/>
        <v xml:space="preserve">["NAME"] = { ["EN"] = "Forlaw Explorer"; }; </v>
      </c>
      <c r="AK6" t="str">
        <f t="shared" si="22"/>
        <v xml:space="preserve">["LORE"] = { ["EN"] = "Discover all of Forlaw's interiors."; }; </v>
      </c>
      <c r="AL6" t="str">
        <f t="shared" si="23"/>
        <v xml:space="preserve">["SUMMARY"] = { ["EN"] = "Find 17 points of interest in Forlaw"; }; </v>
      </c>
      <c r="AM6" t="str">
        <f t="shared" si="24"/>
        <v xml:space="preserve">["TITLE"] = { ["EN"] = "Explorer of Forlaw"; }; </v>
      </c>
      <c r="AN6" t="str">
        <f t="shared" si="25"/>
        <v>};</v>
      </c>
    </row>
    <row r="7" spans="1:40" x14ac:dyDescent="0.25">
      <c r="A7">
        <v>1879266925</v>
      </c>
      <c r="B7">
        <v>6</v>
      </c>
      <c r="C7" t="s">
        <v>818</v>
      </c>
      <c r="D7" t="s">
        <v>25</v>
      </c>
      <c r="E7">
        <v>2000</v>
      </c>
      <c r="F7" t="s">
        <v>819</v>
      </c>
      <c r="G7">
        <v>5</v>
      </c>
      <c r="H7">
        <v>500</v>
      </c>
      <c r="I7" t="s">
        <v>81</v>
      </c>
      <c r="J7" t="s">
        <v>820</v>
      </c>
      <c r="K7" t="s">
        <v>893</v>
      </c>
      <c r="L7">
        <v>2</v>
      </c>
      <c r="M7">
        <v>75</v>
      </c>
      <c r="P7" t="str">
        <f t="shared" si="3"/>
        <v xml:space="preserve"> [6] = {["ID"] = 1879266925; }; -- Peaks of the High Knolls</v>
      </c>
      <c r="Q7" s="1" t="str">
        <f t="shared" si="4"/>
        <v xml:space="preserve"> [6] = {["ID"] = 1879266925; ["SAVE_INDEX"] =  6; ["TYPE"] =  3; ["VXP"] = 2000; ["LP"] = 5; ["REP"] =  500; ["FACTION"] = 31; ["TIER"] = 2; ["MIN_LVL"] = "75"; ["NAME"] = { ["EN"] = "Peaks of the High Knolls"; }; ["LORE"] = { ["EN"] = "Discover the peaks of the High Knolls."; }; ["SUMMARY"] = { ["EN"] = "Find 5 peaks in High Knolls"; }; ["TITLE"] = { ["EN"] = "Far-gazer"; }; };</v>
      </c>
      <c r="R7">
        <f t="shared" si="5"/>
        <v>6</v>
      </c>
      <c r="S7" t="str">
        <f t="shared" si="6"/>
        <v xml:space="preserve"> [6] = {</v>
      </c>
      <c r="T7" t="str">
        <f t="shared" si="7"/>
        <v xml:space="preserve">["ID"] = 1879266925; </v>
      </c>
      <c r="U7" t="str">
        <f t="shared" si="8"/>
        <v xml:space="preserve">["ID"] = 1879266925; </v>
      </c>
      <c r="V7" t="str">
        <f t="shared" si="9"/>
        <v/>
      </c>
      <c r="W7" t="str">
        <f t="shared" si="10"/>
        <v xml:space="preserve">["SAVE_INDEX"] =  6; </v>
      </c>
      <c r="X7">
        <f>VLOOKUP(D7,Type!A$2:B$14,2,FALSE)</f>
        <v>3</v>
      </c>
      <c r="Y7" t="str">
        <f t="shared" si="11"/>
        <v xml:space="preserve">["TYPE"] =  3; </v>
      </c>
      <c r="Z7" t="str">
        <f t="shared" si="12"/>
        <v>2000</v>
      </c>
      <c r="AA7" t="str">
        <f t="shared" si="13"/>
        <v xml:space="preserve">["VXP"] = 2000; </v>
      </c>
      <c r="AB7" t="str">
        <f t="shared" si="14"/>
        <v>5</v>
      </c>
      <c r="AC7" t="str">
        <f t="shared" si="15"/>
        <v xml:space="preserve">["LP"] = 5; </v>
      </c>
      <c r="AD7" t="str">
        <f t="shared" si="16"/>
        <v>500</v>
      </c>
      <c r="AE7" t="str">
        <f t="shared" si="17"/>
        <v xml:space="preserve">["REP"] =  500; </v>
      </c>
      <c r="AF7">
        <f>VLOOKUP(I7,Faction!A$2:B$80,2,FALSE)</f>
        <v>31</v>
      </c>
      <c r="AG7" t="str">
        <f t="shared" si="18"/>
        <v xml:space="preserve">["FACTION"] = 31; </v>
      </c>
      <c r="AH7" t="str">
        <f t="shared" si="19"/>
        <v xml:space="preserve">["TIER"] = 2; </v>
      </c>
      <c r="AI7" t="str">
        <f t="shared" si="20"/>
        <v xml:space="preserve">["MIN_LVL"] = "75"; </v>
      </c>
      <c r="AJ7" t="str">
        <f t="shared" si="21"/>
        <v xml:space="preserve">["NAME"] = { ["EN"] = "Peaks of the High Knolls"; }; </v>
      </c>
      <c r="AK7" t="str">
        <f t="shared" si="22"/>
        <v xml:space="preserve">["LORE"] = { ["EN"] = "Discover the peaks of the High Knolls."; }; </v>
      </c>
      <c r="AL7" t="str">
        <f t="shared" si="23"/>
        <v xml:space="preserve">["SUMMARY"] = { ["EN"] = "Find 5 peaks in High Knolls"; }; </v>
      </c>
      <c r="AM7" t="str">
        <f t="shared" si="24"/>
        <v xml:space="preserve">["TITLE"] = { ["EN"] = "Far-gazer"; }; </v>
      </c>
      <c r="AN7" t="str">
        <f t="shared" si="25"/>
        <v>};</v>
      </c>
    </row>
    <row r="8" spans="1:40" x14ac:dyDescent="0.25">
      <c r="A8">
        <v>1879269245</v>
      </c>
      <c r="B8">
        <v>8</v>
      </c>
      <c r="C8" t="s">
        <v>824</v>
      </c>
      <c r="D8" t="s">
        <v>25</v>
      </c>
      <c r="E8">
        <v>2000</v>
      </c>
      <c r="F8" t="s">
        <v>825</v>
      </c>
      <c r="G8">
        <v>5</v>
      </c>
      <c r="H8">
        <v>500</v>
      </c>
      <c r="I8" t="s">
        <v>81</v>
      </c>
      <c r="J8" t="s">
        <v>826</v>
      </c>
      <c r="K8" t="s">
        <v>1477</v>
      </c>
      <c r="L8">
        <v>2</v>
      </c>
      <c r="M8">
        <v>75</v>
      </c>
      <c r="P8" t="str">
        <f t="shared" si="3"/>
        <v xml:space="preserve"> [7] = {["ID"] = 1879269245; }; -- The Path of Núrzum</v>
      </c>
      <c r="Q8" s="1" t="str">
        <f>CONCATENATE(S8,T8,W8,Y8,AA8,AC8,AE8,AG8,AH8,AI8,AJ8,AK8,AL8,AM8,AN8)</f>
        <v xml:space="preserve"> [7] = {["ID"] = 1879269245; ["SAVE_INDEX"] =  8; ["TYPE"] =  3; ["VXP"] = 2000; ["LP"] = 5; ["REP"] =  500; ["FACTION"] = 31; ["TIER"] = 2; ["MIN_LVL"] = "75"; ["NAME"] = { ["EN"] = "The Path of Núrzum"; }; ["LORE"] = { ["EN"] = "Discover the sites of Núrzum's destruction in Wildermore"; }; ["SUMMARY"] = { ["EN"] = "Retrace the path of Nurzum"; }; ["TITLE"] = { ["EN"] = "Follower of Frozen Footsteps"; }; };</v>
      </c>
      <c r="R8">
        <f t="shared" si="5"/>
        <v>7</v>
      </c>
      <c r="S8" t="str">
        <f>CONCATENATE(REPT(" ",2-LEN(R8)),"[",R8,"] = {")</f>
        <v xml:space="preserve"> [7] = {</v>
      </c>
      <c r="T8" t="str">
        <f>IF(LEN(A8)&gt;0,CONCATENATE("[""ID""] = ",A8,"; "),"                     ")</f>
        <v xml:space="preserve">["ID"] = 1879269245; </v>
      </c>
      <c r="U8" t="str">
        <f t="shared" si="8"/>
        <v xml:space="preserve">["ID"] = 1879269245; </v>
      </c>
      <c r="V8" t="str">
        <f t="shared" si="9"/>
        <v/>
      </c>
      <c r="W8" t="str">
        <f>IF(LEN(B8)&gt;0,CONCATENATE("[""SAVE_INDEX""] = ",REPT(" ",2-LEN(B8)),B8,"; "),"")</f>
        <v xml:space="preserve">["SAVE_INDEX"] =  8; </v>
      </c>
      <c r="X8">
        <f>VLOOKUP(D8,Type!A$2:B$14,2,FALSE)</f>
        <v>3</v>
      </c>
      <c r="Y8" t="str">
        <f>CONCATENATE("[""TYPE""] = ",REPT(" ",2-LEN(X8)),X8,"; ")</f>
        <v xml:space="preserve">["TYPE"] =  3; </v>
      </c>
      <c r="Z8" t="str">
        <f>TEXT(E8,0)</f>
        <v>2000</v>
      </c>
      <c r="AA8" t="str">
        <f>CONCATENATE("[""VXP""] = ",REPT(" ",4-LEN(Z8)),TEXT(Z8,"0"),"; ")</f>
        <v xml:space="preserve">["VXP"] = 2000; </v>
      </c>
      <c r="AB8" t="str">
        <f>TEXT(G8,0)</f>
        <v>5</v>
      </c>
      <c r="AC8" t="str">
        <f>CONCATENATE("[""LP""] = ",REPT(" ",1-LEN(AB8)),TEXT(AB8,"0"),"; ")</f>
        <v xml:space="preserve">["LP"] = 5; </v>
      </c>
      <c r="AD8" t="str">
        <f>TEXT(H8,0)</f>
        <v>500</v>
      </c>
      <c r="AE8" t="str">
        <f>CONCATENATE("[""REP""] = ",REPT(" ",4-LEN(AD8)),TEXT(AD8,"0"),"; ")</f>
        <v xml:space="preserve">["REP"] =  500; </v>
      </c>
      <c r="AF8">
        <f>VLOOKUP(I8,Faction!A$2:B$80,2,FALSE)</f>
        <v>31</v>
      </c>
      <c r="AG8" t="str">
        <f>CONCATENATE("[""FACTION""] = ",REPT(" ",2-LEN(AF8)),TEXT(AF8,"0"),"; ")</f>
        <v xml:space="preserve">["FACTION"] = 31; </v>
      </c>
      <c r="AH8" t="str">
        <f>CONCATENATE("[""TIER""] = ",TEXT(L8,"0"),"; ")</f>
        <v xml:space="preserve">["TIER"] = 2; </v>
      </c>
      <c r="AI8" t="str">
        <f>IF(LEN(M8)&gt;0,CONCATENATE("[""MIN_LVL""] = ",REPT(" ",2-LEN(M8)),"""",M8,"""; "),"")</f>
        <v xml:space="preserve">["MIN_LVL"] = "75"; </v>
      </c>
      <c r="AJ8" t="str">
        <f>CONCATENATE("[""NAME""] = { [""EN""] = """,C8,"""; }; ")</f>
        <v xml:space="preserve">["NAME"] = { ["EN"] = "The Path of Núrzum"; }; </v>
      </c>
      <c r="AK8" t="str">
        <f>CONCATENATE("[""LORE""] = { [""EN""] = """,K8,"""; }; ")</f>
        <v xml:space="preserve">["LORE"] = { ["EN"] = "Discover the sites of Núrzum's destruction in Wildermore"; }; </v>
      </c>
      <c r="AL8" t="str">
        <f>CONCATENATE("[""SUMMARY""] = { [""EN""] = """,J8,"""; }; ")</f>
        <v xml:space="preserve">["SUMMARY"] = { ["EN"] = "Retrace the path of Nurzum"; }; </v>
      </c>
      <c r="AM8" t="str">
        <f>IF(LEN(F8)&gt;0,CONCATENATE("[""TITLE""] = { [""EN""] = """,F8,"""; }; "),"")</f>
        <v xml:space="preserve">["TITLE"] = { ["EN"] = "Follower of Frozen Footsteps"; }; </v>
      </c>
      <c r="AN8" t="str">
        <f t="shared" si="25"/>
        <v>};</v>
      </c>
    </row>
    <row r="9" spans="1:40" x14ac:dyDescent="0.25">
      <c r="A9">
        <v>1879269260</v>
      </c>
      <c r="B9">
        <v>7</v>
      </c>
      <c r="C9" t="s">
        <v>821</v>
      </c>
      <c r="D9" t="s">
        <v>25</v>
      </c>
      <c r="E9">
        <v>2000</v>
      </c>
      <c r="F9" t="s">
        <v>822</v>
      </c>
      <c r="G9">
        <v>5</v>
      </c>
      <c r="H9">
        <v>500</v>
      </c>
      <c r="I9" t="s">
        <v>81</v>
      </c>
      <c r="J9" t="s">
        <v>823</v>
      </c>
      <c r="K9" t="s">
        <v>894</v>
      </c>
      <c r="L9">
        <v>2</v>
      </c>
      <c r="M9">
        <v>75</v>
      </c>
      <c r="P9" t="str">
        <f t="shared" si="3"/>
        <v xml:space="preserve"> [8] = {["ID"] = 1879269260; }; -- Settlements of Wildermore</v>
      </c>
      <c r="Q9" s="1" t="str">
        <f t="shared" si="4"/>
        <v xml:space="preserve"> [8] = {["ID"] = 1879269260; ["SAVE_INDEX"] =  7; ["TYPE"] =  3; ["VXP"] = 2000; ["LP"] = 5; ["REP"] =  500; ["FACTION"] = 31; ["TIER"] = 2; ["MIN_LVL"] = "75"; ["NAME"] = { ["EN"] = "Settlements of Wildermore"; }; ["LORE"] = { ["EN"] = "Discover the settlements of the people of Wildermore."; }; ["SUMMARY"] = { ["EN"] = "Find 7 Settlements in Wildermore"; }; ["TITLE"] = { ["EN"] = "Warmth Amidst the Cold"; }; };</v>
      </c>
      <c r="R9">
        <f t="shared" si="5"/>
        <v>8</v>
      </c>
      <c r="S9" t="str">
        <f t="shared" si="6"/>
        <v xml:space="preserve"> [8] = {</v>
      </c>
      <c r="T9" t="str">
        <f t="shared" si="7"/>
        <v xml:space="preserve">["ID"] = 1879269260; </v>
      </c>
      <c r="U9" t="str">
        <f t="shared" si="8"/>
        <v xml:space="preserve">["ID"] = 1879269260; </v>
      </c>
      <c r="V9" t="str">
        <f t="shared" si="9"/>
        <v/>
      </c>
      <c r="W9" t="str">
        <f t="shared" si="10"/>
        <v xml:space="preserve">["SAVE_INDEX"] =  7; </v>
      </c>
      <c r="X9">
        <f>VLOOKUP(D9,Type!A$2:B$14,2,FALSE)</f>
        <v>3</v>
      </c>
      <c r="Y9" t="str">
        <f t="shared" si="11"/>
        <v xml:space="preserve">["TYPE"] =  3; </v>
      </c>
      <c r="Z9" t="str">
        <f t="shared" si="12"/>
        <v>2000</v>
      </c>
      <c r="AA9" t="str">
        <f t="shared" si="13"/>
        <v xml:space="preserve">["VXP"] = 2000; </v>
      </c>
      <c r="AB9" t="str">
        <f t="shared" si="14"/>
        <v>5</v>
      </c>
      <c r="AC9" t="str">
        <f t="shared" si="15"/>
        <v xml:space="preserve">["LP"] = 5; </v>
      </c>
      <c r="AD9" t="str">
        <f t="shared" si="16"/>
        <v>500</v>
      </c>
      <c r="AE9" t="str">
        <f t="shared" si="17"/>
        <v xml:space="preserve">["REP"] =  500; </v>
      </c>
      <c r="AF9">
        <f>VLOOKUP(I9,Faction!A$2:B$80,2,FALSE)</f>
        <v>31</v>
      </c>
      <c r="AG9" t="str">
        <f t="shared" si="18"/>
        <v xml:space="preserve">["FACTION"] = 31; </v>
      </c>
      <c r="AH9" t="str">
        <f t="shared" si="19"/>
        <v xml:space="preserve">["TIER"] = 2; </v>
      </c>
      <c r="AI9" t="str">
        <f t="shared" si="20"/>
        <v xml:space="preserve">["MIN_LVL"] = "75"; </v>
      </c>
      <c r="AJ9" t="str">
        <f t="shared" si="21"/>
        <v xml:space="preserve">["NAME"] = { ["EN"] = "Settlements of Wildermore"; }; </v>
      </c>
      <c r="AK9" t="str">
        <f t="shared" si="22"/>
        <v xml:space="preserve">["LORE"] = { ["EN"] = "Discover the settlements of the people of Wildermore."; }; </v>
      </c>
      <c r="AL9" t="str">
        <f t="shared" si="23"/>
        <v xml:space="preserve">["SUMMARY"] = { ["EN"] = "Find 7 Settlements in Wildermore"; }; </v>
      </c>
      <c r="AM9" t="str">
        <f t="shared" si="24"/>
        <v xml:space="preserve">["TITLE"] = { ["EN"] = "Warmth Amidst the Cold"; }; </v>
      </c>
      <c r="AN9" t="str">
        <f t="shared" si="25"/>
        <v>};</v>
      </c>
    </row>
    <row r="10" spans="1:40" x14ac:dyDescent="0.25">
      <c r="A10">
        <v>1879265516</v>
      </c>
      <c r="B10">
        <v>5</v>
      </c>
      <c r="C10" t="s">
        <v>816</v>
      </c>
      <c r="D10" t="s">
        <v>25</v>
      </c>
      <c r="G10">
        <v>5</v>
      </c>
      <c r="H10">
        <v>500</v>
      </c>
      <c r="I10" t="s">
        <v>81</v>
      </c>
      <c r="J10" t="s">
        <v>817</v>
      </c>
      <c r="K10" t="s">
        <v>892</v>
      </c>
      <c r="L10">
        <v>2</v>
      </c>
      <c r="M10">
        <v>80</v>
      </c>
      <c r="P10" t="str">
        <f t="shared" si="3"/>
        <v xml:space="preserve"> [9] = {["ID"] = 1879265516; }; -- Isolation in the Whitshaws</v>
      </c>
      <c r="Q10" s="1" t="str">
        <f>CONCATENATE(S10,T10,W10,Y10,AA10,AC10,AE10,AG10,AH10,AI10,AJ10,AK10,AL10,AM10,AN10)</f>
        <v xml:space="preserve"> [9] = {["ID"] = 1879265516; ["SAVE_INDEX"] =  5; ["TYPE"] =  3; ["VXP"] =    0; ["LP"] = 5; ["REP"] =  500; ["FACTION"] = 31; ["TIER"] = 2; ["MIN_LVL"] = "80"; ["NAME"] = { ["EN"] = "Isolation in the Whitshaws"; }; ["LORE"] = { ["EN"] = "Some folk in the Whitshaws prefer isolation to the company of others."; }; ["SUMMARY"] = { ["EN"] = "Find 3 huts in Whitshaws"; }; };</v>
      </c>
      <c r="R10">
        <f t="shared" si="5"/>
        <v>9</v>
      </c>
      <c r="S10" t="str">
        <f>CONCATENATE(REPT(" ",2-LEN(R10)),"[",R10,"] = {")</f>
        <v xml:space="preserve"> [9] = {</v>
      </c>
      <c r="T10" t="str">
        <f>IF(LEN(A10)&gt;0,CONCATENATE("[""ID""] = ",A10,"; "),"                     ")</f>
        <v xml:space="preserve">["ID"] = 1879265516; </v>
      </c>
      <c r="U10" t="str">
        <f t="shared" si="8"/>
        <v xml:space="preserve">["ID"] = 1879265516; </v>
      </c>
      <c r="V10" t="str">
        <f t="shared" si="9"/>
        <v/>
      </c>
      <c r="W10" t="str">
        <f>IF(LEN(B10)&gt;0,CONCATENATE("[""SAVE_INDEX""] = ",REPT(" ",2-LEN(B10)),B10,"; "),"")</f>
        <v xml:space="preserve">["SAVE_INDEX"] =  5; </v>
      </c>
      <c r="X10">
        <f>VLOOKUP(D10,Type!A$2:B$14,2,FALSE)</f>
        <v>3</v>
      </c>
      <c r="Y10" t="str">
        <f>CONCATENATE("[""TYPE""] = ",REPT(" ",2-LEN(X10)),X10,"; ")</f>
        <v xml:space="preserve">["TYPE"] =  3; </v>
      </c>
      <c r="Z10" t="str">
        <f>TEXT(E10,0)</f>
        <v>0</v>
      </c>
      <c r="AA10" t="str">
        <f>CONCATENATE("[""VXP""] = ",REPT(" ",4-LEN(Z10)),TEXT(Z10,"0"),"; ")</f>
        <v xml:space="preserve">["VXP"] =    0; </v>
      </c>
      <c r="AB10" t="str">
        <f>TEXT(G10,0)</f>
        <v>5</v>
      </c>
      <c r="AC10" t="str">
        <f>CONCATENATE("[""LP""] = ",REPT(" ",1-LEN(AB10)),TEXT(AB10,"0"),"; ")</f>
        <v xml:space="preserve">["LP"] = 5; </v>
      </c>
      <c r="AD10" t="str">
        <f>TEXT(H10,0)</f>
        <v>500</v>
      </c>
      <c r="AE10" t="str">
        <f>CONCATENATE("[""REP""] = ",REPT(" ",4-LEN(AD10)),TEXT(AD10,"0"),"; ")</f>
        <v xml:space="preserve">["REP"] =  500; </v>
      </c>
      <c r="AF10">
        <f>VLOOKUP(I10,Faction!A$2:B$80,2,FALSE)</f>
        <v>31</v>
      </c>
      <c r="AG10" t="str">
        <f>CONCATENATE("[""FACTION""] = ",REPT(" ",2-LEN(AF10)),TEXT(AF10,"0"),"; ")</f>
        <v xml:space="preserve">["FACTION"] = 31; </v>
      </c>
      <c r="AH10" t="str">
        <f>CONCATENATE("[""TIER""] = ",TEXT(L10,"0"),"; ")</f>
        <v xml:space="preserve">["TIER"] = 2; </v>
      </c>
      <c r="AI10" t="str">
        <f>IF(LEN(M10)&gt;0,CONCATENATE("[""MIN_LVL""] = ",REPT(" ",2-LEN(M10)),"""",M10,"""; "),"")</f>
        <v xml:space="preserve">["MIN_LVL"] = "80"; </v>
      </c>
      <c r="AJ10" t="str">
        <f>CONCATENATE("[""NAME""] = { [""EN""] = """,C10,"""; }; ")</f>
        <v xml:space="preserve">["NAME"] = { ["EN"] = "Isolation in the Whitshaws"; }; </v>
      </c>
      <c r="AK10" t="str">
        <f>CONCATENATE("[""LORE""] = { [""EN""] = """,K10,"""; }; ")</f>
        <v xml:space="preserve">["LORE"] = { ["EN"] = "Some folk in the Whitshaws prefer isolation to the company of others."; }; </v>
      </c>
      <c r="AL10" t="str">
        <f>CONCATENATE("[""SUMMARY""] = { [""EN""] = """,J10,"""; }; ")</f>
        <v xml:space="preserve">["SUMMARY"] = { ["EN"] = "Find 3 huts in Whitshaws"; }; </v>
      </c>
      <c r="AM10" t="str">
        <f>IF(LEN(F10)&gt;0,CONCATENATE("[""TITLE""] = { [""EN""] = """,F10,"""; }; "),"")</f>
        <v/>
      </c>
      <c r="AN10" t="str">
        <f t="shared" si="25"/>
        <v>};</v>
      </c>
    </row>
    <row r="11" spans="1:40" x14ac:dyDescent="0.25">
      <c r="A11">
        <v>1879269256</v>
      </c>
      <c r="B11">
        <v>9</v>
      </c>
      <c r="C11" t="s">
        <v>827</v>
      </c>
      <c r="D11" t="s">
        <v>25</v>
      </c>
      <c r="E11">
        <v>2000</v>
      </c>
      <c r="F11" t="s">
        <v>828</v>
      </c>
      <c r="G11">
        <v>5</v>
      </c>
      <c r="H11">
        <v>500</v>
      </c>
      <c r="I11" t="s">
        <v>81</v>
      </c>
      <c r="J11" t="s">
        <v>829</v>
      </c>
      <c r="K11" t="s">
        <v>895</v>
      </c>
      <c r="L11">
        <v>2</v>
      </c>
      <c r="M11">
        <v>75</v>
      </c>
      <c r="P11" t="str">
        <f t="shared" si="3"/>
        <v>[10] = {["ID"] = 1879269256; }; -- The Wilds of Wildermore</v>
      </c>
      <c r="Q11" s="1" t="str">
        <f t="shared" si="4"/>
        <v>[10] = {["ID"] = 1879269256; ["SAVE_INDEX"] =  9; ["TYPE"] =  3; ["VXP"] = 2000; ["LP"] = 5; ["REP"] =  500; ["FACTION"] = 31; ["TIER"] = 2; ["MIN_LVL"] = "75"; ["NAME"] = { ["EN"] = "The Wilds of Wildermore"; }; ["LORE"] = { ["EN"] = "Explore the wilds of Wildermore."; }; ["SUMMARY"] = { ["EN"] = "Find 5 points of interest in the wilds of Wildermore"; }; ["TITLE"] = { ["EN"] = "Wayfarer of the Wild Lands"; }; };</v>
      </c>
      <c r="R11">
        <f t="shared" si="5"/>
        <v>10</v>
      </c>
      <c r="S11" t="str">
        <f t="shared" si="6"/>
        <v>[10] = {</v>
      </c>
      <c r="T11" t="str">
        <f t="shared" si="7"/>
        <v xml:space="preserve">["ID"] = 1879269256; </v>
      </c>
      <c r="U11" t="str">
        <f t="shared" si="8"/>
        <v xml:space="preserve">["ID"] = 1879269256; </v>
      </c>
      <c r="V11" t="str">
        <f t="shared" si="9"/>
        <v/>
      </c>
      <c r="W11" t="str">
        <f t="shared" si="10"/>
        <v xml:space="preserve">["SAVE_INDEX"] =  9; </v>
      </c>
      <c r="X11">
        <f>VLOOKUP(D11,Type!A$2:B$14,2,FALSE)</f>
        <v>3</v>
      </c>
      <c r="Y11" t="str">
        <f t="shared" si="11"/>
        <v xml:space="preserve">["TYPE"] =  3; </v>
      </c>
      <c r="Z11" t="str">
        <f t="shared" si="12"/>
        <v>2000</v>
      </c>
      <c r="AA11" t="str">
        <f t="shared" si="13"/>
        <v xml:space="preserve">["VXP"] = 2000; </v>
      </c>
      <c r="AB11" t="str">
        <f t="shared" si="14"/>
        <v>5</v>
      </c>
      <c r="AC11" t="str">
        <f t="shared" si="15"/>
        <v xml:space="preserve">["LP"] = 5; </v>
      </c>
      <c r="AD11" t="str">
        <f t="shared" si="16"/>
        <v>500</v>
      </c>
      <c r="AE11" t="str">
        <f t="shared" si="17"/>
        <v xml:space="preserve">["REP"] =  500; </v>
      </c>
      <c r="AF11">
        <f>VLOOKUP(I11,Faction!A$2:B$80,2,FALSE)</f>
        <v>31</v>
      </c>
      <c r="AG11" t="str">
        <f t="shared" si="18"/>
        <v xml:space="preserve">["FACTION"] = 31; </v>
      </c>
      <c r="AH11" t="str">
        <f t="shared" si="19"/>
        <v xml:space="preserve">["TIER"] = 2; </v>
      </c>
      <c r="AI11" t="str">
        <f t="shared" si="20"/>
        <v xml:space="preserve">["MIN_LVL"] = "75"; </v>
      </c>
      <c r="AJ11" t="str">
        <f t="shared" si="21"/>
        <v xml:space="preserve">["NAME"] = { ["EN"] = "The Wilds of Wildermore"; }; </v>
      </c>
      <c r="AK11" t="str">
        <f t="shared" si="22"/>
        <v xml:space="preserve">["LORE"] = { ["EN"] = "Explore the wilds of Wildermore."; }; </v>
      </c>
      <c r="AL11" t="str">
        <f t="shared" si="23"/>
        <v xml:space="preserve">["SUMMARY"] = { ["EN"] = "Find 5 points of interest in the wilds of Wildermore"; }; </v>
      </c>
      <c r="AM11" t="str">
        <f t="shared" si="24"/>
        <v xml:space="preserve">["TITLE"] = { ["EN"] = "Wayfarer of the Wild Lands"; }; </v>
      </c>
      <c r="AN11" t="str">
        <f t="shared" si="25"/>
        <v>};</v>
      </c>
    </row>
    <row r="12" spans="1:40" x14ac:dyDescent="0.25">
      <c r="A12">
        <v>1879265472</v>
      </c>
      <c r="B12">
        <v>12</v>
      </c>
      <c r="C12" t="s">
        <v>835</v>
      </c>
      <c r="D12" t="s">
        <v>26</v>
      </c>
      <c r="E12">
        <v>2000</v>
      </c>
      <c r="F12" t="s">
        <v>836</v>
      </c>
      <c r="G12">
        <v>5</v>
      </c>
      <c r="H12">
        <v>500</v>
      </c>
      <c r="I12" t="s">
        <v>81</v>
      </c>
      <c r="J12" t="s">
        <v>837</v>
      </c>
      <c r="K12" t="s">
        <v>898</v>
      </c>
      <c r="L12">
        <v>2</v>
      </c>
      <c r="M12">
        <v>80</v>
      </c>
      <c r="P12" t="str">
        <f t="shared" si="3"/>
        <v>[11] = {["ID"] = 1879265472; }; -- Loved and Lost</v>
      </c>
      <c r="Q12" s="1" t="str">
        <f>CONCATENATE(S12,T12,W12,Y12,AA12,AC12,AE12,AG12,AH12,AI12,AJ12,AK12,AL12,AM12,AN12)</f>
        <v>[11] = {["ID"] = 1879265472; ["SAVE_INDEX"] = 12; ["TYPE"] =  6; ["VXP"] = 2000; ["LP"] = 5; ["REP"] =  500; ["FACTION"] = 31; ["TIER"] = 2; ["MIN_LVL"] = "80"; ["NAME"] = { ["EN"] = "Loved and Lost"; }; ["LORE"] = { ["EN"] = "Most of the Reeve's family are laid to rest in the graveyard outside of Forlaw. Most of his family has been killed recently as the conflict in Wildermore escalates."; }; ["SUMMARY"] = { ["EN"] = "Explore the graveyard"; }; ["TITLE"] = { ["EN"] = "Seeker of Sorrow"; }; };</v>
      </c>
      <c r="R12">
        <f t="shared" si="5"/>
        <v>11</v>
      </c>
      <c r="S12" t="str">
        <f>CONCATENATE(REPT(" ",2-LEN(R12)),"[",R12,"] = {")</f>
        <v>[11] = {</v>
      </c>
      <c r="T12" t="str">
        <f>IF(LEN(A12)&gt;0,CONCATENATE("[""ID""] = ",A12,"; "),"                     ")</f>
        <v xml:space="preserve">["ID"] = 1879265472; </v>
      </c>
      <c r="U12" t="str">
        <f t="shared" si="8"/>
        <v xml:space="preserve">["ID"] = 1879265472; </v>
      </c>
      <c r="V12" t="str">
        <f t="shared" si="9"/>
        <v/>
      </c>
      <c r="W12" t="str">
        <f>IF(LEN(B12)&gt;0,CONCATENATE("[""SAVE_INDEX""] = ",REPT(" ",2-LEN(B12)),B12,"; "),"")</f>
        <v xml:space="preserve">["SAVE_INDEX"] = 12; </v>
      </c>
      <c r="X12">
        <f>VLOOKUP(D12,Type!A$2:B$14,2,FALSE)</f>
        <v>6</v>
      </c>
      <c r="Y12" t="str">
        <f>CONCATENATE("[""TYPE""] = ",REPT(" ",2-LEN(X12)),X12,"; ")</f>
        <v xml:space="preserve">["TYPE"] =  6; </v>
      </c>
      <c r="Z12" t="str">
        <f>TEXT(E12,0)</f>
        <v>2000</v>
      </c>
      <c r="AA12" t="str">
        <f>CONCATENATE("[""VXP""] = ",REPT(" ",4-LEN(Z12)),TEXT(Z12,"0"),"; ")</f>
        <v xml:space="preserve">["VXP"] = 2000; </v>
      </c>
      <c r="AB12" t="str">
        <f>TEXT(G12,0)</f>
        <v>5</v>
      </c>
      <c r="AC12" t="str">
        <f>CONCATENATE("[""LP""] = ",REPT(" ",1-LEN(AB12)),TEXT(AB12,"0"),"; ")</f>
        <v xml:space="preserve">["LP"] = 5; </v>
      </c>
      <c r="AD12" t="str">
        <f>TEXT(H12,0)</f>
        <v>500</v>
      </c>
      <c r="AE12" t="str">
        <f>CONCATENATE("[""REP""] = ",REPT(" ",4-LEN(AD12)),TEXT(AD12,"0"),"; ")</f>
        <v xml:space="preserve">["REP"] =  500; </v>
      </c>
      <c r="AF12">
        <f>VLOOKUP(I12,Faction!A$2:B$80,2,FALSE)</f>
        <v>31</v>
      </c>
      <c r="AG12" t="str">
        <f>CONCATENATE("[""FACTION""] = ",REPT(" ",2-LEN(AF12)),TEXT(AF12,"0"),"; ")</f>
        <v xml:space="preserve">["FACTION"] = 31; </v>
      </c>
      <c r="AH12" t="str">
        <f>CONCATENATE("[""TIER""] = ",TEXT(L12,"0"),"; ")</f>
        <v xml:space="preserve">["TIER"] = 2; </v>
      </c>
      <c r="AI12" t="str">
        <f>IF(LEN(M12)&gt;0,CONCATENATE("[""MIN_LVL""] = ",REPT(" ",2-LEN(M12)),"""",M12,"""; "),"")</f>
        <v xml:space="preserve">["MIN_LVL"] = "80"; </v>
      </c>
      <c r="AJ12" t="str">
        <f>CONCATENATE("[""NAME""] = { [""EN""] = """,C12,"""; }; ")</f>
        <v xml:space="preserve">["NAME"] = { ["EN"] = "Loved and Lost"; }; </v>
      </c>
      <c r="AK12" t="str">
        <f>CONCATENATE("[""LORE""] = { [""EN""] = """,K12,"""; }; ")</f>
        <v xml:space="preserve">["LORE"] = { ["EN"] = "Most of the Reeve's family are laid to rest in the graveyard outside of Forlaw. Most of his family has been killed recently as the conflict in Wildermore escalates."; }; </v>
      </c>
      <c r="AL12" t="str">
        <f>CONCATENATE("[""SUMMARY""] = { [""EN""] = """,J12,"""; }; ")</f>
        <v xml:space="preserve">["SUMMARY"] = { ["EN"] = "Explore the graveyard"; }; </v>
      </c>
      <c r="AM12" t="str">
        <f>IF(LEN(F12)&gt;0,CONCATENATE("[""TITLE""] = { [""EN""] = """,F12,"""; }; "),"")</f>
        <v xml:space="preserve">["TITLE"] = { ["EN"] = "Seeker of Sorrow"; }; </v>
      </c>
      <c r="AN12" t="str">
        <f t="shared" si="25"/>
        <v>};</v>
      </c>
    </row>
    <row r="13" spans="1:40" x14ac:dyDescent="0.25">
      <c r="A13">
        <v>1879259563</v>
      </c>
      <c r="B13">
        <v>11</v>
      </c>
      <c r="C13" t="s">
        <v>832</v>
      </c>
      <c r="D13" t="s">
        <v>26</v>
      </c>
      <c r="E13">
        <v>2000</v>
      </c>
      <c r="F13" t="s">
        <v>833</v>
      </c>
      <c r="G13">
        <v>5</v>
      </c>
      <c r="H13">
        <v>500</v>
      </c>
      <c r="I13" t="s">
        <v>81</v>
      </c>
      <c r="J13" t="s">
        <v>834</v>
      </c>
      <c r="K13" t="s">
        <v>897</v>
      </c>
      <c r="L13">
        <v>2</v>
      </c>
      <c r="M13">
        <v>80</v>
      </c>
      <c r="P13" t="str">
        <f t="shared" si="3"/>
        <v>[12] = {["ID"] = 1879259563; }; -- Blooming in the Snow</v>
      </c>
      <c r="Q13" s="1" t="str">
        <f t="shared" si="4"/>
        <v>[12] = {["ID"] = 1879259563; ["SAVE_INDEX"] = 11; ["TYPE"] =  6; ["VXP"] = 2000; ["LP"] = 5; ["REP"] =  500; ["FACTION"] = 31; ["TIER"] = 2; ["MIN_LVL"] = "80"; ["NAME"] = { ["EN"] = "Blooming in the Snow"; }; ["LORE"] = { ["EN"] = "Even flowers and plants can be hardy enough to brave the fearsome snows. When you come upon these fierce little blooms, you feel hope for the shivering people of Wildermore."; }; ["SUMMARY"] = { ["EN"] = "Collect 6 plants in Wildermore"; }; ["TITLE"] = { ["EN"] = "Blossom in the Snow"; }; };</v>
      </c>
      <c r="R13">
        <f t="shared" si="5"/>
        <v>12</v>
      </c>
      <c r="S13" t="str">
        <f t="shared" si="6"/>
        <v>[12] = {</v>
      </c>
      <c r="T13" t="str">
        <f t="shared" si="7"/>
        <v xml:space="preserve">["ID"] = 1879259563; </v>
      </c>
      <c r="U13" t="str">
        <f t="shared" si="8"/>
        <v xml:space="preserve">["ID"] = 1879259563; </v>
      </c>
      <c r="V13" t="str">
        <f t="shared" si="9"/>
        <v/>
      </c>
      <c r="W13" t="str">
        <f t="shared" si="10"/>
        <v xml:space="preserve">["SAVE_INDEX"] = 11; </v>
      </c>
      <c r="X13">
        <f>VLOOKUP(D13,Type!A$2:B$14,2,FALSE)</f>
        <v>6</v>
      </c>
      <c r="Y13" t="str">
        <f t="shared" si="11"/>
        <v xml:space="preserve">["TYPE"] =  6; </v>
      </c>
      <c r="Z13" t="str">
        <f t="shared" si="12"/>
        <v>2000</v>
      </c>
      <c r="AA13" t="str">
        <f t="shared" si="13"/>
        <v xml:space="preserve">["VXP"] = 2000; </v>
      </c>
      <c r="AB13" t="str">
        <f t="shared" si="14"/>
        <v>5</v>
      </c>
      <c r="AC13" t="str">
        <f t="shared" si="15"/>
        <v xml:space="preserve">["LP"] = 5; </v>
      </c>
      <c r="AD13" t="str">
        <f t="shared" si="16"/>
        <v>500</v>
      </c>
      <c r="AE13" t="str">
        <f t="shared" si="17"/>
        <v xml:space="preserve">["REP"] =  500; </v>
      </c>
      <c r="AF13">
        <f>VLOOKUP(I13,Faction!A$2:B$80,2,FALSE)</f>
        <v>31</v>
      </c>
      <c r="AG13" t="str">
        <f t="shared" si="18"/>
        <v xml:space="preserve">["FACTION"] = 31; </v>
      </c>
      <c r="AH13" t="str">
        <f t="shared" si="19"/>
        <v xml:space="preserve">["TIER"] = 2; </v>
      </c>
      <c r="AI13" t="str">
        <f t="shared" si="20"/>
        <v xml:space="preserve">["MIN_LVL"] = "80"; </v>
      </c>
      <c r="AJ13" t="str">
        <f t="shared" si="21"/>
        <v xml:space="preserve">["NAME"] = { ["EN"] = "Blooming in the Snow"; }; </v>
      </c>
      <c r="AK13" t="str">
        <f t="shared" si="22"/>
        <v xml:space="preserve">["LORE"] = { ["EN"] = "Even flowers and plants can be hardy enough to brave the fearsome snows. When you come upon these fierce little blooms, you feel hope for the shivering people of Wildermore."; }; </v>
      </c>
      <c r="AL13" t="str">
        <f t="shared" si="23"/>
        <v xml:space="preserve">["SUMMARY"] = { ["EN"] = "Collect 6 plants in Wildermore"; }; </v>
      </c>
      <c r="AM13" t="str">
        <f t="shared" si="24"/>
        <v xml:space="preserve">["TITLE"] = { ["EN"] = "Blossom in the Snow"; }; </v>
      </c>
      <c r="AN13" t="str">
        <f t="shared" si="25"/>
        <v>};</v>
      </c>
    </row>
    <row r="14" spans="1:40" x14ac:dyDescent="0.25">
      <c r="A14">
        <v>1879303884</v>
      </c>
      <c r="B14">
        <v>13</v>
      </c>
      <c r="C14" t="s">
        <v>804</v>
      </c>
      <c r="D14" t="s">
        <v>30</v>
      </c>
      <c r="H14">
        <v>900</v>
      </c>
      <c r="I14" t="s">
        <v>81</v>
      </c>
      <c r="J14" t="s">
        <v>805</v>
      </c>
      <c r="K14" t="s">
        <v>886</v>
      </c>
      <c r="L14">
        <v>1</v>
      </c>
      <c r="M14">
        <v>75</v>
      </c>
      <c r="P14" t="str">
        <f t="shared" si="3"/>
        <v>[13] = {["ID"] = 1879303884; }; -- Quests of Wildermore</v>
      </c>
      <c r="Q14" s="1" t="str">
        <f t="shared" si="4"/>
        <v>[13] = {["ID"] = 1879303884; ["SAVE_INDEX"] = 13; ["TYPE"] =  7; ["VXP"] =    0; ["LP"] = 0; ["REP"] =  900; ["FACTION"] = 31; ["TIER"] = 1; ["MIN_LVL"] = "75"; ["NAME"] = { ["EN"] = "Quests of Wildermore"; }; ["LORE"] = { ["EN"] = "There is much to do while travelling through the lands of Wildermore."; }; ["SUMMARY"] = { ["EN"] = "Complete 5 quests deeds in Wildermore"; }; };</v>
      </c>
      <c r="R14">
        <f t="shared" si="5"/>
        <v>13</v>
      </c>
      <c r="S14" t="str">
        <f t="shared" si="6"/>
        <v>[13] = {</v>
      </c>
      <c r="T14" t="str">
        <f t="shared" si="7"/>
        <v xml:space="preserve">["ID"] = 1879303884; </v>
      </c>
      <c r="U14" t="str">
        <f t="shared" si="8"/>
        <v xml:space="preserve">["ID"] = 1879303884; </v>
      </c>
      <c r="V14" t="str">
        <f t="shared" si="9"/>
        <v/>
      </c>
      <c r="W14" t="str">
        <f t="shared" si="10"/>
        <v xml:space="preserve">["SAVE_INDEX"] = 13; </v>
      </c>
      <c r="X14">
        <f>VLOOKUP(D14,Type!A$2:B$14,2,FALSE)</f>
        <v>7</v>
      </c>
      <c r="Y14" t="str">
        <f t="shared" si="11"/>
        <v xml:space="preserve">["TYPE"] =  7; </v>
      </c>
      <c r="Z14" t="str">
        <f t="shared" si="12"/>
        <v>0</v>
      </c>
      <c r="AA14" t="str">
        <f t="shared" si="13"/>
        <v xml:space="preserve">["VXP"] =    0; </v>
      </c>
      <c r="AB14" t="str">
        <f t="shared" si="14"/>
        <v>0</v>
      </c>
      <c r="AC14" t="str">
        <f t="shared" si="15"/>
        <v xml:space="preserve">["LP"] = 0; </v>
      </c>
      <c r="AD14" t="str">
        <f t="shared" si="16"/>
        <v>900</v>
      </c>
      <c r="AE14" t="str">
        <f t="shared" si="17"/>
        <v xml:space="preserve">["REP"] =  900; </v>
      </c>
      <c r="AF14">
        <f>VLOOKUP(I14,Faction!A$2:B$80,2,FALSE)</f>
        <v>31</v>
      </c>
      <c r="AG14" t="str">
        <f t="shared" si="18"/>
        <v xml:space="preserve">["FACTION"] = 31; </v>
      </c>
      <c r="AH14" t="str">
        <f t="shared" si="19"/>
        <v xml:space="preserve">["TIER"] = 1; </v>
      </c>
      <c r="AI14" t="str">
        <f t="shared" si="20"/>
        <v xml:space="preserve">["MIN_LVL"] = "75"; </v>
      </c>
      <c r="AJ14" t="str">
        <f t="shared" si="21"/>
        <v xml:space="preserve">["NAME"] = { ["EN"] = "Quests of Wildermore"; }; </v>
      </c>
      <c r="AK14" t="str">
        <f t="shared" si="22"/>
        <v xml:space="preserve">["LORE"] = { ["EN"] = "There is much to do while travelling through the lands of Wildermore."; }; </v>
      </c>
      <c r="AL14" t="str">
        <f t="shared" si="23"/>
        <v xml:space="preserve">["SUMMARY"] = { ["EN"] = "Complete 5 quests deeds in Wildermore"; }; </v>
      </c>
      <c r="AM14" t="str">
        <f t="shared" si="24"/>
        <v/>
      </c>
      <c r="AN14" t="str">
        <f t="shared" si="25"/>
        <v>};</v>
      </c>
    </row>
    <row r="15" spans="1:40" x14ac:dyDescent="0.25">
      <c r="A15">
        <v>1879268120</v>
      </c>
      <c r="B15">
        <v>14</v>
      </c>
      <c r="C15" t="s">
        <v>838</v>
      </c>
      <c r="D15" t="s">
        <v>26</v>
      </c>
      <c r="E15">
        <v>2000</v>
      </c>
      <c r="F15" t="s">
        <v>839</v>
      </c>
      <c r="G15">
        <v>5</v>
      </c>
      <c r="H15">
        <v>700</v>
      </c>
      <c r="I15" t="s">
        <v>81</v>
      </c>
      <c r="J15" t="s">
        <v>840</v>
      </c>
      <c r="K15" t="s">
        <v>899</v>
      </c>
      <c r="L15">
        <v>2</v>
      </c>
      <c r="M15">
        <v>75</v>
      </c>
      <c r="P15" t="str">
        <f t="shared" si="3"/>
        <v>[14] = {["ID"] = 1879268120; }; -- Quests of the Balewood</v>
      </c>
      <c r="Q15" s="1" t="str">
        <f t="shared" si="4"/>
        <v>[14] = {["ID"] = 1879268120; ["SAVE_INDEX"] = 14; ["TYPE"] =  6; ["VXP"] = 2000; ["LP"] = 5; ["REP"] =  700; ["FACTION"] = 31; ["TIER"] = 2; ["MIN_LVL"] = "75"; ["NAME"] = { ["EN"] = "Quests of the Balewood"; }; ["LORE"] = { ["EN"] = "Complete quests in Balewood."; }; ["SUMMARY"] = { ["EN"] = "Complete 25 quests in Balewood"; }; ["TITLE"] = { ["EN"] = "Friend of the Deep Woods"; }; };</v>
      </c>
      <c r="R15">
        <f t="shared" si="5"/>
        <v>14</v>
      </c>
      <c r="S15" t="str">
        <f t="shared" si="6"/>
        <v>[14] = {</v>
      </c>
      <c r="T15" t="str">
        <f t="shared" si="7"/>
        <v xml:space="preserve">["ID"] = 1879268120; </v>
      </c>
      <c r="U15" t="str">
        <f t="shared" si="8"/>
        <v xml:space="preserve">["ID"] = 1879268120; </v>
      </c>
      <c r="V15" t="str">
        <f t="shared" si="9"/>
        <v/>
      </c>
      <c r="W15" t="str">
        <f t="shared" si="10"/>
        <v xml:space="preserve">["SAVE_INDEX"] = 14; </v>
      </c>
      <c r="X15">
        <f>VLOOKUP(D15,Type!A$2:B$14,2,FALSE)</f>
        <v>6</v>
      </c>
      <c r="Y15" t="str">
        <f t="shared" si="11"/>
        <v xml:space="preserve">["TYPE"] =  6; </v>
      </c>
      <c r="Z15" t="str">
        <f t="shared" si="12"/>
        <v>2000</v>
      </c>
      <c r="AA15" t="str">
        <f t="shared" si="13"/>
        <v xml:space="preserve">["VXP"] = 2000; </v>
      </c>
      <c r="AB15" t="str">
        <f t="shared" si="14"/>
        <v>5</v>
      </c>
      <c r="AC15" t="str">
        <f t="shared" si="15"/>
        <v xml:space="preserve">["LP"] = 5; </v>
      </c>
      <c r="AD15" t="str">
        <f t="shared" si="16"/>
        <v>700</v>
      </c>
      <c r="AE15" t="str">
        <f t="shared" si="17"/>
        <v xml:space="preserve">["REP"] =  700; </v>
      </c>
      <c r="AF15">
        <f>VLOOKUP(I15,Faction!A$2:B$80,2,FALSE)</f>
        <v>31</v>
      </c>
      <c r="AG15" t="str">
        <f t="shared" si="18"/>
        <v xml:space="preserve">["FACTION"] = 31; </v>
      </c>
      <c r="AH15" t="str">
        <f t="shared" si="19"/>
        <v xml:space="preserve">["TIER"] = 2; </v>
      </c>
      <c r="AI15" t="str">
        <f t="shared" si="20"/>
        <v xml:space="preserve">["MIN_LVL"] = "75"; </v>
      </c>
      <c r="AJ15" t="str">
        <f t="shared" si="21"/>
        <v xml:space="preserve">["NAME"] = { ["EN"] = "Quests of the Balewood"; }; </v>
      </c>
      <c r="AK15" t="str">
        <f t="shared" si="22"/>
        <v xml:space="preserve">["LORE"] = { ["EN"] = "Complete quests in Balewood."; }; </v>
      </c>
      <c r="AL15" t="str">
        <f t="shared" si="23"/>
        <v xml:space="preserve">["SUMMARY"] = { ["EN"] = "Complete 25 quests in Balewood"; }; </v>
      </c>
      <c r="AM15" t="str">
        <f t="shared" si="24"/>
        <v xml:space="preserve">["TITLE"] = { ["EN"] = "Friend of the Deep Woods"; }; </v>
      </c>
      <c r="AN15" t="str">
        <f t="shared" si="25"/>
        <v>};</v>
      </c>
    </row>
    <row r="16" spans="1:40" x14ac:dyDescent="0.25">
      <c r="A16">
        <v>1879268121</v>
      </c>
      <c r="B16">
        <v>15</v>
      </c>
      <c r="C16" t="s">
        <v>841</v>
      </c>
      <c r="D16" t="s">
        <v>26</v>
      </c>
      <c r="E16">
        <v>2000</v>
      </c>
      <c r="F16" t="s">
        <v>842</v>
      </c>
      <c r="G16">
        <v>5</v>
      </c>
      <c r="H16">
        <v>700</v>
      </c>
      <c r="I16" t="s">
        <v>81</v>
      </c>
      <c r="J16" t="s">
        <v>843</v>
      </c>
      <c r="K16" t="s">
        <v>900</v>
      </c>
      <c r="L16">
        <v>2</v>
      </c>
      <c r="M16">
        <v>75</v>
      </c>
      <c r="P16" t="str">
        <f t="shared" si="3"/>
        <v>[15] = {["ID"] = 1879268121; }; -- Quests of the Fallows</v>
      </c>
      <c r="Q16" s="1" t="str">
        <f t="shared" si="4"/>
        <v>[15] = {["ID"] = 1879268121; ["SAVE_INDEX"] = 15; ["TYPE"] =  6; ["VXP"] = 2000; ["LP"] = 5; ["REP"] =  700; ["FACTION"] = 31; ["TIER"] = 2; ["MIN_LVL"] = "75"; ["NAME"] = { ["EN"] = "Quests of the Fallows"; }; ["LORE"] = { ["EN"] = "Complete quests in the Fallows."; }; ["SUMMARY"] = { ["EN"] = "Complete 24 quests in the Fallows"; }; ["TITLE"] = { ["EN"] = "Salvager of Lost Dreams"; }; };</v>
      </c>
      <c r="R16">
        <f t="shared" si="5"/>
        <v>15</v>
      </c>
      <c r="S16" t="str">
        <f t="shared" si="6"/>
        <v>[15] = {</v>
      </c>
      <c r="T16" t="str">
        <f t="shared" si="7"/>
        <v xml:space="preserve">["ID"] = 1879268121; </v>
      </c>
      <c r="U16" t="str">
        <f t="shared" si="8"/>
        <v xml:space="preserve">["ID"] = 1879268121; </v>
      </c>
      <c r="V16" t="str">
        <f t="shared" si="9"/>
        <v/>
      </c>
      <c r="W16" t="str">
        <f t="shared" si="10"/>
        <v xml:space="preserve">["SAVE_INDEX"] = 15; </v>
      </c>
      <c r="X16">
        <f>VLOOKUP(D16,Type!A$2:B$14,2,FALSE)</f>
        <v>6</v>
      </c>
      <c r="Y16" t="str">
        <f t="shared" si="11"/>
        <v xml:space="preserve">["TYPE"] =  6; </v>
      </c>
      <c r="Z16" t="str">
        <f t="shared" si="12"/>
        <v>2000</v>
      </c>
      <c r="AA16" t="str">
        <f t="shared" si="13"/>
        <v xml:space="preserve">["VXP"] = 2000; </v>
      </c>
      <c r="AB16" t="str">
        <f t="shared" si="14"/>
        <v>5</v>
      </c>
      <c r="AC16" t="str">
        <f t="shared" si="15"/>
        <v xml:space="preserve">["LP"] = 5; </v>
      </c>
      <c r="AD16" t="str">
        <f t="shared" si="16"/>
        <v>700</v>
      </c>
      <c r="AE16" t="str">
        <f t="shared" si="17"/>
        <v xml:space="preserve">["REP"] =  700; </v>
      </c>
      <c r="AF16">
        <f>VLOOKUP(I16,Faction!A$2:B$80,2,FALSE)</f>
        <v>31</v>
      </c>
      <c r="AG16" t="str">
        <f t="shared" si="18"/>
        <v xml:space="preserve">["FACTION"] = 31; </v>
      </c>
      <c r="AH16" t="str">
        <f t="shared" si="19"/>
        <v xml:space="preserve">["TIER"] = 2; </v>
      </c>
      <c r="AI16" t="str">
        <f t="shared" si="20"/>
        <v xml:space="preserve">["MIN_LVL"] = "75"; </v>
      </c>
      <c r="AJ16" t="str">
        <f t="shared" si="21"/>
        <v xml:space="preserve">["NAME"] = { ["EN"] = "Quests of the Fallows"; }; </v>
      </c>
      <c r="AK16" t="str">
        <f t="shared" si="22"/>
        <v xml:space="preserve">["LORE"] = { ["EN"] = "Complete quests in the Fallows."; }; </v>
      </c>
      <c r="AL16" t="str">
        <f t="shared" si="23"/>
        <v xml:space="preserve">["SUMMARY"] = { ["EN"] = "Complete 24 quests in the Fallows"; }; </v>
      </c>
      <c r="AM16" t="str">
        <f t="shared" si="24"/>
        <v xml:space="preserve">["TITLE"] = { ["EN"] = "Salvager of Lost Dreams"; }; </v>
      </c>
      <c r="AN16" t="str">
        <f t="shared" si="25"/>
        <v>};</v>
      </c>
    </row>
    <row r="17" spans="1:40" x14ac:dyDescent="0.25">
      <c r="A17">
        <v>1879268124</v>
      </c>
      <c r="B17">
        <v>16</v>
      </c>
      <c r="C17" t="s">
        <v>844</v>
      </c>
      <c r="D17" t="s">
        <v>26</v>
      </c>
      <c r="E17">
        <v>2000</v>
      </c>
      <c r="F17" t="s">
        <v>845</v>
      </c>
      <c r="G17">
        <v>5</v>
      </c>
      <c r="H17">
        <v>700</v>
      </c>
      <c r="I17" t="s">
        <v>81</v>
      </c>
      <c r="J17" t="s">
        <v>846</v>
      </c>
      <c r="K17" t="s">
        <v>901</v>
      </c>
      <c r="L17">
        <v>2</v>
      </c>
      <c r="M17">
        <v>75</v>
      </c>
      <c r="P17" t="str">
        <f t="shared" si="3"/>
        <v>[16] = {["ID"] = 1879268124; }; -- Quests of the High Knolls</v>
      </c>
      <c r="Q17" s="1" t="str">
        <f t="shared" si="4"/>
        <v>[16] = {["ID"] = 1879268124; ["SAVE_INDEX"] = 16; ["TYPE"] =  6; ["VXP"] = 2000; ["LP"] = 5; ["REP"] =  700; ["FACTION"] = 31; ["TIER"] = 2; ["MIN_LVL"] = "75"; ["NAME"] = { ["EN"] = "Quests of the High Knolls"; }; ["LORE"] = { ["EN"] = "Complete quests in the High Knolls."; }; ["SUMMARY"] = { ["EN"] = "Complete 22 quests in High Knolls"; }; ["TITLE"] = { ["EN"] = "Saviour of the Lost"; }; };</v>
      </c>
      <c r="R17">
        <f t="shared" si="5"/>
        <v>16</v>
      </c>
      <c r="S17" t="str">
        <f t="shared" si="6"/>
        <v>[16] = {</v>
      </c>
      <c r="T17" t="str">
        <f t="shared" si="7"/>
        <v xml:space="preserve">["ID"] = 1879268124; </v>
      </c>
      <c r="U17" t="str">
        <f t="shared" si="8"/>
        <v xml:space="preserve">["ID"] = 1879268124; </v>
      </c>
      <c r="V17" t="str">
        <f t="shared" si="9"/>
        <v/>
      </c>
      <c r="W17" t="str">
        <f t="shared" si="10"/>
        <v xml:space="preserve">["SAVE_INDEX"] = 16; </v>
      </c>
      <c r="X17">
        <f>VLOOKUP(D17,Type!A$2:B$14,2,FALSE)</f>
        <v>6</v>
      </c>
      <c r="Y17" t="str">
        <f t="shared" si="11"/>
        <v xml:space="preserve">["TYPE"] =  6; </v>
      </c>
      <c r="Z17" t="str">
        <f t="shared" si="12"/>
        <v>2000</v>
      </c>
      <c r="AA17" t="str">
        <f t="shared" si="13"/>
        <v xml:space="preserve">["VXP"] = 2000; </v>
      </c>
      <c r="AB17" t="str">
        <f t="shared" si="14"/>
        <v>5</v>
      </c>
      <c r="AC17" t="str">
        <f t="shared" si="15"/>
        <v xml:space="preserve">["LP"] = 5; </v>
      </c>
      <c r="AD17" t="str">
        <f t="shared" si="16"/>
        <v>700</v>
      </c>
      <c r="AE17" t="str">
        <f t="shared" si="17"/>
        <v xml:space="preserve">["REP"] =  700; </v>
      </c>
      <c r="AF17">
        <f>VLOOKUP(I17,Faction!A$2:B$80,2,FALSE)</f>
        <v>31</v>
      </c>
      <c r="AG17" t="str">
        <f t="shared" si="18"/>
        <v xml:space="preserve">["FACTION"] = 31; </v>
      </c>
      <c r="AH17" t="str">
        <f t="shared" si="19"/>
        <v xml:space="preserve">["TIER"] = 2; </v>
      </c>
      <c r="AI17" t="str">
        <f t="shared" si="20"/>
        <v xml:space="preserve">["MIN_LVL"] = "75"; </v>
      </c>
      <c r="AJ17" t="str">
        <f t="shared" si="21"/>
        <v xml:space="preserve">["NAME"] = { ["EN"] = "Quests of the High Knolls"; }; </v>
      </c>
      <c r="AK17" t="str">
        <f t="shared" si="22"/>
        <v xml:space="preserve">["LORE"] = { ["EN"] = "Complete quests in the High Knolls."; }; </v>
      </c>
      <c r="AL17" t="str">
        <f t="shared" si="23"/>
        <v xml:space="preserve">["SUMMARY"] = { ["EN"] = "Complete 22 quests in High Knolls"; }; </v>
      </c>
      <c r="AM17" t="str">
        <f t="shared" si="24"/>
        <v xml:space="preserve">["TITLE"] = { ["EN"] = "Saviour of the Lost"; }; </v>
      </c>
      <c r="AN17" t="str">
        <f t="shared" si="25"/>
        <v>};</v>
      </c>
    </row>
    <row r="18" spans="1:40" x14ac:dyDescent="0.25">
      <c r="A18">
        <v>1879268122</v>
      </c>
      <c r="B18">
        <v>17</v>
      </c>
      <c r="C18" t="s">
        <v>847</v>
      </c>
      <c r="D18" t="s">
        <v>26</v>
      </c>
      <c r="E18">
        <v>2000</v>
      </c>
      <c r="F18" t="s">
        <v>848</v>
      </c>
      <c r="G18">
        <v>5</v>
      </c>
      <c r="H18">
        <v>700</v>
      </c>
      <c r="I18" t="s">
        <v>81</v>
      </c>
      <c r="J18" t="s">
        <v>849</v>
      </c>
      <c r="K18" t="s">
        <v>902</v>
      </c>
      <c r="L18">
        <v>2</v>
      </c>
      <c r="M18">
        <v>75</v>
      </c>
      <c r="P18" t="str">
        <f t="shared" si="3"/>
        <v>[17] = {["ID"] = 1879268122; }; -- Quests of the Whitshaws</v>
      </c>
      <c r="Q18" s="1" t="str">
        <f t="shared" si="4"/>
        <v>[17] = {["ID"] = 1879268122; ["SAVE_INDEX"] = 17; ["TYPE"] =  6; ["VXP"] = 2000; ["LP"] = 5; ["REP"] =  700; ["FACTION"] = 31; ["TIER"] = 2; ["MIN_LVL"] = "75"; ["NAME"] = { ["EN"] = "Quests of the Whitshaws"; }; ["LORE"] = { ["EN"] = "Complete quests in the Whitshaws."; }; ["SUMMARY"] = { ["EN"] = "Complete 24 quests in Whitshaws"; }; ["TITLE"] = { ["EN"] = "Roamer of the Ice-bound Lands"; }; };</v>
      </c>
      <c r="R18">
        <f t="shared" si="5"/>
        <v>17</v>
      </c>
      <c r="S18" t="str">
        <f t="shared" si="6"/>
        <v>[17] = {</v>
      </c>
      <c r="T18" t="str">
        <f t="shared" si="7"/>
        <v xml:space="preserve">["ID"] = 1879268122; </v>
      </c>
      <c r="U18" t="str">
        <f t="shared" si="8"/>
        <v xml:space="preserve">["ID"] = 1879268122; </v>
      </c>
      <c r="V18" t="str">
        <f t="shared" si="9"/>
        <v/>
      </c>
      <c r="W18" t="str">
        <f t="shared" si="10"/>
        <v xml:space="preserve">["SAVE_INDEX"] = 17; </v>
      </c>
      <c r="X18">
        <f>VLOOKUP(D18,Type!A$2:B$14,2,FALSE)</f>
        <v>6</v>
      </c>
      <c r="Y18" t="str">
        <f t="shared" si="11"/>
        <v xml:space="preserve">["TYPE"] =  6; </v>
      </c>
      <c r="Z18" t="str">
        <f t="shared" si="12"/>
        <v>2000</v>
      </c>
      <c r="AA18" t="str">
        <f t="shared" si="13"/>
        <v xml:space="preserve">["VXP"] = 2000; </v>
      </c>
      <c r="AB18" t="str">
        <f t="shared" si="14"/>
        <v>5</v>
      </c>
      <c r="AC18" t="str">
        <f t="shared" si="15"/>
        <v xml:space="preserve">["LP"] = 5; </v>
      </c>
      <c r="AD18" t="str">
        <f t="shared" si="16"/>
        <v>700</v>
      </c>
      <c r="AE18" t="str">
        <f t="shared" si="17"/>
        <v xml:space="preserve">["REP"] =  700; </v>
      </c>
      <c r="AF18">
        <f>VLOOKUP(I18,Faction!A$2:B$80,2,FALSE)</f>
        <v>31</v>
      </c>
      <c r="AG18" t="str">
        <f t="shared" si="18"/>
        <v xml:space="preserve">["FACTION"] = 31; </v>
      </c>
      <c r="AH18" t="str">
        <f t="shared" si="19"/>
        <v xml:space="preserve">["TIER"] = 2; </v>
      </c>
      <c r="AI18" t="str">
        <f t="shared" si="20"/>
        <v xml:space="preserve">["MIN_LVL"] = "75"; </v>
      </c>
      <c r="AJ18" t="str">
        <f t="shared" si="21"/>
        <v xml:space="preserve">["NAME"] = { ["EN"] = "Quests of the Whitshaws"; }; </v>
      </c>
      <c r="AK18" t="str">
        <f t="shared" si="22"/>
        <v xml:space="preserve">["LORE"] = { ["EN"] = "Complete quests in the Whitshaws."; }; </v>
      </c>
      <c r="AL18" t="str">
        <f t="shared" si="23"/>
        <v xml:space="preserve">["SUMMARY"] = { ["EN"] = "Complete 24 quests in Whitshaws"; }; </v>
      </c>
      <c r="AM18" t="str">
        <f t="shared" si="24"/>
        <v xml:space="preserve">["TITLE"] = { ["EN"] = "Roamer of the Ice-bound Lands"; }; </v>
      </c>
      <c r="AN18" t="str">
        <f t="shared" si="25"/>
        <v>};</v>
      </c>
    </row>
    <row r="19" spans="1:40" x14ac:dyDescent="0.25">
      <c r="A19">
        <v>1879268123</v>
      </c>
      <c r="B19">
        <v>18</v>
      </c>
      <c r="C19" t="s">
        <v>850</v>
      </c>
      <c r="D19" t="s">
        <v>26</v>
      </c>
      <c r="E19">
        <v>2000</v>
      </c>
      <c r="F19" t="s">
        <v>851</v>
      </c>
      <c r="G19">
        <v>5</v>
      </c>
      <c r="H19">
        <v>700</v>
      </c>
      <c r="I19" t="s">
        <v>81</v>
      </c>
      <c r="J19" t="s">
        <v>852</v>
      </c>
      <c r="K19" t="s">
        <v>903</v>
      </c>
      <c r="L19">
        <v>2</v>
      </c>
      <c r="M19">
        <v>75</v>
      </c>
      <c r="P19" t="str">
        <f t="shared" si="3"/>
        <v>[18] = {["ID"] = 1879268123; }; -- Quests of the Writhendowns</v>
      </c>
      <c r="Q19" s="1" t="str">
        <f t="shared" si="4"/>
        <v>[18] = {["ID"] = 1879268123; ["SAVE_INDEX"] = 18; ["TYPE"] =  6; ["VXP"] = 2000; ["LP"] = 5; ["REP"] =  700; ["FACTION"] = 31; ["TIER"] = 2; ["MIN_LVL"] = "75"; ["NAME"] = { ["EN"] = "Quests of the Writhendowns"; }; ["LORE"] = { ["EN"] = "Complete quests in the Writhendowns."; }; ["SUMMARY"] = { ["EN"] = "Complete 22 quests in Writhendowns"; }; ["TITLE"] = { ["EN"] = "Hope for the Hopeless"; }; };</v>
      </c>
      <c r="R19">
        <f t="shared" si="5"/>
        <v>18</v>
      </c>
      <c r="S19" t="str">
        <f t="shared" si="6"/>
        <v>[18] = {</v>
      </c>
      <c r="T19" t="str">
        <f t="shared" si="7"/>
        <v xml:space="preserve">["ID"] = 1879268123; </v>
      </c>
      <c r="U19" t="str">
        <f t="shared" si="8"/>
        <v xml:space="preserve">["ID"] = 1879268123; </v>
      </c>
      <c r="V19" t="str">
        <f t="shared" si="9"/>
        <v/>
      </c>
      <c r="W19" t="str">
        <f t="shared" si="10"/>
        <v xml:space="preserve">["SAVE_INDEX"] = 18; </v>
      </c>
      <c r="X19">
        <f>VLOOKUP(D19,Type!A$2:B$14,2,FALSE)</f>
        <v>6</v>
      </c>
      <c r="Y19" t="str">
        <f t="shared" si="11"/>
        <v xml:space="preserve">["TYPE"] =  6; </v>
      </c>
      <c r="Z19" t="str">
        <f t="shared" si="12"/>
        <v>2000</v>
      </c>
      <c r="AA19" t="str">
        <f t="shared" si="13"/>
        <v xml:space="preserve">["VXP"] = 2000; </v>
      </c>
      <c r="AB19" t="str">
        <f t="shared" si="14"/>
        <v>5</v>
      </c>
      <c r="AC19" t="str">
        <f t="shared" si="15"/>
        <v xml:space="preserve">["LP"] = 5; </v>
      </c>
      <c r="AD19" t="str">
        <f t="shared" si="16"/>
        <v>700</v>
      </c>
      <c r="AE19" t="str">
        <f t="shared" si="17"/>
        <v xml:space="preserve">["REP"] =  700; </v>
      </c>
      <c r="AF19">
        <f>VLOOKUP(I19,Faction!A$2:B$80,2,FALSE)</f>
        <v>31</v>
      </c>
      <c r="AG19" t="str">
        <f t="shared" si="18"/>
        <v xml:space="preserve">["FACTION"] = 31; </v>
      </c>
      <c r="AH19" t="str">
        <f t="shared" si="19"/>
        <v xml:space="preserve">["TIER"] = 2; </v>
      </c>
      <c r="AI19" t="str">
        <f t="shared" si="20"/>
        <v xml:space="preserve">["MIN_LVL"] = "75"; </v>
      </c>
      <c r="AJ19" t="str">
        <f t="shared" si="21"/>
        <v xml:space="preserve">["NAME"] = { ["EN"] = "Quests of the Writhendowns"; }; </v>
      </c>
      <c r="AK19" t="str">
        <f t="shared" si="22"/>
        <v xml:space="preserve">["LORE"] = { ["EN"] = "Complete quests in the Writhendowns."; }; </v>
      </c>
      <c r="AL19" t="str">
        <f t="shared" si="23"/>
        <v xml:space="preserve">["SUMMARY"] = { ["EN"] = "Complete 22 quests in Writhendowns"; }; </v>
      </c>
      <c r="AM19" t="str">
        <f t="shared" si="24"/>
        <v xml:space="preserve">["TITLE"] = { ["EN"] = "Hope for the Hopeless"; }; </v>
      </c>
      <c r="AN19" t="str">
        <f t="shared" si="25"/>
        <v>};</v>
      </c>
    </row>
    <row r="20" spans="1:40" x14ac:dyDescent="0.25">
      <c r="A20">
        <v>1879303878</v>
      </c>
      <c r="B20">
        <v>19</v>
      </c>
      <c r="C20" t="s">
        <v>806</v>
      </c>
      <c r="D20" t="s">
        <v>31</v>
      </c>
      <c r="H20">
        <v>900</v>
      </c>
      <c r="I20" t="s">
        <v>81</v>
      </c>
      <c r="J20" t="s">
        <v>807</v>
      </c>
      <c r="K20" t="s">
        <v>888</v>
      </c>
      <c r="L20">
        <v>1</v>
      </c>
      <c r="M20">
        <v>75</v>
      </c>
      <c r="P20" t="str">
        <f t="shared" si="3"/>
        <v>[19] = {["ID"] = 1879303878; }; -- Slayer of Wildermore</v>
      </c>
      <c r="Q20" s="1" t="str">
        <f t="shared" si="4"/>
        <v>[19] = {["ID"] = 1879303878; ["SAVE_INDEX"] = 19; ["TYPE"] =  4; ["VXP"] =    0; ["LP"] = 0; ["REP"] =  900; ["FACTION"] = 31; ["TIER"] = 1; ["MIN_LVL"] = "75"; ["NAME"] = { ["EN"] = "Slayer of Wildermore"; }; ["LORE"] = { ["EN"] = "There are many villainous monsters roaming Wildermore, and the Free Peoples must do their part to slay them."; }; ["SUMMARY"] = { ["EN"] = "Complete 6 slayer deeds in Wildermore"; }; };</v>
      </c>
      <c r="R20">
        <f t="shared" si="5"/>
        <v>19</v>
      </c>
      <c r="S20" t="str">
        <f t="shared" si="6"/>
        <v>[19] = {</v>
      </c>
      <c r="T20" t="str">
        <f t="shared" si="7"/>
        <v xml:space="preserve">["ID"] = 1879303878; </v>
      </c>
      <c r="U20" t="str">
        <f t="shared" si="8"/>
        <v xml:space="preserve">["ID"] = 1879303878; </v>
      </c>
      <c r="V20" t="str">
        <f t="shared" si="9"/>
        <v/>
      </c>
      <c r="W20" t="str">
        <f t="shared" si="10"/>
        <v xml:space="preserve">["SAVE_INDEX"] = 19; </v>
      </c>
      <c r="X20">
        <f>VLOOKUP(D20,Type!A$2:B$14,2,FALSE)</f>
        <v>4</v>
      </c>
      <c r="Y20" t="str">
        <f t="shared" si="11"/>
        <v xml:space="preserve">["TYPE"] =  4; </v>
      </c>
      <c r="Z20" t="str">
        <f t="shared" si="12"/>
        <v>0</v>
      </c>
      <c r="AA20" t="str">
        <f t="shared" si="13"/>
        <v xml:space="preserve">["VXP"] =    0; </v>
      </c>
      <c r="AB20" t="str">
        <f t="shared" si="14"/>
        <v>0</v>
      </c>
      <c r="AC20" t="str">
        <f t="shared" si="15"/>
        <v xml:space="preserve">["LP"] = 0; </v>
      </c>
      <c r="AD20" t="str">
        <f t="shared" si="16"/>
        <v>900</v>
      </c>
      <c r="AE20" t="str">
        <f t="shared" si="17"/>
        <v xml:space="preserve">["REP"] =  900; </v>
      </c>
      <c r="AF20">
        <f>VLOOKUP(I20,Faction!A$2:B$80,2,FALSE)</f>
        <v>31</v>
      </c>
      <c r="AG20" t="str">
        <f t="shared" si="18"/>
        <v xml:space="preserve">["FACTION"] = 31; </v>
      </c>
      <c r="AH20" t="str">
        <f t="shared" si="19"/>
        <v xml:space="preserve">["TIER"] = 1; </v>
      </c>
      <c r="AI20" t="str">
        <f t="shared" si="20"/>
        <v xml:space="preserve">["MIN_LVL"] = "75"; </v>
      </c>
      <c r="AJ20" t="str">
        <f t="shared" si="21"/>
        <v xml:space="preserve">["NAME"] = { ["EN"] = "Slayer of Wildermore"; }; </v>
      </c>
      <c r="AK20" t="str">
        <f t="shared" si="22"/>
        <v xml:space="preserve">["LORE"] = { ["EN"] = "There are many villainous monsters roaming Wildermore, and the Free Peoples must do their part to slay them."; }; </v>
      </c>
      <c r="AL20" t="str">
        <f t="shared" si="23"/>
        <v xml:space="preserve">["SUMMARY"] = { ["EN"] = "Complete 6 slayer deeds in Wildermore"; }; </v>
      </c>
      <c r="AM20" t="str">
        <f t="shared" si="24"/>
        <v/>
      </c>
      <c r="AN20" t="str">
        <f t="shared" si="25"/>
        <v>};</v>
      </c>
    </row>
    <row r="21" spans="1:40" x14ac:dyDescent="0.25">
      <c r="A21">
        <v>1879268190</v>
      </c>
      <c r="B21">
        <v>22</v>
      </c>
      <c r="C21" t="s">
        <v>868</v>
      </c>
      <c r="D21" t="s">
        <v>31</v>
      </c>
      <c r="E21">
        <v>2000</v>
      </c>
      <c r="F21" t="s">
        <v>866</v>
      </c>
      <c r="G21">
        <v>5</v>
      </c>
      <c r="H21">
        <v>700</v>
      </c>
      <c r="I21" t="s">
        <v>81</v>
      </c>
      <c r="J21" t="s">
        <v>869</v>
      </c>
      <c r="K21" t="s">
        <v>910</v>
      </c>
      <c r="L21">
        <v>2</v>
      </c>
      <c r="M21">
        <v>75</v>
      </c>
      <c r="P21" t="str">
        <f t="shared" si="3"/>
        <v>[20] = {["ID"] = 1879268190; }; -- Slayer of Mounted Foes in Wildermore (Advanced)</v>
      </c>
      <c r="Q21" s="1" t="str">
        <f t="shared" si="4"/>
        <v>[20] = {["ID"] = 1879268190; ["SAVE_INDEX"] = 22; ["TYPE"] =  4; ["VXP"] = 2000; ["LP"] = 5; ["REP"] =  700; ["FACTION"] = 31; ["TIER"] = 2; ["MIN_LVL"] = "75"; ["NAME"] = { ["EN"] = "Slayer of Mounted Foes in Wildermore (Advanced)"; }; ["LORE"] = { ["EN"] = "Riders of the White Hand run rampant through Wildermore, their foul beasts culling any their vile arms fail to slay."; }; ["SUMMARY"] = { ["EN"] = "Defeat 160 Mounted foes in Wildermore"; }; ["TITLE"] = { ["EN"] = "Slayer of Mounted Foes in Wildermore"; }; };</v>
      </c>
      <c r="R21">
        <f t="shared" si="5"/>
        <v>20</v>
      </c>
      <c r="S21" t="str">
        <f t="shared" si="6"/>
        <v>[20] = {</v>
      </c>
      <c r="T21" t="str">
        <f t="shared" si="7"/>
        <v xml:space="preserve">["ID"] = 1879268190; </v>
      </c>
      <c r="U21" t="str">
        <f t="shared" si="8"/>
        <v xml:space="preserve">["ID"] = 1879268190; </v>
      </c>
      <c r="V21" t="str">
        <f t="shared" si="9"/>
        <v/>
      </c>
      <c r="W21" t="str">
        <f t="shared" si="10"/>
        <v xml:space="preserve">["SAVE_INDEX"] = 22; </v>
      </c>
      <c r="X21">
        <f>VLOOKUP(D21,Type!A$2:B$14,2,FALSE)</f>
        <v>4</v>
      </c>
      <c r="Y21" t="str">
        <f t="shared" si="11"/>
        <v xml:space="preserve">["TYPE"] =  4; </v>
      </c>
      <c r="Z21" t="str">
        <f t="shared" si="12"/>
        <v>2000</v>
      </c>
      <c r="AA21" t="str">
        <f t="shared" si="13"/>
        <v xml:space="preserve">["VXP"] = 2000; </v>
      </c>
      <c r="AB21" t="str">
        <f t="shared" si="14"/>
        <v>5</v>
      </c>
      <c r="AC21" t="str">
        <f t="shared" si="15"/>
        <v xml:space="preserve">["LP"] = 5; </v>
      </c>
      <c r="AD21" t="str">
        <f t="shared" si="16"/>
        <v>700</v>
      </c>
      <c r="AE21" t="str">
        <f t="shared" si="17"/>
        <v xml:space="preserve">["REP"] =  700; </v>
      </c>
      <c r="AF21">
        <f>VLOOKUP(I21,Faction!A$2:B$80,2,FALSE)</f>
        <v>31</v>
      </c>
      <c r="AG21" t="str">
        <f t="shared" si="18"/>
        <v xml:space="preserve">["FACTION"] = 31; </v>
      </c>
      <c r="AH21" t="str">
        <f t="shared" si="19"/>
        <v xml:space="preserve">["TIER"] = 2; </v>
      </c>
      <c r="AI21" t="str">
        <f t="shared" si="20"/>
        <v xml:space="preserve">["MIN_LVL"] = "75"; </v>
      </c>
      <c r="AJ21" t="str">
        <f t="shared" si="21"/>
        <v xml:space="preserve">["NAME"] = { ["EN"] = "Slayer of Mounted Foes in Wildermore (Advanced)"; }; </v>
      </c>
      <c r="AK21" t="str">
        <f t="shared" si="22"/>
        <v xml:space="preserve">["LORE"] = { ["EN"] = "Riders of the White Hand run rampant through Wildermore, their foul beasts culling any their vile arms fail to slay."; }; </v>
      </c>
      <c r="AL21" t="str">
        <f t="shared" si="23"/>
        <v xml:space="preserve">["SUMMARY"] = { ["EN"] = "Defeat 160 Mounted foes in Wildermore"; }; </v>
      </c>
      <c r="AM21" t="str">
        <f t="shared" si="24"/>
        <v xml:space="preserve">["TITLE"] = { ["EN"] = "Slayer of Mounted Foes in Wildermore"; }; </v>
      </c>
      <c r="AN21" t="str">
        <f t="shared" si="25"/>
        <v>};</v>
      </c>
    </row>
    <row r="22" spans="1:40" x14ac:dyDescent="0.25">
      <c r="A22">
        <v>1879268183</v>
      </c>
      <c r="B22">
        <v>23</v>
      </c>
      <c r="C22" t="s">
        <v>866</v>
      </c>
      <c r="D22" t="s">
        <v>31</v>
      </c>
      <c r="G22">
        <v>5</v>
      </c>
      <c r="H22">
        <v>500</v>
      </c>
      <c r="I22" t="s">
        <v>81</v>
      </c>
      <c r="J22" t="s">
        <v>867</v>
      </c>
      <c r="K22" t="s">
        <v>910</v>
      </c>
      <c r="L22">
        <v>3</v>
      </c>
      <c r="M22">
        <v>75</v>
      </c>
      <c r="P22" t="str">
        <f t="shared" si="3"/>
        <v>[21] = {["ID"] = 1879268183; }; -- Slayer of Mounted Foes in Wildermore</v>
      </c>
      <c r="Q22" s="1" t="str">
        <f t="shared" si="4"/>
        <v>[21] = {["ID"] = 1879268183; ["SAVE_INDEX"] = 23; ["TYPE"] =  4; ["VXP"] =    0; ["LP"] = 5; ["REP"] =  500; ["FACTION"] = 31; ["TIER"] = 3; ["MIN_LVL"] = "75"; ["NAME"] = { ["EN"] = "Slayer of Mounted Foes in Wildermore"; }; ["LORE"] = { ["EN"] = "Riders of the White Hand run rampant through Wildermore, their foul beasts culling any their vile arms fail to slay."; }; ["SUMMARY"] = { ["EN"] = "Defeat 80 Mounted foes in Wildermore"; }; };</v>
      </c>
      <c r="R22">
        <f t="shared" si="5"/>
        <v>21</v>
      </c>
      <c r="S22" t="str">
        <f t="shared" si="6"/>
        <v>[21] = {</v>
      </c>
      <c r="T22" t="str">
        <f t="shared" si="7"/>
        <v xml:space="preserve">["ID"] = 1879268183; </v>
      </c>
      <c r="U22" t="str">
        <f t="shared" si="8"/>
        <v xml:space="preserve">["ID"] = 1879268183; </v>
      </c>
      <c r="V22" t="str">
        <f t="shared" si="9"/>
        <v/>
      </c>
      <c r="W22" t="str">
        <f t="shared" si="10"/>
        <v xml:space="preserve">["SAVE_INDEX"] = 23; </v>
      </c>
      <c r="X22">
        <f>VLOOKUP(D22,Type!A$2:B$14,2,FALSE)</f>
        <v>4</v>
      </c>
      <c r="Y22" t="str">
        <f t="shared" si="11"/>
        <v xml:space="preserve">["TYPE"] =  4; </v>
      </c>
      <c r="Z22" t="str">
        <f t="shared" si="12"/>
        <v>0</v>
      </c>
      <c r="AA22" t="str">
        <f t="shared" si="13"/>
        <v xml:space="preserve">["VXP"] =    0; </v>
      </c>
      <c r="AB22" t="str">
        <f t="shared" si="14"/>
        <v>5</v>
      </c>
      <c r="AC22" t="str">
        <f t="shared" si="15"/>
        <v xml:space="preserve">["LP"] = 5; </v>
      </c>
      <c r="AD22" t="str">
        <f t="shared" si="16"/>
        <v>500</v>
      </c>
      <c r="AE22" t="str">
        <f t="shared" si="17"/>
        <v xml:space="preserve">["REP"] =  500; </v>
      </c>
      <c r="AF22">
        <f>VLOOKUP(I22,Faction!A$2:B$80,2,FALSE)</f>
        <v>31</v>
      </c>
      <c r="AG22" t="str">
        <f t="shared" si="18"/>
        <v xml:space="preserve">["FACTION"] = 31; </v>
      </c>
      <c r="AH22" t="str">
        <f t="shared" si="19"/>
        <v xml:space="preserve">["TIER"] = 3; </v>
      </c>
      <c r="AI22" t="str">
        <f t="shared" si="20"/>
        <v xml:space="preserve">["MIN_LVL"] = "75"; </v>
      </c>
      <c r="AJ22" t="str">
        <f t="shared" si="21"/>
        <v xml:space="preserve">["NAME"] = { ["EN"] = "Slayer of Mounted Foes in Wildermore"; }; </v>
      </c>
      <c r="AK22" t="str">
        <f t="shared" si="22"/>
        <v xml:space="preserve">["LORE"] = { ["EN"] = "Riders of the White Hand run rampant through Wildermore, their foul beasts culling any their vile arms fail to slay."; }; </v>
      </c>
      <c r="AL22" t="str">
        <f t="shared" si="23"/>
        <v xml:space="preserve">["SUMMARY"] = { ["EN"] = "Defeat 80 Mounted foes in Wildermore"; }; </v>
      </c>
      <c r="AM22" t="str">
        <f t="shared" si="24"/>
        <v/>
      </c>
      <c r="AN22" t="str">
        <f t="shared" si="25"/>
        <v>};</v>
      </c>
    </row>
    <row r="23" spans="1:40" x14ac:dyDescent="0.25">
      <c r="A23">
        <v>1879269216</v>
      </c>
      <c r="B23">
        <v>20</v>
      </c>
      <c r="C23" t="s">
        <v>864</v>
      </c>
      <c r="D23" t="s">
        <v>31</v>
      </c>
      <c r="E23">
        <v>2000</v>
      </c>
      <c r="F23" t="s">
        <v>862</v>
      </c>
      <c r="G23">
        <v>5</v>
      </c>
      <c r="H23">
        <v>700</v>
      </c>
      <c r="I23" t="s">
        <v>81</v>
      </c>
      <c r="J23" t="s">
        <v>865</v>
      </c>
      <c r="K23" t="s">
        <v>909</v>
      </c>
      <c r="L23">
        <v>2</v>
      </c>
      <c r="M23">
        <v>75</v>
      </c>
      <c r="P23" t="str">
        <f t="shared" si="3"/>
        <v>[22] = {["ID"] = 1879269216; }; -- Orc-slayer of Wildermore (Advanced)</v>
      </c>
      <c r="Q23" s="1" t="str">
        <f>CONCATENATE(S23,T23,W23,Y23,AA23,AC23,AE23,AG23,AH23,AI23,AJ23,AK23,AL23,AM23,AN23)</f>
        <v>[22] = {["ID"] = 1879269216; ["SAVE_INDEX"] = 20; ["TYPE"] =  4; ["VXP"] = 2000; ["LP"] = 5; ["REP"] =  700; ["FACTION"] = 31; ["TIER"] = 2; ["MIN_LVL"] = "75"; ["NAME"] = { ["EN"] = "Orc-slayer of Wildermore (Advanced)"; }; ["LORE"] = { ["EN"] = "Defeat many Orcs in Wildermore."; }; ["SUMMARY"] = { ["EN"] = "Defeat 200 Orcs in Wildermore"; }; ["TITLE"] = { ["EN"] = "Orc-slayer of Wildermore"; }; };</v>
      </c>
      <c r="R23">
        <f t="shared" si="5"/>
        <v>22</v>
      </c>
      <c r="S23" t="str">
        <f>CONCATENATE(REPT(" ",2-LEN(R23)),"[",R23,"] = {")</f>
        <v>[22] = {</v>
      </c>
      <c r="T23" t="str">
        <f>IF(LEN(A23)&gt;0,CONCATENATE("[""ID""] = ",A23,"; "),"                     ")</f>
        <v xml:space="preserve">["ID"] = 1879269216; </v>
      </c>
      <c r="U23" t="str">
        <f t="shared" si="8"/>
        <v xml:space="preserve">["ID"] = 1879269216; </v>
      </c>
      <c r="V23" t="str">
        <f t="shared" si="9"/>
        <v/>
      </c>
      <c r="W23" t="str">
        <f>IF(LEN(B23)&gt;0,CONCATENATE("[""SAVE_INDEX""] = ",REPT(" ",2-LEN(B23)),B23,"; "),"")</f>
        <v xml:space="preserve">["SAVE_INDEX"] = 20; </v>
      </c>
      <c r="X23">
        <f>VLOOKUP(D23,Type!A$2:B$14,2,FALSE)</f>
        <v>4</v>
      </c>
      <c r="Y23" t="str">
        <f>CONCATENATE("[""TYPE""] = ",REPT(" ",2-LEN(X23)),X23,"; ")</f>
        <v xml:space="preserve">["TYPE"] =  4; </v>
      </c>
      <c r="Z23" t="str">
        <f>TEXT(E23,0)</f>
        <v>2000</v>
      </c>
      <c r="AA23" t="str">
        <f>CONCATENATE("[""VXP""] = ",REPT(" ",4-LEN(Z23)),TEXT(Z23,"0"),"; ")</f>
        <v xml:space="preserve">["VXP"] = 2000; </v>
      </c>
      <c r="AB23" t="str">
        <f>TEXT(G23,0)</f>
        <v>5</v>
      </c>
      <c r="AC23" t="str">
        <f>CONCATENATE("[""LP""] = ",REPT(" ",1-LEN(AB23)),TEXT(AB23,"0"),"; ")</f>
        <v xml:space="preserve">["LP"] = 5; </v>
      </c>
      <c r="AD23" t="str">
        <f>TEXT(H23,0)</f>
        <v>700</v>
      </c>
      <c r="AE23" t="str">
        <f>CONCATENATE("[""REP""] = ",REPT(" ",4-LEN(AD23)),TEXT(AD23,"0"),"; ")</f>
        <v xml:space="preserve">["REP"] =  700; </v>
      </c>
      <c r="AF23">
        <f>VLOOKUP(I23,Faction!A$2:B$80,2,FALSE)</f>
        <v>31</v>
      </c>
      <c r="AG23" t="str">
        <f>CONCATENATE("[""FACTION""] = ",REPT(" ",2-LEN(AF23)),TEXT(AF23,"0"),"; ")</f>
        <v xml:space="preserve">["FACTION"] = 31; </v>
      </c>
      <c r="AH23" t="str">
        <f>CONCATENATE("[""TIER""] = ",TEXT(L23,"0"),"; ")</f>
        <v xml:space="preserve">["TIER"] = 2; </v>
      </c>
      <c r="AI23" t="str">
        <f>IF(LEN(M23)&gt;0,CONCATENATE("[""MIN_LVL""] = ",REPT(" ",2-LEN(M23)),"""",M23,"""; "),"")</f>
        <v xml:space="preserve">["MIN_LVL"] = "75"; </v>
      </c>
      <c r="AJ23" t="str">
        <f>CONCATENATE("[""NAME""] = { [""EN""] = """,C23,"""; }; ")</f>
        <v xml:space="preserve">["NAME"] = { ["EN"] = "Orc-slayer of Wildermore (Advanced)"; }; </v>
      </c>
      <c r="AK23" t="str">
        <f>CONCATENATE("[""LORE""] = { [""EN""] = """,K23,"""; }; ")</f>
        <v xml:space="preserve">["LORE"] = { ["EN"] = "Defeat many Orcs in Wildermore."; }; </v>
      </c>
      <c r="AL23" t="str">
        <f>CONCATENATE("[""SUMMARY""] = { [""EN""] = """,J23,"""; }; ")</f>
        <v xml:space="preserve">["SUMMARY"] = { ["EN"] = "Defeat 200 Orcs in Wildermore"; }; </v>
      </c>
      <c r="AM23" t="str">
        <f>IF(LEN(F23)&gt;0,CONCATENATE("[""TITLE""] = { [""EN""] = """,F23,"""; }; "),"")</f>
        <v xml:space="preserve">["TITLE"] = { ["EN"] = "Orc-slayer of Wildermore"; }; </v>
      </c>
      <c r="AN23" t="str">
        <f t="shared" si="25"/>
        <v>};</v>
      </c>
    </row>
    <row r="24" spans="1:40" x14ac:dyDescent="0.25">
      <c r="A24">
        <v>1879269210</v>
      </c>
      <c r="B24">
        <v>21</v>
      </c>
      <c r="C24" t="s">
        <v>862</v>
      </c>
      <c r="D24" t="s">
        <v>31</v>
      </c>
      <c r="G24">
        <v>5</v>
      </c>
      <c r="H24">
        <v>500</v>
      </c>
      <c r="I24" t="s">
        <v>81</v>
      </c>
      <c r="J24" t="s">
        <v>863</v>
      </c>
      <c r="K24" t="s">
        <v>909</v>
      </c>
      <c r="L24">
        <v>3</v>
      </c>
      <c r="M24">
        <v>75</v>
      </c>
      <c r="P24" t="str">
        <f t="shared" si="3"/>
        <v>[23] = {["ID"] = 1879269210; }; -- Orc-slayer of Wildermore</v>
      </c>
      <c r="Q24" s="1" t="str">
        <f>CONCATENATE(S24,T24,W24,Y24,AA24,AC24,AE24,AG24,AH24,AI24,AJ24,AK24,AL24,AM24,AN24)</f>
        <v>[23] = {["ID"] = 1879269210; ["SAVE_INDEX"] = 21; ["TYPE"] =  4; ["VXP"] =    0; ["LP"] = 5; ["REP"] =  500; ["FACTION"] = 31; ["TIER"] = 3; ["MIN_LVL"] = "75"; ["NAME"] = { ["EN"] = "Orc-slayer of Wildermore"; }; ["LORE"] = { ["EN"] = "Defeat many Orcs in Wildermore."; }; ["SUMMARY"] = { ["EN"] = "Defeat 100 Orcs in Wildermore"; }; };</v>
      </c>
      <c r="R24">
        <f t="shared" si="5"/>
        <v>23</v>
      </c>
      <c r="S24" t="str">
        <f>CONCATENATE(REPT(" ",2-LEN(R24)),"[",R24,"] = {")</f>
        <v>[23] = {</v>
      </c>
      <c r="T24" t="str">
        <f>IF(LEN(A24)&gt;0,CONCATENATE("[""ID""] = ",A24,"; "),"                     ")</f>
        <v xml:space="preserve">["ID"] = 1879269210; </v>
      </c>
      <c r="U24" t="str">
        <f t="shared" si="8"/>
        <v xml:space="preserve">["ID"] = 1879269210; </v>
      </c>
      <c r="V24" t="str">
        <f t="shared" si="9"/>
        <v/>
      </c>
      <c r="W24" t="str">
        <f>IF(LEN(B24)&gt;0,CONCATENATE("[""SAVE_INDEX""] = ",REPT(" ",2-LEN(B24)),B24,"; "),"")</f>
        <v xml:space="preserve">["SAVE_INDEX"] = 21; </v>
      </c>
      <c r="X24">
        <f>VLOOKUP(D24,Type!A$2:B$14,2,FALSE)</f>
        <v>4</v>
      </c>
      <c r="Y24" t="str">
        <f>CONCATENATE("[""TYPE""] = ",REPT(" ",2-LEN(X24)),X24,"; ")</f>
        <v xml:space="preserve">["TYPE"] =  4; </v>
      </c>
      <c r="Z24" t="str">
        <f>TEXT(E24,0)</f>
        <v>0</v>
      </c>
      <c r="AA24" t="str">
        <f>CONCATENATE("[""VXP""] = ",REPT(" ",4-LEN(Z24)),TEXT(Z24,"0"),"; ")</f>
        <v xml:space="preserve">["VXP"] =    0; </v>
      </c>
      <c r="AB24" t="str">
        <f>TEXT(G24,0)</f>
        <v>5</v>
      </c>
      <c r="AC24" t="str">
        <f>CONCATENATE("[""LP""] = ",REPT(" ",1-LEN(AB24)),TEXT(AB24,"0"),"; ")</f>
        <v xml:space="preserve">["LP"] = 5; </v>
      </c>
      <c r="AD24" t="str">
        <f>TEXT(H24,0)</f>
        <v>500</v>
      </c>
      <c r="AE24" t="str">
        <f>CONCATENATE("[""REP""] = ",REPT(" ",4-LEN(AD24)),TEXT(AD24,"0"),"; ")</f>
        <v xml:space="preserve">["REP"] =  500; </v>
      </c>
      <c r="AF24">
        <f>VLOOKUP(I24,Faction!A$2:B$80,2,FALSE)</f>
        <v>31</v>
      </c>
      <c r="AG24" t="str">
        <f>CONCATENATE("[""FACTION""] = ",REPT(" ",2-LEN(AF24)),TEXT(AF24,"0"),"; ")</f>
        <v xml:space="preserve">["FACTION"] = 31; </v>
      </c>
      <c r="AH24" t="str">
        <f>CONCATENATE("[""TIER""] = ",TEXT(L24,"0"),"; ")</f>
        <v xml:space="preserve">["TIER"] = 3; </v>
      </c>
      <c r="AI24" t="str">
        <f>IF(LEN(M24)&gt;0,CONCATENATE("[""MIN_LVL""] = ",REPT(" ",2-LEN(M24)),"""",M24,"""; "),"")</f>
        <v xml:space="preserve">["MIN_LVL"] = "75"; </v>
      </c>
      <c r="AJ24" t="str">
        <f>CONCATENATE("[""NAME""] = { [""EN""] = """,C24,"""; }; ")</f>
        <v xml:space="preserve">["NAME"] = { ["EN"] = "Orc-slayer of Wildermore"; }; </v>
      </c>
      <c r="AK24" t="str">
        <f>CONCATENATE("[""LORE""] = { [""EN""] = """,K24,"""; }; ")</f>
        <v xml:space="preserve">["LORE"] = { ["EN"] = "Defeat many Orcs in Wildermore."; }; </v>
      </c>
      <c r="AL24" t="str">
        <f>CONCATENATE("[""SUMMARY""] = { [""EN""] = """,J24,"""; }; ")</f>
        <v xml:space="preserve">["SUMMARY"] = { ["EN"] = "Defeat 100 Orcs in Wildermore"; }; </v>
      </c>
      <c r="AM24" t="str">
        <f>IF(LEN(F24)&gt;0,CONCATENATE("[""TITLE""] = { [""EN""] = """,F24,"""; }; "),"")</f>
        <v/>
      </c>
      <c r="AN24" t="str">
        <f t="shared" si="25"/>
        <v>};</v>
      </c>
    </row>
    <row r="25" spans="1:40" x14ac:dyDescent="0.25">
      <c r="A25">
        <v>1879269215</v>
      </c>
      <c r="B25">
        <v>26</v>
      </c>
      <c r="C25" t="s">
        <v>876</v>
      </c>
      <c r="D25" t="s">
        <v>31</v>
      </c>
      <c r="E25">
        <v>2000</v>
      </c>
      <c r="F25" t="s">
        <v>874</v>
      </c>
      <c r="G25">
        <v>5</v>
      </c>
      <c r="H25">
        <v>700</v>
      </c>
      <c r="I25" t="s">
        <v>81</v>
      </c>
      <c r="J25" t="s">
        <v>877</v>
      </c>
      <c r="K25" t="s">
        <v>1478</v>
      </c>
      <c r="L25">
        <v>2</v>
      </c>
      <c r="M25">
        <v>75</v>
      </c>
      <c r="P25" t="str">
        <f t="shared" si="3"/>
        <v>[24] = {["ID"] = 1879269215; }; -- Snow-cat Slayer of Wildermore (Advanced)</v>
      </c>
      <c r="Q25" s="1" t="str">
        <f t="shared" si="4"/>
        <v>[24] = {["ID"] = 1879269215; ["SAVE_INDEX"] = 26; ["TYPE"] =  4; ["VXP"] = 2000; ["LP"] = 5; ["REP"] =  700; ["FACTION"] = 31; ["TIER"] = 2; ["MIN_LVL"] = "75"; ["NAME"] = { ["EN"] = "Snow-cat Slayer of Wildermore (Advanced)"; }; ["LORE"] = { ["EN"] = "Defeat many snow-cats in Wildmore."; }; ["SUMMARY"] = { ["EN"] = "Defeat 200 Snow-cats in Wildermore"; }; ["TITLE"] = { ["EN"] = "Snow-cat Slayer of Wildermore"; }; };</v>
      </c>
      <c r="R25">
        <f t="shared" si="5"/>
        <v>24</v>
      </c>
      <c r="S25" t="str">
        <f t="shared" si="6"/>
        <v>[24] = {</v>
      </c>
      <c r="T25" t="str">
        <f t="shared" si="7"/>
        <v xml:space="preserve">["ID"] = 1879269215; </v>
      </c>
      <c r="U25" t="str">
        <f t="shared" si="8"/>
        <v xml:space="preserve">["ID"] = 1879269215; </v>
      </c>
      <c r="V25" t="str">
        <f t="shared" si="9"/>
        <v/>
      </c>
      <c r="W25" t="str">
        <f t="shared" si="10"/>
        <v xml:space="preserve">["SAVE_INDEX"] = 26; </v>
      </c>
      <c r="X25">
        <f>VLOOKUP(D25,Type!A$2:B$14,2,FALSE)</f>
        <v>4</v>
      </c>
      <c r="Y25" t="str">
        <f t="shared" si="11"/>
        <v xml:space="preserve">["TYPE"] =  4; </v>
      </c>
      <c r="Z25" t="str">
        <f t="shared" si="12"/>
        <v>2000</v>
      </c>
      <c r="AA25" t="str">
        <f t="shared" si="13"/>
        <v xml:space="preserve">["VXP"] = 2000; </v>
      </c>
      <c r="AB25" t="str">
        <f t="shared" si="14"/>
        <v>5</v>
      </c>
      <c r="AC25" t="str">
        <f t="shared" si="15"/>
        <v xml:space="preserve">["LP"] = 5; </v>
      </c>
      <c r="AD25" t="str">
        <f t="shared" si="16"/>
        <v>700</v>
      </c>
      <c r="AE25" t="str">
        <f t="shared" si="17"/>
        <v xml:space="preserve">["REP"] =  700; </v>
      </c>
      <c r="AF25">
        <f>VLOOKUP(I25,Faction!A$2:B$80,2,FALSE)</f>
        <v>31</v>
      </c>
      <c r="AG25" t="str">
        <f t="shared" si="18"/>
        <v xml:space="preserve">["FACTION"] = 31; </v>
      </c>
      <c r="AH25" t="str">
        <f t="shared" si="19"/>
        <v xml:space="preserve">["TIER"] = 2; </v>
      </c>
      <c r="AI25" t="str">
        <f t="shared" si="20"/>
        <v xml:space="preserve">["MIN_LVL"] = "75"; </v>
      </c>
      <c r="AJ25" t="str">
        <f t="shared" si="21"/>
        <v xml:space="preserve">["NAME"] = { ["EN"] = "Snow-cat Slayer of Wildermore (Advanced)"; }; </v>
      </c>
      <c r="AK25" t="str">
        <f t="shared" si="22"/>
        <v xml:space="preserve">["LORE"] = { ["EN"] = "Defeat many snow-cats in Wildmore."; }; </v>
      </c>
      <c r="AL25" t="str">
        <f t="shared" si="23"/>
        <v xml:space="preserve">["SUMMARY"] = { ["EN"] = "Defeat 200 Snow-cats in Wildermore"; }; </v>
      </c>
      <c r="AM25" t="str">
        <f t="shared" si="24"/>
        <v xml:space="preserve">["TITLE"] = { ["EN"] = "Snow-cat Slayer of Wildermore"; }; </v>
      </c>
      <c r="AN25" t="str">
        <f t="shared" si="25"/>
        <v>};</v>
      </c>
    </row>
    <row r="26" spans="1:40" x14ac:dyDescent="0.25">
      <c r="A26">
        <v>1879269207</v>
      </c>
      <c r="B26">
        <v>27</v>
      </c>
      <c r="C26" t="s">
        <v>874</v>
      </c>
      <c r="D26" t="s">
        <v>31</v>
      </c>
      <c r="G26">
        <v>5</v>
      </c>
      <c r="H26">
        <v>500</v>
      </c>
      <c r="I26" t="s">
        <v>81</v>
      </c>
      <c r="J26" t="s">
        <v>875</v>
      </c>
      <c r="K26" t="s">
        <v>1478</v>
      </c>
      <c r="L26">
        <v>3</v>
      </c>
      <c r="M26">
        <v>75</v>
      </c>
      <c r="P26" t="str">
        <f t="shared" si="3"/>
        <v>[25] = {["ID"] = 1879269207; }; -- Snow-cat Slayer of Wildermore</v>
      </c>
      <c r="Q26" s="1" t="str">
        <f t="shared" si="4"/>
        <v>[25] = {["ID"] = 1879269207; ["SAVE_INDEX"] = 27; ["TYPE"] =  4; ["VXP"] =    0; ["LP"] = 5; ["REP"] =  500; ["FACTION"] = 31; ["TIER"] = 3; ["MIN_LVL"] = "75"; ["NAME"] = { ["EN"] = "Snow-cat Slayer of Wildermore"; }; ["LORE"] = { ["EN"] = "Defeat many snow-cats in Wildmore."; }; ["SUMMARY"] = { ["EN"] = "Defeat 100 Snow-cats in Wildermore"; }; };</v>
      </c>
      <c r="R26">
        <f t="shared" si="5"/>
        <v>25</v>
      </c>
      <c r="S26" t="str">
        <f t="shared" si="6"/>
        <v>[25] = {</v>
      </c>
      <c r="T26" t="str">
        <f t="shared" si="7"/>
        <v xml:space="preserve">["ID"] = 1879269207; </v>
      </c>
      <c r="U26" t="str">
        <f t="shared" si="8"/>
        <v xml:space="preserve">["ID"] = 1879269207; </v>
      </c>
      <c r="V26" t="str">
        <f t="shared" si="9"/>
        <v/>
      </c>
      <c r="W26" t="str">
        <f t="shared" si="10"/>
        <v xml:space="preserve">["SAVE_INDEX"] = 27; </v>
      </c>
      <c r="X26">
        <f>VLOOKUP(D26,Type!A$2:B$14,2,FALSE)</f>
        <v>4</v>
      </c>
      <c r="Y26" t="str">
        <f t="shared" si="11"/>
        <v xml:space="preserve">["TYPE"] =  4; </v>
      </c>
      <c r="Z26" t="str">
        <f t="shared" si="12"/>
        <v>0</v>
      </c>
      <c r="AA26" t="str">
        <f t="shared" si="13"/>
        <v xml:space="preserve">["VXP"] =    0; </v>
      </c>
      <c r="AB26" t="str">
        <f t="shared" si="14"/>
        <v>5</v>
      </c>
      <c r="AC26" t="str">
        <f t="shared" si="15"/>
        <v xml:space="preserve">["LP"] = 5; </v>
      </c>
      <c r="AD26" t="str">
        <f t="shared" si="16"/>
        <v>500</v>
      </c>
      <c r="AE26" t="str">
        <f t="shared" si="17"/>
        <v xml:space="preserve">["REP"] =  500; </v>
      </c>
      <c r="AF26">
        <f>VLOOKUP(I26,Faction!A$2:B$80,2,FALSE)</f>
        <v>31</v>
      </c>
      <c r="AG26" t="str">
        <f t="shared" si="18"/>
        <v xml:space="preserve">["FACTION"] = 31; </v>
      </c>
      <c r="AH26" t="str">
        <f t="shared" si="19"/>
        <v xml:space="preserve">["TIER"] = 3; </v>
      </c>
      <c r="AI26" t="str">
        <f t="shared" si="20"/>
        <v xml:space="preserve">["MIN_LVL"] = "75"; </v>
      </c>
      <c r="AJ26" t="str">
        <f t="shared" si="21"/>
        <v xml:space="preserve">["NAME"] = { ["EN"] = "Snow-cat Slayer of Wildermore"; }; </v>
      </c>
      <c r="AK26" t="str">
        <f t="shared" si="22"/>
        <v xml:space="preserve">["LORE"] = { ["EN"] = "Defeat many snow-cats in Wildmore."; }; </v>
      </c>
      <c r="AL26" t="str">
        <f t="shared" si="23"/>
        <v xml:space="preserve">["SUMMARY"] = { ["EN"] = "Defeat 100 Snow-cats in Wildermore"; }; </v>
      </c>
      <c r="AM26" t="str">
        <f t="shared" si="24"/>
        <v/>
      </c>
      <c r="AN26" t="str">
        <f t="shared" si="25"/>
        <v>};</v>
      </c>
    </row>
    <row r="27" spans="1:40" x14ac:dyDescent="0.25">
      <c r="A27">
        <v>1879269214</v>
      </c>
      <c r="B27">
        <v>28</v>
      </c>
      <c r="C27" t="s">
        <v>880</v>
      </c>
      <c r="D27" t="s">
        <v>31</v>
      </c>
      <c r="E27">
        <v>2000</v>
      </c>
      <c r="F27" t="s">
        <v>878</v>
      </c>
      <c r="G27">
        <v>5</v>
      </c>
      <c r="H27">
        <v>700</v>
      </c>
      <c r="I27" t="s">
        <v>81</v>
      </c>
      <c r="J27" t="s">
        <v>881</v>
      </c>
      <c r="K27" t="s">
        <v>912</v>
      </c>
      <c r="L27">
        <v>2</v>
      </c>
      <c r="M27">
        <v>75</v>
      </c>
      <c r="P27" t="str">
        <f t="shared" si="3"/>
        <v>[26] = {["ID"] = 1879269214; }; -- Uruk-slayer of Wildermore (Advanced)</v>
      </c>
      <c r="Q27" s="1" t="str">
        <f t="shared" si="4"/>
        <v>[26] = {["ID"] = 1879269214; ["SAVE_INDEX"] = 28; ["TYPE"] =  4; ["VXP"] = 2000; ["LP"] = 5; ["REP"] =  700; ["FACTION"] = 31; ["TIER"] = 2; ["MIN_LVL"] = "75"; ["NAME"] = { ["EN"] = "Uruk-slayer of Wildermore (Advanced)"; }; ["LORE"] = { ["EN"] = "Defeat many Uruks in Wildermore."; }; ["SUMMARY"] = { ["EN"] = "Defeat 200 Uruks in Wildermore"; }; ["TITLE"] = { ["EN"] = "Uruk-slayer of Wildermore"; }; };</v>
      </c>
      <c r="R27">
        <f t="shared" si="5"/>
        <v>26</v>
      </c>
      <c r="S27" t="str">
        <f t="shared" si="6"/>
        <v>[26] = {</v>
      </c>
      <c r="T27" t="str">
        <f t="shared" si="7"/>
        <v xml:space="preserve">["ID"] = 1879269214; </v>
      </c>
      <c r="U27" t="str">
        <f t="shared" si="8"/>
        <v xml:space="preserve">["ID"] = 1879269214; </v>
      </c>
      <c r="V27" t="str">
        <f t="shared" si="9"/>
        <v/>
      </c>
      <c r="W27" t="str">
        <f t="shared" si="10"/>
        <v xml:space="preserve">["SAVE_INDEX"] = 28; </v>
      </c>
      <c r="X27">
        <f>VLOOKUP(D27,Type!A$2:B$14,2,FALSE)</f>
        <v>4</v>
      </c>
      <c r="Y27" t="str">
        <f t="shared" si="11"/>
        <v xml:space="preserve">["TYPE"] =  4; </v>
      </c>
      <c r="Z27" t="str">
        <f t="shared" si="12"/>
        <v>2000</v>
      </c>
      <c r="AA27" t="str">
        <f t="shared" si="13"/>
        <v xml:space="preserve">["VXP"] = 2000; </v>
      </c>
      <c r="AB27" t="str">
        <f t="shared" si="14"/>
        <v>5</v>
      </c>
      <c r="AC27" t="str">
        <f t="shared" si="15"/>
        <v xml:space="preserve">["LP"] = 5; </v>
      </c>
      <c r="AD27" t="str">
        <f t="shared" si="16"/>
        <v>700</v>
      </c>
      <c r="AE27" t="str">
        <f t="shared" si="17"/>
        <v xml:space="preserve">["REP"] =  700; </v>
      </c>
      <c r="AF27">
        <f>VLOOKUP(I27,Faction!A$2:B$80,2,FALSE)</f>
        <v>31</v>
      </c>
      <c r="AG27" t="str">
        <f t="shared" si="18"/>
        <v xml:space="preserve">["FACTION"] = 31; </v>
      </c>
      <c r="AH27" t="str">
        <f t="shared" si="19"/>
        <v xml:space="preserve">["TIER"] = 2; </v>
      </c>
      <c r="AI27" t="str">
        <f t="shared" si="20"/>
        <v xml:space="preserve">["MIN_LVL"] = "75"; </v>
      </c>
      <c r="AJ27" t="str">
        <f t="shared" si="21"/>
        <v xml:space="preserve">["NAME"] = { ["EN"] = "Uruk-slayer of Wildermore (Advanced)"; }; </v>
      </c>
      <c r="AK27" t="str">
        <f t="shared" si="22"/>
        <v xml:space="preserve">["LORE"] = { ["EN"] = "Defeat many Uruks in Wildermore."; }; </v>
      </c>
      <c r="AL27" t="str">
        <f t="shared" si="23"/>
        <v xml:space="preserve">["SUMMARY"] = { ["EN"] = "Defeat 200 Uruks in Wildermore"; }; </v>
      </c>
      <c r="AM27" t="str">
        <f t="shared" si="24"/>
        <v xml:space="preserve">["TITLE"] = { ["EN"] = "Uruk-slayer of Wildermore"; }; </v>
      </c>
      <c r="AN27" t="str">
        <f t="shared" si="25"/>
        <v>};</v>
      </c>
    </row>
    <row r="28" spans="1:40" x14ac:dyDescent="0.25">
      <c r="A28">
        <v>1879269211</v>
      </c>
      <c r="B28">
        <v>29</v>
      </c>
      <c r="C28" t="s">
        <v>878</v>
      </c>
      <c r="D28" t="s">
        <v>31</v>
      </c>
      <c r="G28">
        <v>5</v>
      </c>
      <c r="H28">
        <v>500</v>
      </c>
      <c r="I28" t="s">
        <v>81</v>
      </c>
      <c r="J28" t="s">
        <v>879</v>
      </c>
      <c r="K28" t="s">
        <v>912</v>
      </c>
      <c r="L28">
        <v>3</v>
      </c>
      <c r="M28">
        <v>75</v>
      </c>
      <c r="P28" t="str">
        <f t="shared" si="3"/>
        <v>[27] = {["ID"] = 1879269211; }; -- Uruk-slayer of Wildermore</v>
      </c>
      <c r="Q28" s="1" t="str">
        <f t="shared" si="4"/>
        <v>[27] = {["ID"] = 1879269211; ["SAVE_INDEX"] = 29; ["TYPE"] =  4; ["VXP"] =    0; ["LP"] = 5; ["REP"] =  500; ["FACTION"] = 31; ["TIER"] = 3; ["MIN_LVL"] = "75"; ["NAME"] = { ["EN"] = "Uruk-slayer of Wildermore"; }; ["LORE"] = { ["EN"] = "Defeat many Uruks in Wildermore."; }; ["SUMMARY"] = { ["EN"] = "Defeat 100 Uruks in Wildermore"; }; };</v>
      </c>
      <c r="R28">
        <f t="shared" si="5"/>
        <v>27</v>
      </c>
      <c r="S28" t="str">
        <f t="shared" si="6"/>
        <v>[27] = {</v>
      </c>
      <c r="T28" t="str">
        <f t="shared" si="7"/>
        <v xml:space="preserve">["ID"] = 1879269211; </v>
      </c>
      <c r="U28" t="str">
        <f t="shared" si="8"/>
        <v xml:space="preserve">["ID"] = 1879269211; </v>
      </c>
      <c r="V28" t="str">
        <f t="shared" si="9"/>
        <v/>
      </c>
      <c r="W28" t="str">
        <f t="shared" si="10"/>
        <v xml:space="preserve">["SAVE_INDEX"] = 29; </v>
      </c>
      <c r="X28">
        <f>VLOOKUP(D28,Type!A$2:B$14,2,FALSE)</f>
        <v>4</v>
      </c>
      <c r="Y28" t="str">
        <f t="shared" si="11"/>
        <v xml:space="preserve">["TYPE"] =  4; </v>
      </c>
      <c r="Z28" t="str">
        <f t="shared" si="12"/>
        <v>0</v>
      </c>
      <c r="AA28" t="str">
        <f t="shared" si="13"/>
        <v xml:space="preserve">["VXP"] =    0; </v>
      </c>
      <c r="AB28" t="str">
        <f t="shared" si="14"/>
        <v>5</v>
      </c>
      <c r="AC28" t="str">
        <f t="shared" si="15"/>
        <v xml:space="preserve">["LP"] = 5; </v>
      </c>
      <c r="AD28" t="str">
        <f t="shared" si="16"/>
        <v>500</v>
      </c>
      <c r="AE28" t="str">
        <f t="shared" si="17"/>
        <v xml:space="preserve">["REP"] =  500; </v>
      </c>
      <c r="AF28">
        <f>VLOOKUP(I28,Faction!A$2:B$80,2,FALSE)</f>
        <v>31</v>
      </c>
      <c r="AG28" t="str">
        <f t="shared" si="18"/>
        <v xml:space="preserve">["FACTION"] = 31; </v>
      </c>
      <c r="AH28" t="str">
        <f t="shared" si="19"/>
        <v xml:space="preserve">["TIER"] = 3; </v>
      </c>
      <c r="AI28" t="str">
        <f t="shared" si="20"/>
        <v xml:space="preserve">["MIN_LVL"] = "75"; </v>
      </c>
      <c r="AJ28" t="str">
        <f t="shared" si="21"/>
        <v xml:space="preserve">["NAME"] = { ["EN"] = "Uruk-slayer of Wildermore"; }; </v>
      </c>
      <c r="AK28" t="str">
        <f t="shared" si="22"/>
        <v xml:space="preserve">["LORE"] = { ["EN"] = "Defeat many Uruks in Wildermore."; }; </v>
      </c>
      <c r="AL28" t="str">
        <f t="shared" si="23"/>
        <v xml:space="preserve">["SUMMARY"] = { ["EN"] = "Defeat 100 Uruks in Wildermore"; }; </v>
      </c>
      <c r="AM28" t="str">
        <f t="shared" si="24"/>
        <v/>
      </c>
      <c r="AN28" t="str">
        <f t="shared" si="25"/>
        <v>};</v>
      </c>
    </row>
    <row r="29" spans="1:40" x14ac:dyDescent="0.25">
      <c r="A29">
        <v>1879269212</v>
      </c>
      <c r="B29">
        <v>24</v>
      </c>
      <c r="C29" t="s">
        <v>872</v>
      </c>
      <c r="D29" t="s">
        <v>31</v>
      </c>
      <c r="E29">
        <v>2000</v>
      </c>
      <c r="F29" t="s">
        <v>870</v>
      </c>
      <c r="G29">
        <v>5</v>
      </c>
      <c r="H29">
        <v>700</v>
      </c>
      <c r="I29" t="s">
        <v>81</v>
      </c>
      <c r="J29" t="s">
        <v>873</v>
      </c>
      <c r="K29" t="s">
        <v>911</v>
      </c>
      <c r="L29">
        <v>2</v>
      </c>
      <c r="M29">
        <v>75</v>
      </c>
      <c r="P29" t="str">
        <f t="shared" si="3"/>
        <v>[28] = {["ID"] = 1879269212; }; -- Slayer of Wolves and Wargs in Wildermore (Advanced)</v>
      </c>
      <c r="Q29" s="1" t="str">
        <f>CONCATENATE(S29,T29,W29,Y29,AA29,AC29,AE29,AG29,AH29,AI29,AJ29,AK29,AL29,AM29,AN29)</f>
        <v>[28] = {["ID"] = 1879269212; ["SAVE_INDEX"] = 24; ["TYPE"] =  4; ["VXP"] = 2000; ["LP"] = 5; ["REP"] =  700; ["FACTION"] = 31; ["TIER"] = 2; ["MIN_LVL"] = "75"; ["NAME"] = { ["EN"] = "Slayer of Wolves and Wargs in Wildermore (Advanced)"; }; ["LORE"] = { ["EN"] = "Defeat many wolves and Wargs in Wildermore."; }; ["SUMMARY"] = { ["EN"] = "Defeat 200 Wolves or Wargs in Wildermore"; }; ["TITLE"] = { ["EN"] = "Slayer of Wolves and Wargs in Wildermore"; }; };</v>
      </c>
      <c r="R29">
        <f t="shared" si="5"/>
        <v>28</v>
      </c>
      <c r="S29" t="str">
        <f>CONCATENATE(REPT(" ",2-LEN(R29)),"[",R29,"] = {")</f>
        <v>[28] = {</v>
      </c>
      <c r="T29" t="str">
        <f>IF(LEN(A29)&gt;0,CONCATENATE("[""ID""] = ",A29,"; "),"                     ")</f>
        <v xml:space="preserve">["ID"] = 1879269212; </v>
      </c>
      <c r="U29" t="str">
        <f t="shared" si="8"/>
        <v xml:space="preserve">["ID"] = 1879269212; </v>
      </c>
      <c r="V29" t="str">
        <f t="shared" si="9"/>
        <v/>
      </c>
      <c r="W29" t="str">
        <f>IF(LEN(B29)&gt;0,CONCATENATE("[""SAVE_INDEX""] = ",REPT(" ",2-LEN(B29)),B29,"; "),"")</f>
        <v xml:space="preserve">["SAVE_INDEX"] = 24; </v>
      </c>
      <c r="X29">
        <f>VLOOKUP(D29,Type!A$2:B$14,2,FALSE)</f>
        <v>4</v>
      </c>
      <c r="Y29" t="str">
        <f>CONCATENATE("[""TYPE""] = ",REPT(" ",2-LEN(X29)),X29,"; ")</f>
        <v xml:space="preserve">["TYPE"] =  4; </v>
      </c>
      <c r="Z29" t="str">
        <f>TEXT(E29,0)</f>
        <v>2000</v>
      </c>
      <c r="AA29" t="str">
        <f>CONCATENATE("[""VXP""] = ",REPT(" ",4-LEN(Z29)),TEXT(Z29,"0"),"; ")</f>
        <v xml:space="preserve">["VXP"] = 2000; </v>
      </c>
      <c r="AB29" t="str">
        <f>TEXT(G29,0)</f>
        <v>5</v>
      </c>
      <c r="AC29" t="str">
        <f>CONCATENATE("[""LP""] = ",REPT(" ",1-LEN(AB29)),TEXT(AB29,"0"),"; ")</f>
        <v xml:space="preserve">["LP"] = 5; </v>
      </c>
      <c r="AD29" t="str">
        <f>TEXT(H29,0)</f>
        <v>700</v>
      </c>
      <c r="AE29" t="str">
        <f>CONCATENATE("[""REP""] = ",REPT(" ",4-LEN(AD29)),TEXT(AD29,"0"),"; ")</f>
        <v xml:space="preserve">["REP"] =  700; </v>
      </c>
      <c r="AF29">
        <f>VLOOKUP(I29,Faction!A$2:B$80,2,FALSE)</f>
        <v>31</v>
      </c>
      <c r="AG29" t="str">
        <f>CONCATENATE("[""FACTION""] = ",REPT(" ",2-LEN(AF29)),TEXT(AF29,"0"),"; ")</f>
        <v xml:space="preserve">["FACTION"] = 31; </v>
      </c>
      <c r="AH29" t="str">
        <f>CONCATENATE("[""TIER""] = ",TEXT(L29,"0"),"; ")</f>
        <v xml:space="preserve">["TIER"] = 2; </v>
      </c>
      <c r="AI29" t="str">
        <f>IF(LEN(M29)&gt;0,CONCATENATE("[""MIN_LVL""] = ",REPT(" ",2-LEN(M29)),"""",M29,"""; "),"")</f>
        <v xml:space="preserve">["MIN_LVL"] = "75"; </v>
      </c>
      <c r="AJ29" t="str">
        <f>CONCATENATE("[""NAME""] = { [""EN""] = """,C29,"""; }; ")</f>
        <v xml:space="preserve">["NAME"] = { ["EN"] = "Slayer of Wolves and Wargs in Wildermore (Advanced)"; }; </v>
      </c>
      <c r="AK29" t="str">
        <f>CONCATENATE("[""LORE""] = { [""EN""] = """,K29,"""; }; ")</f>
        <v xml:space="preserve">["LORE"] = { ["EN"] = "Defeat many wolves and Wargs in Wildermore."; }; </v>
      </c>
      <c r="AL29" t="str">
        <f>CONCATENATE("[""SUMMARY""] = { [""EN""] = """,J29,"""; }; ")</f>
        <v xml:space="preserve">["SUMMARY"] = { ["EN"] = "Defeat 200 Wolves or Wargs in Wildermore"; }; </v>
      </c>
      <c r="AM29" t="str">
        <f>IF(LEN(F29)&gt;0,CONCATENATE("[""TITLE""] = { [""EN""] = """,F29,"""; }; "),"")</f>
        <v xml:space="preserve">["TITLE"] = { ["EN"] = "Slayer of Wolves and Wargs in Wildermore"; }; </v>
      </c>
      <c r="AN29" t="str">
        <f t="shared" si="25"/>
        <v>};</v>
      </c>
    </row>
    <row r="30" spans="1:40" x14ac:dyDescent="0.25">
      <c r="A30">
        <v>1879269209</v>
      </c>
      <c r="B30">
        <v>25</v>
      </c>
      <c r="C30" t="s">
        <v>870</v>
      </c>
      <c r="D30" t="s">
        <v>31</v>
      </c>
      <c r="G30">
        <v>5</v>
      </c>
      <c r="H30">
        <v>500</v>
      </c>
      <c r="I30" t="s">
        <v>81</v>
      </c>
      <c r="J30" t="s">
        <v>871</v>
      </c>
      <c r="K30" t="s">
        <v>911</v>
      </c>
      <c r="L30">
        <v>3</v>
      </c>
      <c r="M30">
        <v>75</v>
      </c>
      <c r="P30" t="str">
        <f t="shared" si="3"/>
        <v>[29] = {["ID"] = 1879269209; }; -- Slayer of Wolves and Wargs in Wildermore</v>
      </c>
      <c r="Q30" s="1" t="str">
        <f>CONCATENATE(S30,T30,W30,Y30,AA30,AC30,AE30,AG30,AH30,AI30,AJ30,AK30,AL30,AM30,AN30)</f>
        <v>[29] = {["ID"] = 1879269209; ["SAVE_INDEX"] = 25; ["TYPE"] =  4; ["VXP"] =    0; ["LP"] = 5; ["REP"] =  500; ["FACTION"] = 31; ["TIER"] = 3; ["MIN_LVL"] = "75"; ["NAME"] = { ["EN"] = "Slayer of Wolves and Wargs in Wildermore"; }; ["LORE"] = { ["EN"] = "Defeat many wolves and Wargs in Wildermore."; }; ["SUMMARY"] = { ["EN"] = "Defeat 100 Wolves or Wargs in Wildermore"; }; };</v>
      </c>
      <c r="R30">
        <f t="shared" si="5"/>
        <v>29</v>
      </c>
      <c r="S30" t="str">
        <f>CONCATENATE(REPT(" ",2-LEN(R30)),"[",R30,"] = {")</f>
        <v>[29] = {</v>
      </c>
      <c r="T30" t="str">
        <f>IF(LEN(A30)&gt;0,CONCATENATE("[""ID""] = ",A30,"; "),"                     ")</f>
        <v xml:space="preserve">["ID"] = 1879269209; </v>
      </c>
      <c r="U30" t="str">
        <f t="shared" si="8"/>
        <v xml:space="preserve">["ID"] = 1879269209; </v>
      </c>
      <c r="V30" t="str">
        <f t="shared" si="9"/>
        <v/>
      </c>
      <c r="W30" t="str">
        <f>IF(LEN(B30)&gt;0,CONCATENATE("[""SAVE_INDEX""] = ",REPT(" ",2-LEN(B30)),B30,"; "),"")</f>
        <v xml:space="preserve">["SAVE_INDEX"] = 25; </v>
      </c>
      <c r="X30">
        <f>VLOOKUP(D30,Type!A$2:B$14,2,FALSE)</f>
        <v>4</v>
      </c>
      <c r="Y30" t="str">
        <f>CONCATENATE("[""TYPE""] = ",REPT(" ",2-LEN(X30)),X30,"; ")</f>
        <v xml:space="preserve">["TYPE"] =  4; </v>
      </c>
      <c r="Z30" t="str">
        <f>TEXT(E30,0)</f>
        <v>0</v>
      </c>
      <c r="AA30" t="str">
        <f>CONCATENATE("[""VXP""] = ",REPT(" ",4-LEN(Z30)),TEXT(Z30,"0"),"; ")</f>
        <v xml:space="preserve">["VXP"] =    0; </v>
      </c>
      <c r="AB30" t="str">
        <f>TEXT(G30,0)</f>
        <v>5</v>
      </c>
      <c r="AC30" t="str">
        <f>CONCATENATE("[""LP""] = ",REPT(" ",1-LEN(AB30)),TEXT(AB30,"0"),"; ")</f>
        <v xml:space="preserve">["LP"] = 5; </v>
      </c>
      <c r="AD30" t="str">
        <f>TEXT(H30,0)</f>
        <v>500</v>
      </c>
      <c r="AE30" t="str">
        <f>CONCATENATE("[""REP""] = ",REPT(" ",4-LEN(AD30)),TEXT(AD30,"0"),"; ")</f>
        <v xml:space="preserve">["REP"] =  500; </v>
      </c>
      <c r="AF30">
        <f>VLOOKUP(I30,Faction!A$2:B$80,2,FALSE)</f>
        <v>31</v>
      </c>
      <c r="AG30" t="str">
        <f>CONCATENATE("[""FACTION""] = ",REPT(" ",2-LEN(AF30)),TEXT(AF30,"0"),"; ")</f>
        <v xml:space="preserve">["FACTION"] = 31; </v>
      </c>
      <c r="AH30" t="str">
        <f>CONCATENATE("[""TIER""] = ",TEXT(L30,"0"),"; ")</f>
        <v xml:space="preserve">["TIER"] = 3; </v>
      </c>
      <c r="AI30" t="str">
        <f>IF(LEN(M30)&gt;0,CONCATENATE("[""MIN_LVL""] = ",REPT(" ",2-LEN(M30)),"""",M30,"""; "),"")</f>
        <v xml:space="preserve">["MIN_LVL"] = "75"; </v>
      </c>
      <c r="AJ30" t="str">
        <f>CONCATENATE("[""NAME""] = { [""EN""] = """,C30,"""; }; ")</f>
        <v xml:space="preserve">["NAME"] = { ["EN"] = "Slayer of Wolves and Wargs in Wildermore"; }; </v>
      </c>
      <c r="AK30" t="str">
        <f>CONCATENATE("[""LORE""] = { [""EN""] = """,K30,"""; }; ")</f>
        <v xml:space="preserve">["LORE"] = { ["EN"] = "Defeat many wolves and Wargs in Wildermore."; }; </v>
      </c>
      <c r="AL30" t="str">
        <f>CONCATENATE("[""SUMMARY""] = { [""EN""] = """,J30,"""; }; ")</f>
        <v xml:space="preserve">["SUMMARY"] = { ["EN"] = "Defeat 100 Wolves or Wargs in Wildermore"; }; </v>
      </c>
      <c r="AM30" t="str">
        <f>IF(LEN(F30)&gt;0,CONCATENATE("[""TITLE""] = { [""EN""] = """,F30,"""; }; "),"")</f>
        <v/>
      </c>
      <c r="AN30" t="str">
        <f t="shared" si="25"/>
        <v>};</v>
      </c>
    </row>
    <row r="31" spans="1:40" x14ac:dyDescent="0.25">
      <c r="A31">
        <v>1879269213</v>
      </c>
      <c r="B31">
        <v>30</v>
      </c>
      <c r="C31" t="s">
        <v>884</v>
      </c>
      <c r="D31" t="s">
        <v>31</v>
      </c>
      <c r="E31">
        <v>2000</v>
      </c>
      <c r="F31" t="s">
        <v>2067</v>
      </c>
      <c r="G31">
        <v>5</v>
      </c>
      <c r="H31">
        <v>700</v>
      </c>
      <c r="I31" t="s">
        <v>81</v>
      </c>
      <c r="J31" t="s">
        <v>885</v>
      </c>
      <c r="K31" t="s">
        <v>913</v>
      </c>
      <c r="L31">
        <v>2</v>
      </c>
      <c r="M31">
        <v>75</v>
      </c>
      <c r="P31" t="str">
        <f t="shared" si="3"/>
        <v>[30] = {["ID"] = 1879269213; }; -- Wood-troll Slayer of Wildermore (Advanced)</v>
      </c>
      <c r="Q31" s="1" t="str">
        <f t="shared" si="4"/>
        <v>[30] = {["ID"] = 1879269213; ["SAVE_INDEX"] = 30; ["TYPE"] =  4; ["VXP"] = 2000; ["LP"] = 5; ["REP"] =  700; ["FACTION"] = 31; ["TIER"] = 2; ["MIN_LVL"] = "75"; ["NAME"] = { ["EN"] = "Wood-troll Slayer of Wildermore (Advanced)"; }; ["LORE"] = { ["EN"] = "Defeat many wood-trolls in Wildermore."; }; ["SUMMARY"] = { ["EN"] = "Defeat 160 Wood-trolls in Wildermore"; }; ["TITLE"] = { ["EN"] = "Wood-troll Hewer of Wildermore"; }; };</v>
      </c>
      <c r="R31">
        <f t="shared" si="5"/>
        <v>30</v>
      </c>
      <c r="S31" t="str">
        <f t="shared" si="6"/>
        <v>[30] = {</v>
      </c>
      <c r="T31" t="str">
        <f t="shared" si="7"/>
        <v xml:space="preserve">["ID"] = 1879269213; </v>
      </c>
      <c r="U31" t="str">
        <f t="shared" si="8"/>
        <v xml:space="preserve">["ID"] = 1879269213; </v>
      </c>
      <c r="V31" t="str">
        <f t="shared" si="9"/>
        <v/>
      </c>
      <c r="W31" t="str">
        <f t="shared" si="10"/>
        <v xml:space="preserve">["SAVE_INDEX"] = 30; </v>
      </c>
      <c r="X31">
        <f>VLOOKUP(D31,Type!A$2:B$14,2,FALSE)</f>
        <v>4</v>
      </c>
      <c r="Y31" t="str">
        <f t="shared" si="11"/>
        <v xml:space="preserve">["TYPE"] =  4; </v>
      </c>
      <c r="Z31" t="str">
        <f t="shared" si="12"/>
        <v>2000</v>
      </c>
      <c r="AA31" t="str">
        <f t="shared" si="13"/>
        <v xml:space="preserve">["VXP"] = 2000; </v>
      </c>
      <c r="AB31" t="str">
        <f t="shared" si="14"/>
        <v>5</v>
      </c>
      <c r="AC31" t="str">
        <f t="shared" si="15"/>
        <v xml:space="preserve">["LP"] = 5; </v>
      </c>
      <c r="AD31" t="str">
        <f t="shared" si="16"/>
        <v>700</v>
      </c>
      <c r="AE31" t="str">
        <f t="shared" si="17"/>
        <v xml:space="preserve">["REP"] =  700; </v>
      </c>
      <c r="AF31">
        <f>VLOOKUP(I31,Faction!A$2:B$80,2,FALSE)</f>
        <v>31</v>
      </c>
      <c r="AG31" t="str">
        <f t="shared" si="18"/>
        <v xml:space="preserve">["FACTION"] = 31; </v>
      </c>
      <c r="AH31" t="str">
        <f t="shared" si="19"/>
        <v xml:space="preserve">["TIER"] = 2; </v>
      </c>
      <c r="AI31" t="str">
        <f t="shared" si="20"/>
        <v xml:space="preserve">["MIN_LVL"] = "75"; </v>
      </c>
      <c r="AJ31" t="str">
        <f t="shared" si="21"/>
        <v xml:space="preserve">["NAME"] = { ["EN"] = "Wood-troll Slayer of Wildermore (Advanced)"; }; </v>
      </c>
      <c r="AK31" t="str">
        <f t="shared" si="22"/>
        <v xml:space="preserve">["LORE"] = { ["EN"] = "Defeat many wood-trolls in Wildermore."; }; </v>
      </c>
      <c r="AL31" t="str">
        <f t="shared" si="23"/>
        <v xml:space="preserve">["SUMMARY"] = { ["EN"] = "Defeat 160 Wood-trolls in Wildermore"; }; </v>
      </c>
      <c r="AM31" t="str">
        <f t="shared" si="24"/>
        <v xml:space="preserve">["TITLE"] = { ["EN"] = "Wood-troll Hewer of Wildermore"; }; </v>
      </c>
      <c r="AN31" t="str">
        <f t="shared" si="25"/>
        <v>};</v>
      </c>
    </row>
    <row r="32" spans="1:40" x14ac:dyDescent="0.25">
      <c r="A32">
        <v>1879269208</v>
      </c>
      <c r="B32">
        <v>31</v>
      </c>
      <c r="C32" t="s">
        <v>882</v>
      </c>
      <c r="D32" t="s">
        <v>31</v>
      </c>
      <c r="G32">
        <v>5</v>
      </c>
      <c r="H32">
        <v>500</v>
      </c>
      <c r="I32" t="s">
        <v>81</v>
      </c>
      <c r="J32" t="s">
        <v>883</v>
      </c>
      <c r="K32" t="s">
        <v>913</v>
      </c>
      <c r="L32">
        <v>3</v>
      </c>
      <c r="M32">
        <v>75</v>
      </c>
      <c r="P32" t="str">
        <f t="shared" si="3"/>
        <v>[31] = {["ID"] = 1879269208; }; -- Wood-troll Slayer of Wildermore</v>
      </c>
      <c r="Q32" s="1" t="str">
        <f t="shared" si="4"/>
        <v>[31] = {["ID"] = 1879269208; ["SAVE_INDEX"] = 31; ["TYPE"] =  4; ["VXP"] =    0; ["LP"] = 5; ["REP"] =  500; ["FACTION"] = 31; ["TIER"] = 3; ["MIN_LVL"] = "75"; ["NAME"] = { ["EN"] = "Wood-troll Slayer of Wildermore"; }; ["LORE"] = { ["EN"] = "Defeat many wood-trolls in Wildermore."; }; ["SUMMARY"] = { ["EN"] = "Defeat 80 Wood-trolls in Wildermore"; }; };</v>
      </c>
      <c r="R32">
        <f t="shared" si="5"/>
        <v>31</v>
      </c>
      <c r="S32" t="str">
        <f t="shared" si="6"/>
        <v>[31] = {</v>
      </c>
      <c r="T32" t="str">
        <f t="shared" si="7"/>
        <v xml:space="preserve">["ID"] = 1879269208; </v>
      </c>
      <c r="U32" t="str">
        <f t="shared" si="8"/>
        <v xml:space="preserve">["ID"] = 1879269208; </v>
      </c>
      <c r="V32" t="str">
        <f t="shared" si="9"/>
        <v/>
      </c>
      <c r="W32" t="str">
        <f t="shared" si="10"/>
        <v xml:space="preserve">["SAVE_INDEX"] = 31; </v>
      </c>
      <c r="X32">
        <f>VLOOKUP(D32,Type!A$2:B$14,2,FALSE)</f>
        <v>4</v>
      </c>
      <c r="Y32" t="str">
        <f t="shared" si="11"/>
        <v xml:space="preserve">["TYPE"] =  4; </v>
      </c>
      <c r="Z32" t="str">
        <f t="shared" si="12"/>
        <v>0</v>
      </c>
      <c r="AA32" t="str">
        <f t="shared" si="13"/>
        <v xml:space="preserve">["VXP"] =    0; </v>
      </c>
      <c r="AB32" t="str">
        <f t="shared" si="14"/>
        <v>5</v>
      </c>
      <c r="AC32" t="str">
        <f t="shared" si="15"/>
        <v xml:space="preserve">["LP"] = 5; </v>
      </c>
      <c r="AD32" t="str">
        <f t="shared" si="16"/>
        <v>500</v>
      </c>
      <c r="AE32" t="str">
        <f t="shared" si="17"/>
        <v xml:space="preserve">["REP"] =  500; </v>
      </c>
      <c r="AF32">
        <f>VLOOKUP(I32,Faction!A$2:B$80,2,FALSE)</f>
        <v>31</v>
      </c>
      <c r="AG32" t="str">
        <f t="shared" si="18"/>
        <v xml:space="preserve">["FACTION"] = 31; </v>
      </c>
      <c r="AH32" t="str">
        <f t="shared" si="19"/>
        <v xml:space="preserve">["TIER"] = 3; </v>
      </c>
      <c r="AI32" t="str">
        <f t="shared" si="20"/>
        <v xml:space="preserve">["MIN_LVL"] = "75"; </v>
      </c>
      <c r="AJ32" t="str">
        <f t="shared" si="21"/>
        <v xml:space="preserve">["NAME"] = { ["EN"] = "Wood-troll Slayer of Wildermore"; }; </v>
      </c>
      <c r="AK32" t="str">
        <f t="shared" si="22"/>
        <v xml:space="preserve">["LORE"] = { ["EN"] = "Defeat many wood-trolls in Wildermore."; }; </v>
      </c>
      <c r="AL32" t="str">
        <f t="shared" si="23"/>
        <v xml:space="preserve">["SUMMARY"] = { ["EN"] = "Defeat 80 Wood-trolls in Wildermore"; }; </v>
      </c>
      <c r="AM32" t="str">
        <f t="shared" si="24"/>
        <v/>
      </c>
      <c r="AN32" t="str">
        <f t="shared" si="25"/>
        <v>};</v>
      </c>
    </row>
    <row r="33" spans="1:40" x14ac:dyDescent="0.25">
      <c r="A33">
        <v>1879269826</v>
      </c>
      <c r="B33">
        <v>32</v>
      </c>
      <c r="C33" t="s">
        <v>808</v>
      </c>
      <c r="D33" t="s">
        <v>24</v>
      </c>
      <c r="I33" t="s">
        <v>79</v>
      </c>
      <c r="J33" t="s">
        <v>809</v>
      </c>
      <c r="K33" t="s">
        <v>889</v>
      </c>
      <c r="L33">
        <v>0</v>
      </c>
      <c r="M33">
        <v>84</v>
      </c>
      <c r="P33" t="str">
        <f t="shared" si="3"/>
        <v>[32] = {["ID"] = 1879269826; }; -- The Survivors of Wildermore: Final</v>
      </c>
      <c r="Q33" s="1" t="str">
        <f t="shared" si="4"/>
        <v>[32] = {["ID"] = 1879269826; ["SAVE_INDEX"] = 32; ["TYPE"] = 12; ["VXP"] =    0; ["LP"] = 0; ["REP"] =    0; ["FACTION"] =  1; ["TIER"] = 0; ["MIN_LVL"] = "84"; ["NAME"] = { ["EN"] = "The Survivors of Wildermore: Final"; }; ["LORE"] = { ["EN"] = "The survivors of Wildermore still need a great deal of aid if they are to endure the long winter."; }; ["SUMMARY"] = { ["EN"] = "Complete 5 deeds in Wildermore"; }; };</v>
      </c>
      <c r="R33">
        <f t="shared" si="5"/>
        <v>32</v>
      </c>
      <c r="S33" t="str">
        <f t="shared" si="6"/>
        <v>[32] = {</v>
      </c>
      <c r="T33" t="str">
        <f t="shared" si="7"/>
        <v xml:space="preserve">["ID"] = 1879269826; </v>
      </c>
      <c r="U33" t="str">
        <f t="shared" si="8"/>
        <v xml:space="preserve">["ID"] = 1879269826; </v>
      </c>
      <c r="V33" t="str">
        <f t="shared" si="9"/>
        <v/>
      </c>
      <c r="W33" t="str">
        <f t="shared" si="10"/>
        <v xml:space="preserve">["SAVE_INDEX"] = 32; </v>
      </c>
      <c r="X33">
        <f>VLOOKUP(D33,Type!A$2:B$14,2,FALSE)</f>
        <v>12</v>
      </c>
      <c r="Y33" t="str">
        <f t="shared" si="11"/>
        <v xml:space="preserve">["TYPE"] = 12; </v>
      </c>
      <c r="Z33" t="str">
        <f t="shared" si="12"/>
        <v>0</v>
      </c>
      <c r="AA33" t="str">
        <f t="shared" si="13"/>
        <v xml:space="preserve">["VXP"] =    0; </v>
      </c>
      <c r="AB33" t="str">
        <f t="shared" si="14"/>
        <v>0</v>
      </c>
      <c r="AC33" t="str">
        <f t="shared" si="15"/>
        <v xml:space="preserve">["LP"] = 0; </v>
      </c>
      <c r="AD33" t="str">
        <f t="shared" si="16"/>
        <v>0</v>
      </c>
      <c r="AE33" t="str">
        <f t="shared" si="17"/>
        <v xml:space="preserve">["REP"] =    0; </v>
      </c>
      <c r="AF33">
        <f>VLOOKUP(I33,Faction!A$2:B$80,2,FALSE)</f>
        <v>1</v>
      </c>
      <c r="AG33" t="str">
        <f t="shared" si="18"/>
        <v xml:space="preserve">["FACTION"] =  1; </v>
      </c>
      <c r="AH33" t="str">
        <f t="shared" si="19"/>
        <v xml:space="preserve">["TIER"] = 0; </v>
      </c>
      <c r="AI33" t="str">
        <f t="shared" si="20"/>
        <v xml:space="preserve">["MIN_LVL"] = "84"; </v>
      </c>
      <c r="AJ33" t="str">
        <f t="shared" si="21"/>
        <v xml:space="preserve">["NAME"] = { ["EN"] = "The Survivors of Wildermore: Final"; }; </v>
      </c>
      <c r="AK33" t="str">
        <f t="shared" si="22"/>
        <v xml:space="preserve">["LORE"] = { ["EN"] = "The survivors of Wildermore still need a great deal of aid if they are to endure the long winter."; }; </v>
      </c>
      <c r="AL33" t="str">
        <f t="shared" si="23"/>
        <v xml:space="preserve">["SUMMARY"] = { ["EN"] = "Complete 5 deeds in Wildermore"; }; </v>
      </c>
      <c r="AM33" t="str">
        <f t="shared" si="24"/>
        <v/>
      </c>
      <c r="AN33" t="str">
        <f t="shared" si="25"/>
        <v>};</v>
      </c>
    </row>
    <row r="34" spans="1:40" x14ac:dyDescent="0.25">
      <c r="A34">
        <v>1879269822</v>
      </c>
      <c r="B34">
        <v>37</v>
      </c>
      <c r="C34" t="s">
        <v>860</v>
      </c>
      <c r="D34" t="s">
        <v>24</v>
      </c>
      <c r="I34" t="s">
        <v>79</v>
      </c>
      <c r="J34" t="s">
        <v>861</v>
      </c>
      <c r="K34" t="s">
        <v>908</v>
      </c>
      <c r="L34">
        <v>1</v>
      </c>
      <c r="M34">
        <v>84</v>
      </c>
      <c r="P34" t="str">
        <f t="shared" si="3"/>
        <v>[33] = {["ID"] = 1879269822; }; -- Wildermore's Bounties</v>
      </c>
      <c r="Q34" s="1" t="str">
        <f>CONCATENATE(S34,T34,W34,Y34,AA34,AC34,AE34,AG34,AH34,AI34,AJ34,AK34,AL34,AM34,AN34)</f>
        <v>[33] = {["ID"] = 1879269822; ["SAVE_INDEX"] = 37; ["TYPE"] = 12; ["VXP"] =    0; ["LP"] = 0; ["REP"] =    0; ["FACTION"] =  1; ["TIER"] = 1; ["MIN_LVL"] = "84"; ["NAME"] = { ["EN"] = "Wildermore's Bounties"; }; ["LORE"] = { ["EN"] = "Many notable enemies continue to roam the lands of Wildermore."; }; ["SUMMARY"] = { ["EN"] = "Complete 8 Bounty quests"; }; };</v>
      </c>
      <c r="R34">
        <f t="shared" si="5"/>
        <v>33</v>
      </c>
      <c r="S34" t="str">
        <f>CONCATENATE(REPT(" ",2-LEN(R34)),"[",R34,"] = {")</f>
        <v>[33] = {</v>
      </c>
      <c r="T34" t="str">
        <f>IF(LEN(A34)&gt;0,CONCATENATE("[""ID""] = ",A34,"; "),"                     ")</f>
        <v xml:space="preserve">["ID"] = 1879269822; </v>
      </c>
      <c r="U34" t="str">
        <f t="shared" si="8"/>
        <v xml:space="preserve">["ID"] = 1879269822; </v>
      </c>
      <c r="V34" t="str">
        <f t="shared" si="9"/>
        <v/>
      </c>
      <c r="W34" t="str">
        <f>IF(LEN(B34)&gt;0,CONCATENATE("[""SAVE_INDEX""] = ",REPT(" ",2-LEN(B34)),B34,"; "),"")</f>
        <v xml:space="preserve">["SAVE_INDEX"] = 37; </v>
      </c>
      <c r="X34">
        <f>VLOOKUP(D34,Type!A$2:B$14,2,FALSE)</f>
        <v>12</v>
      </c>
      <c r="Y34" t="str">
        <f>CONCATENATE("[""TYPE""] = ",REPT(" ",2-LEN(X34)),X34,"; ")</f>
        <v xml:space="preserve">["TYPE"] = 12; </v>
      </c>
      <c r="Z34" t="str">
        <f>TEXT(E34,0)</f>
        <v>0</v>
      </c>
      <c r="AA34" t="str">
        <f>CONCATENATE("[""VXP""] = ",REPT(" ",4-LEN(Z34)),TEXT(Z34,"0"),"; ")</f>
        <v xml:space="preserve">["VXP"] =    0; </v>
      </c>
      <c r="AB34" t="str">
        <f>TEXT(G34,0)</f>
        <v>0</v>
      </c>
      <c r="AC34" t="str">
        <f>CONCATENATE("[""LP""] = ",REPT(" ",1-LEN(AB34)),TEXT(AB34,"0"),"; ")</f>
        <v xml:space="preserve">["LP"] = 0; </v>
      </c>
      <c r="AD34" t="str">
        <f>TEXT(H34,0)</f>
        <v>0</v>
      </c>
      <c r="AE34" t="str">
        <f>CONCATENATE("[""REP""] = ",REPT(" ",4-LEN(AD34)),TEXT(AD34,"0"),"; ")</f>
        <v xml:space="preserve">["REP"] =    0; </v>
      </c>
      <c r="AF34">
        <f>VLOOKUP(I34,Faction!A$2:B$80,2,FALSE)</f>
        <v>1</v>
      </c>
      <c r="AG34" t="str">
        <f>CONCATENATE("[""FACTION""] = ",REPT(" ",2-LEN(AF34)),TEXT(AF34,"0"),"; ")</f>
        <v xml:space="preserve">["FACTION"] =  1; </v>
      </c>
      <c r="AH34" t="str">
        <f>CONCATENATE("[""TIER""] = ",TEXT(L34,"0"),"; ")</f>
        <v xml:space="preserve">["TIER"] = 1; </v>
      </c>
      <c r="AI34" t="str">
        <f>IF(LEN(M34)&gt;0,CONCATENATE("[""MIN_LVL""] = ",REPT(" ",2-LEN(M34)),"""",M34,"""; "),"")</f>
        <v xml:space="preserve">["MIN_LVL"] = "84"; </v>
      </c>
      <c r="AJ34" t="str">
        <f>CONCATENATE("[""NAME""] = { [""EN""] = """,C34,"""; }; ")</f>
        <v xml:space="preserve">["NAME"] = { ["EN"] = "Wildermore's Bounties"; }; </v>
      </c>
      <c r="AK34" t="str">
        <f>CONCATENATE("[""LORE""] = { [""EN""] = """,K34,"""; }; ")</f>
        <v xml:space="preserve">["LORE"] = { ["EN"] = "Many notable enemies continue to roam the lands of Wildermore."; }; </v>
      </c>
      <c r="AL34" t="str">
        <f>CONCATENATE("[""SUMMARY""] = { [""EN""] = """,J34,"""; }; ")</f>
        <v xml:space="preserve">["SUMMARY"] = { ["EN"] = "Complete 8 Bounty quests"; }; </v>
      </c>
      <c r="AM34" t="str">
        <f>IF(LEN(F34)&gt;0,CONCATENATE("[""TITLE""] = { [""EN""] = """,F34,"""; }; "),"")</f>
        <v/>
      </c>
      <c r="AN34" t="str">
        <f t="shared" si="25"/>
        <v>};</v>
      </c>
    </row>
    <row r="35" spans="1:40" x14ac:dyDescent="0.25">
      <c r="A35">
        <v>1879269824</v>
      </c>
      <c r="B35">
        <v>33</v>
      </c>
      <c r="C35" t="s">
        <v>853</v>
      </c>
      <c r="D35" t="s">
        <v>24</v>
      </c>
      <c r="I35" t="s">
        <v>79</v>
      </c>
      <c r="J35" t="s">
        <v>854</v>
      </c>
      <c r="K35" t="s">
        <v>904</v>
      </c>
      <c r="L35">
        <v>1</v>
      </c>
      <c r="M35">
        <v>84</v>
      </c>
      <c r="P35" t="str">
        <f t="shared" si="3"/>
        <v>[34] = {["ID"] = 1879269824; }; -- Battles and Events</v>
      </c>
      <c r="Q35" s="1" t="str">
        <f t="shared" si="4"/>
        <v>[34] = {["ID"] = 1879269824; ["SAVE_INDEX"] = 33; ["TYPE"] = 12; ["VXP"] =    0; ["LP"] = 0; ["REP"] =    0; ["FACTION"] =  1; ["TIER"] = 1; ["MIN_LVL"] = "84"; ["NAME"] = { ["EN"] = "Battles and Events"; }; ["LORE"] = { ["EN"] = "There is still much to do to rebuild Wildermore."; }; ["SUMMARY"] = { ["EN"] = "Complete 5 quests"; }; };</v>
      </c>
      <c r="R35">
        <f t="shared" si="5"/>
        <v>34</v>
      </c>
      <c r="S35" t="str">
        <f t="shared" si="6"/>
        <v>[34] = {</v>
      </c>
      <c r="T35" t="str">
        <f t="shared" si="7"/>
        <v xml:space="preserve">["ID"] = 1879269824; </v>
      </c>
      <c r="U35" t="str">
        <f t="shared" si="8"/>
        <v xml:space="preserve">["ID"] = 1879269824; </v>
      </c>
      <c r="V35" t="str">
        <f t="shared" si="9"/>
        <v/>
      </c>
      <c r="W35" t="str">
        <f t="shared" si="10"/>
        <v xml:space="preserve">["SAVE_INDEX"] = 33; </v>
      </c>
      <c r="X35">
        <f>VLOOKUP(D35,Type!A$2:B$14,2,FALSE)</f>
        <v>12</v>
      </c>
      <c r="Y35" t="str">
        <f t="shared" si="11"/>
        <v xml:space="preserve">["TYPE"] = 12; </v>
      </c>
      <c r="Z35" t="str">
        <f t="shared" si="12"/>
        <v>0</v>
      </c>
      <c r="AA35" t="str">
        <f t="shared" si="13"/>
        <v xml:space="preserve">["VXP"] =    0; </v>
      </c>
      <c r="AB35" t="str">
        <f t="shared" si="14"/>
        <v>0</v>
      </c>
      <c r="AC35" t="str">
        <f t="shared" si="15"/>
        <v xml:space="preserve">["LP"] = 0; </v>
      </c>
      <c r="AD35" t="str">
        <f t="shared" si="16"/>
        <v>0</v>
      </c>
      <c r="AE35" t="str">
        <f t="shared" si="17"/>
        <v xml:space="preserve">["REP"] =    0; </v>
      </c>
      <c r="AF35">
        <f>VLOOKUP(I35,Faction!A$2:B$80,2,FALSE)</f>
        <v>1</v>
      </c>
      <c r="AG35" t="str">
        <f t="shared" si="18"/>
        <v xml:space="preserve">["FACTION"] =  1; </v>
      </c>
      <c r="AH35" t="str">
        <f t="shared" si="19"/>
        <v xml:space="preserve">["TIER"] = 1; </v>
      </c>
      <c r="AI35" t="str">
        <f t="shared" si="20"/>
        <v xml:space="preserve">["MIN_LVL"] = "84"; </v>
      </c>
      <c r="AJ35" t="str">
        <f t="shared" si="21"/>
        <v xml:space="preserve">["NAME"] = { ["EN"] = "Battles and Events"; }; </v>
      </c>
      <c r="AK35" t="str">
        <f t="shared" si="22"/>
        <v xml:space="preserve">["LORE"] = { ["EN"] = "There is still much to do to rebuild Wildermore."; }; </v>
      </c>
      <c r="AL35" t="str">
        <f t="shared" si="23"/>
        <v xml:space="preserve">["SUMMARY"] = { ["EN"] = "Complete 5 quests"; }; </v>
      </c>
      <c r="AM35" t="str">
        <f t="shared" si="24"/>
        <v/>
      </c>
      <c r="AN35" t="str">
        <f t="shared" si="25"/>
        <v>};</v>
      </c>
    </row>
    <row r="36" spans="1:40" x14ac:dyDescent="0.25">
      <c r="A36">
        <v>1879269821</v>
      </c>
      <c r="B36">
        <v>34</v>
      </c>
      <c r="C36" t="s">
        <v>855</v>
      </c>
      <c r="D36" t="s">
        <v>24</v>
      </c>
      <c r="I36" t="s">
        <v>79</v>
      </c>
      <c r="J36" t="s">
        <v>358</v>
      </c>
      <c r="K36" t="s">
        <v>905</v>
      </c>
      <c r="L36">
        <v>1</v>
      </c>
      <c r="M36">
        <v>84</v>
      </c>
      <c r="P36" t="str">
        <f t="shared" si="3"/>
        <v>[35] = {["ID"] = 1879269821; }; -- Protecting the Lands of Wildermore</v>
      </c>
      <c r="Q36" s="1" t="str">
        <f t="shared" si="4"/>
        <v>[35] = {["ID"] = 1879269821; ["SAVE_INDEX"] = 34; ["TYPE"] = 12; ["VXP"] =    0; ["LP"] = 0; ["REP"] =    0; ["FACTION"] =  1; ["TIER"] = 1; ["MIN_LVL"] = "84"; ["NAME"] = { ["EN"] = "Protecting the Lands of Wildermore"; }; ["LORE"] = { ["EN"] = "Though Núrzum has perished, the enemy still lingers in Wildermore."; }; ["SUMMARY"] = { ["EN"] = "Complete 10 quests"; }; };</v>
      </c>
      <c r="R36">
        <f t="shared" si="5"/>
        <v>35</v>
      </c>
      <c r="S36" t="str">
        <f t="shared" si="6"/>
        <v>[35] = {</v>
      </c>
      <c r="T36" t="str">
        <f t="shared" si="7"/>
        <v xml:space="preserve">["ID"] = 1879269821; </v>
      </c>
      <c r="U36" t="str">
        <f t="shared" si="8"/>
        <v xml:space="preserve">["ID"] = 1879269821; </v>
      </c>
      <c r="V36" t="str">
        <f t="shared" si="9"/>
        <v/>
      </c>
      <c r="W36" t="str">
        <f t="shared" si="10"/>
        <v xml:space="preserve">["SAVE_INDEX"] = 34; </v>
      </c>
      <c r="X36">
        <f>VLOOKUP(D36,Type!A$2:B$14,2,FALSE)</f>
        <v>12</v>
      </c>
      <c r="Y36" t="str">
        <f t="shared" si="11"/>
        <v xml:space="preserve">["TYPE"] = 12; </v>
      </c>
      <c r="Z36" t="str">
        <f t="shared" si="12"/>
        <v>0</v>
      </c>
      <c r="AA36" t="str">
        <f t="shared" si="13"/>
        <v xml:space="preserve">["VXP"] =    0; </v>
      </c>
      <c r="AB36" t="str">
        <f t="shared" si="14"/>
        <v>0</v>
      </c>
      <c r="AC36" t="str">
        <f t="shared" si="15"/>
        <v xml:space="preserve">["LP"] = 0; </v>
      </c>
      <c r="AD36" t="str">
        <f t="shared" si="16"/>
        <v>0</v>
      </c>
      <c r="AE36" t="str">
        <f t="shared" si="17"/>
        <v xml:space="preserve">["REP"] =    0; </v>
      </c>
      <c r="AF36">
        <f>VLOOKUP(I36,Faction!A$2:B$80,2,FALSE)</f>
        <v>1</v>
      </c>
      <c r="AG36" t="str">
        <f t="shared" si="18"/>
        <v xml:space="preserve">["FACTION"] =  1; </v>
      </c>
      <c r="AH36" t="str">
        <f t="shared" si="19"/>
        <v xml:space="preserve">["TIER"] = 1; </v>
      </c>
      <c r="AI36" t="str">
        <f t="shared" si="20"/>
        <v xml:space="preserve">["MIN_LVL"] = "84"; </v>
      </c>
      <c r="AJ36" t="str">
        <f t="shared" si="21"/>
        <v xml:space="preserve">["NAME"] = { ["EN"] = "Protecting the Lands of Wildermore"; }; </v>
      </c>
      <c r="AK36" t="str">
        <f t="shared" si="22"/>
        <v xml:space="preserve">["LORE"] = { ["EN"] = "Though Núrzum has perished, the enemy still lingers in Wildermore."; }; </v>
      </c>
      <c r="AL36" t="str">
        <f t="shared" si="23"/>
        <v xml:space="preserve">["SUMMARY"] = { ["EN"] = "Complete 10 quests"; }; </v>
      </c>
      <c r="AM36" t="str">
        <f t="shared" si="24"/>
        <v/>
      </c>
      <c r="AN36" t="str">
        <f t="shared" si="25"/>
        <v>};</v>
      </c>
    </row>
    <row r="37" spans="1:40" x14ac:dyDescent="0.25">
      <c r="A37">
        <v>1879269823</v>
      </c>
      <c r="B37">
        <v>35</v>
      </c>
      <c r="C37" t="s">
        <v>856</v>
      </c>
      <c r="D37" t="s">
        <v>24</v>
      </c>
      <c r="I37" t="s">
        <v>79</v>
      </c>
      <c r="J37" t="s">
        <v>857</v>
      </c>
      <c r="K37" t="s">
        <v>906</v>
      </c>
      <c r="L37">
        <v>1</v>
      </c>
      <c r="M37">
        <v>84</v>
      </c>
      <c r="P37" t="str">
        <f t="shared" si="3"/>
        <v>[36] = {["ID"] = 1879269823; }; -- Riding in Wildermore</v>
      </c>
      <c r="Q37" s="1" t="str">
        <f t="shared" si="4"/>
        <v>[36] = {["ID"] = 1879269823; ["SAVE_INDEX"] = 35; ["TYPE"] = 12; ["VXP"] =    0; ["LP"] = 0; ["REP"] =    0; ["FACTION"] =  1; ["TIER"] = 1; ["MIN_LVL"] = "84"; ["NAME"] = { ["EN"] = "Riding in Wildermore"; }; ["LORE"] = { ["EN"] = "There is much to do on horseback in Wildermore, for the foes often ride steeds of their own."; }; ["SUMMARY"] = { ["EN"] = "Complete 7 quests"; }; };</v>
      </c>
      <c r="R37">
        <f t="shared" si="5"/>
        <v>36</v>
      </c>
      <c r="S37" t="str">
        <f t="shared" si="6"/>
        <v>[36] = {</v>
      </c>
      <c r="T37" t="str">
        <f t="shared" si="7"/>
        <v xml:space="preserve">["ID"] = 1879269823; </v>
      </c>
      <c r="U37" t="str">
        <f t="shared" si="8"/>
        <v xml:space="preserve">["ID"] = 1879269823; </v>
      </c>
      <c r="V37" t="str">
        <f t="shared" si="9"/>
        <v/>
      </c>
      <c r="W37" t="str">
        <f t="shared" si="10"/>
        <v xml:space="preserve">["SAVE_INDEX"] = 35; </v>
      </c>
      <c r="X37">
        <f>VLOOKUP(D37,Type!A$2:B$14,2,FALSE)</f>
        <v>12</v>
      </c>
      <c r="Y37" t="str">
        <f t="shared" si="11"/>
        <v xml:space="preserve">["TYPE"] = 12; </v>
      </c>
      <c r="Z37" t="str">
        <f t="shared" si="12"/>
        <v>0</v>
      </c>
      <c r="AA37" t="str">
        <f t="shared" si="13"/>
        <v xml:space="preserve">["VXP"] =    0; </v>
      </c>
      <c r="AB37" t="str">
        <f t="shared" si="14"/>
        <v>0</v>
      </c>
      <c r="AC37" t="str">
        <f t="shared" si="15"/>
        <v xml:space="preserve">["LP"] = 0; </v>
      </c>
      <c r="AD37" t="str">
        <f t="shared" si="16"/>
        <v>0</v>
      </c>
      <c r="AE37" t="str">
        <f t="shared" si="17"/>
        <v xml:space="preserve">["REP"] =    0; </v>
      </c>
      <c r="AF37">
        <f>VLOOKUP(I37,Faction!A$2:B$80,2,FALSE)</f>
        <v>1</v>
      </c>
      <c r="AG37" t="str">
        <f t="shared" si="18"/>
        <v xml:space="preserve">["FACTION"] =  1; </v>
      </c>
      <c r="AH37" t="str">
        <f t="shared" si="19"/>
        <v xml:space="preserve">["TIER"] = 1; </v>
      </c>
      <c r="AI37" t="str">
        <f t="shared" si="20"/>
        <v xml:space="preserve">["MIN_LVL"] = "84"; </v>
      </c>
      <c r="AJ37" t="str">
        <f t="shared" si="21"/>
        <v xml:space="preserve">["NAME"] = { ["EN"] = "Riding in Wildermore"; }; </v>
      </c>
      <c r="AK37" t="str">
        <f t="shared" si="22"/>
        <v xml:space="preserve">["LORE"] = { ["EN"] = "There is much to do on horseback in Wildermore, for the foes often ride steeds of their own."; }; </v>
      </c>
      <c r="AL37" t="str">
        <f t="shared" si="23"/>
        <v xml:space="preserve">["SUMMARY"] = { ["EN"] = "Complete 7 quests"; }; </v>
      </c>
      <c r="AM37" t="str">
        <f t="shared" si="24"/>
        <v/>
      </c>
      <c r="AN37" t="str">
        <f t="shared" si="25"/>
        <v>};</v>
      </c>
    </row>
    <row r="38" spans="1:40" x14ac:dyDescent="0.25">
      <c r="A38">
        <v>1879269825</v>
      </c>
      <c r="B38">
        <v>36</v>
      </c>
      <c r="C38" t="s">
        <v>858</v>
      </c>
      <c r="D38" t="s">
        <v>24</v>
      </c>
      <c r="I38" t="s">
        <v>79</v>
      </c>
      <c r="J38" t="s">
        <v>859</v>
      </c>
      <c r="K38" t="s">
        <v>907</v>
      </c>
      <c r="L38">
        <v>1</v>
      </c>
      <c r="M38">
        <v>84</v>
      </c>
      <c r="P38" t="str">
        <f t="shared" si="3"/>
        <v>[37] = {["ID"] = 1879269825; }; -- Warbands II: Wildermore's Roaming Enemies</v>
      </c>
      <c r="Q38" s="1" t="str">
        <f t="shared" si="4"/>
        <v>[37] = {["ID"] = 1879269825; ["SAVE_INDEX"] = 36; ["TYPE"] = 12; ["VXP"] =    0; ["LP"] = 0; ["REP"] =    0; ["FACTION"] =  1; ["TIER"] = 1; ["MIN_LVL"] = "84"; ["NAME"] = { ["EN"] = "Warbands II: Wildermore's Roaming Enemies"; }; ["LORE"] = { ["EN"] = "Though Núrzum has perished, strong enemies still roam in Wildermore."; }; ["SUMMARY"] = { ["EN"] = "Complete 13 Warband quests"; }; };</v>
      </c>
      <c r="R38">
        <f t="shared" si="5"/>
        <v>37</v>
      </c>
      <c r="S38" t="str">
        <f t="shared" si="6"/>
        <v>[37] = {</v>
      </c>
      <c r="T38" t="str">
        <f t="shared" si="7"/>
        <v xml:space="preserve">["ID"] = 1879269825; </v>
      </c>
      <c r="U38" t="str">
        <f t="shared" si="8"/>
        <v xml:space="preserve">["ID"] = 1879269825; </v>
      </c>
      <c r="V38" t="str">
        <f t="shared" si="9"/>
        <v/>
      </c>
      <c r="W38" t="str">
        <f t="shared" si="10"/>
        <v xml:space="preserve">["SAVE_INDEX"] = 36; </v>
      </c>
      <c r="X38">
        <f>VLOOKUP(D38,Type!A$2:B$14,2,FALSE)</f>
        <v>12</v>
      </c>
      <c r="Y38" t="str">
        <f t="shared" si="11"/>
        <v xml:space="preserve">["TYPE"] = 12; </v>
      </c>
      <c r="Z38" t="str">
        <f t="shared" si="12"/>
        <v>0</v>
      </c>
      <c r="AA38" t="str">
        <f t="shared" si="13"/>
        <v xml:space="preserve">["VXP"] =    0; </v>
      </c>
      <c r="AB38" t="str">
        <f t="shared" si="14"/>
        <v>0</v>
      </c>
      <c r="AC38" t="str">
        <f t="shared" si="15"/>
        <v xml:space="preserve">["LP"] = 0; </v>
      </c>
      <c r="AD38" t="str">
        <f t="shared" si="16"/>
        <v>0</v>
      </c>
      <c r="AE38" t="str">
        <f t="shared" si="17"/>
        <v xml:space="preserve">["REP"] =    0; </v>
      </c>
      <c r="AF38">
        <f>VLOOKUP(I38,Faction!A$2:B$80,2,FALSE)</f>
        <v>1</v>
      </c>
      <c r="AG38" t="str">
        <f t="shared" si="18"/>
        <v xml:space="preserve">["FACTION"] =  1; </v>
      </c>
      <c r="AH38" t="str">
        <f t="shared" si="19"/>
        <v xml:space="preserve">["TIER"] = 1; </v>
      </c>
      <c r="AI38" t="str">
        <f t="shared" si="20"/>
        <v xml:space="preserve">["MIN_LVL"] = "84"; </v>
      </c>
      <c r="AJ38" t="str">
        <f t="shared" si="21"/>
        <v xml:space="preserve">["NAME"] = { ["EN"] = "Warbands II: Wildermore's Roaming Enemies"; }; </v>
      </c>
      <c r="AK38" t="str">
        <f t="shared" si="22"/>
        <v xml:space="preserve">["LORE"] = { ["EN"] = "Though Núrzum has perished, strong enemies still roam in Wildermore."; }; </v>
      </c>
      <c r="AL38" t="str">
        <f t="shared" si="23"/>
        <v xml:space="preserve">["SUMMARY"] = { ["EN"] = "Complete 13 Warband quests"; }; </v>
      </c>
      <c r="AM38" t="str">
        <f t="shared" si="24"/>
        <v/>
      </c>
      <c r="AN38" t="str">
        <f t="shared" si="25"/>
        <v>};</v>
      </c>
    </row>
    <row r="39" spans="1:40" x14ac:dyDescent="0.25">
      <c r="W39" t="str">
        <f t="shared" ref="W39:W66" si="26">IF(LEN(B39)&gt;0,CONCATENATE("[""SAVE_INDEX""] = ",REPT(" ",3-LEN(B39)),B39,"; "),"")</f>
        <v/>
      </c>
    </row>
    <row r="40" spans="1:40" x14ac:dyDescent="0.25">
      <c r="W40" t="str">
        <f t="shared" si="26"/>
        <v/>
      </c>
    </row>
    <row r="41" spans="1:40" x14ac:dyDescent="0.25">
      <c r="W41" t="str">
        <f t="shared" si="26"/>
        <v/>
      </c>
    </row>
    <row r="42" spans="1:40" x14ac:dyDescent="0.25">
      <c r="W42" t="str">
        <f t="shared" si="26"/>
        <v/>
      </c>
    </row>
    <row r="43" spans="1:40" x14ac:dyDescent="0.25">
      <c r="W43" t="str">
        <f t="shared" si="26"/>
        <v/>
      </c>
    </row>
    <row r="44" spans="1:40" x14ac:dyDescent="0.25">
      <c r="W44" t="str">
        <f t="shared" si="26"/>
        <v/>
      </c>
    </row>
    <row r="45" spans="1:40" x14ac:dyDescent="0.25">
      <c r="W45" t="str">
        <f t="shared" si="26"/>
        <v/>
      </c>
    </row>
    <row r="46" spans="1:40" x14ac:dyDescent="0.25">
      <c r="W46" t="str">
        <f t="shared" si="26"/>
        <v/>
      </c>
    </row>
    <row r="47" spans="1:40" x14ac:dyDescent="0.25">
      <c r="W47" t="str">
        <f t="shared" si="26"/>
        <v/>
      </c>
    </row>
    <row r="48" spans="1:40" x14ac:dyDescent="0.25">
      <c r="W48" t="str">
        <f t="shared" si="26"/>
        <v/>
      </c>
    </row>
    <row r="49" spans="23:23" x14ac:dyDescent="0.25">
      <c r="W49" t="str">
        <f t="shared" si="26"/>
        <v/>
      </c>
    </row>
    <row r="50" spans="23:23" x14ac:dyDescent="0.25">
      <c r="W50" t="str">
        <f t="shared" si="26"/>
        <v/>
      </c>
    </row>
    <row r="51" spans="23:23" x14ac:dyDescent="0.25">
      <c r="W51" t="str">
        <f t="shared" si="26"/>
        <v/>
      </c>
    </row>
    <row r="52" spans="23:23" x14ac:dyDescent="0.25">
      <c r="W52" t="str">
        <f t="shared" si="26"/>
        <v/>
      </c>
    </row>
    <row r="53" spans="23:23" x14ac:dyDescent="0.25">
      <c r="W53" t="str">
        <f t="shared" si="26"/>
        <v/>
      </c>
    </row>
    <row r="54" spans="23:23" x14ac:dyDescent="0.25">
      <c r="W54" t="str">
        <f t="shared" si="26"/>
        <v/>
      </c>
    </row>
    <row r="55" spans="23:23" x14ac:dyDescent="0.25">
      <c r="W55" t="str">
        <f t="shared" si="26"/>
        <v/>
      </c>
    </row>
    <row r="56" spans="23:23" x14ac:dyDescent="0.25">
      <c r="W56" t="str">
        <f t="shared" si="26"/>
        <v/>
      </c>
    </row>
    <row r="57" spans="23:23" x14ac:dyDescent="0.25">
      <c r="W57" t="str">
        <f t="shared" si="26"/>
        <v/>
      </c>
    </row>
    <row r="58" spans="23:23" x14ac:dyDescent="0.25">
      <c r="W58" t="str">
        <f t="shared" si="26"/>
        <v/>
      </c>
    </row>
    <row r="59" spans="23:23" x14ac:dyDescent="0.25">
      <c r="W59" t="str">
        <f t="shared" si="26"/>
        <v/>
      </c>
    </row>
    <row r="60" spans="23:23" x14ac:dyDescent="0.25">
      <c r="W60" t="str">
        <f t="shared" si="26"/>
        <v/>
      </c>
    </row>
    <row r="61" spans="23:23" x14ac:dyDescent="0.25">
      <c r="W61" t="str">
        <f t="shared" si="26"/>
        <v/>
      </c>
    </row>
    <row r="62" spans="23:23" x14ac:dyDescent="0.25">
      <c r="W62" t="str">
        <f t="shared" si="26"/>
        <v/>
      </c>
    </row>
    <row r="63" spans="23:23" x14ac:dyDescent="0.25">
      <c r="W63" t="str">
        <f t="shared" si="26"/>
        <v/>
      </c>
    </row>
    <row r="64" spans="23:23" x14ac:dyDescent="0.25">
      <c r="W64" t="str">
        <f t="shared" si="26"/>
        <v/>
      </c>
    </row>
    <row r="65" spans="23:23" x14ac:dyDescent="0.25">
      <c r="W65" t="str">
        <f t="shared" si="26"/>
        <v/>
      </c>
    </row>
    <row r="66" spans="23:23" x14ac:dyDescent="0.25">
      <c r="W66" t="str">
        <f t="shared" si="26"/>
        <v/>
      </c>
    </row>
    <row r="67" spans="23:23" x14ac:dyDescent="0.25">
      <c r="W67" t="str">
        <f t="shared" ref="W67:W87" si="27">IF(LEN(B67)&gt;0,CONCATENATE("[""SAVE_INDEX""] = ",REPT(" ",3-LEN(B67)),B67,"; "),"")</f>
        <v/>
      </c>
    </row>
    <row r="68" spans="23:23" x14ac:dyDescent="0.25">
      <c r="W68" t="str">
        <f t="shared" si="27"/>
        <v/>
      </c>
    </row>
    <row r="69" spans="23:23" x14ac:dyDescent="0.25">
      <c r="W69" t="str">
        <f t="shared" si="27"/>
        <v/>
      </c>
    </row>
    <row r="70" spans="23:23" x14ac:dyDescent="0.25">
      <c r="W70" t="str">
        <f t="shared" si="27"/>
        <v/>
      </c>
    </row>
    <row r="71" spans="23:23" x14ac:dyDescent="0.25">
      <c r="W71" t="str">
        <f t="shared" si="27"/>
        <v/>
      </c>
    </row>
    <row r="72" spans="23:23" x14ac:dyDescent="0.25">
      <c r="W72" t="str">
        <f t="shared" si="27"/>
        <v/>
      </c>
    </row>
    <row r="73" spans="23:23" x14ac:dyDescent="0.25">
      <c r="W73" t="str">
        <f t="shared" si="27"/>
        <v/>
      </c>
    </row>
    <row r="74" spans="23:23" x14ac:dyDescent="0.25">
      <c r="W74" t="str">
        <f t="shared" si="27"/>
        <v/>
      </c>
    </row>
    <row r="75" spans="23:23" x14ac:dyDescent="0.25">
      <c r="W75" t="str">
        <f t="shared" si="27"/>
        <v/>
      </c>
    </row>
    <row r="76" spans="23:23" x14ac:dyDescent="0.25">
      <c r="W76" t="str">
        <f t="shared" si="27"/>
        <v/>
      </c>
    </row>
    <row r="77" spans="23:23" x14ac:dyDescent="0.25">
      <c r="W77" t="str">
        <f t="shared" si="27"/>
        <v/>
      </c>
    </row>
    <row r="78" spans="23:23" x14ac:dyDescent="0.25">
      <c r="W78" t="str">
        <f t="shared" si="27"/>
        <v/>
      </c>
    </row>
    <row r="79" spans="23:23" x14ac:dyDescent="0.25">
      <c r="W79" t="str">
        <f t="shared" si="27"/>
        <v/>
      </c>
    </row>
    <row r="80" spans="23:23" x14ac:dyDescent="0.25">
      <c r="W80" t="str">
        <f t="shared" si="27"/>
        <v/>
      </c>
    </row>
    <row r="81" spans="23:23" x14ac:dyDescent="0.25">
      <c r="W81" t="str">
        <f t="shared" si="27"/>
        <v/>
      </c>
    </row>
    <row r="82" spans="23:23" x14ac:dyDescent="0.25">
      <c r="W82" t="str">
        <f t="shared" si="27"/>
        <v/>
      </c>
    </row>
    <row r="83" spans="23:23" x14ac:dyDescent="0.25">
      <c r="W83" t="str">
        <f t="shared" si="27"/>
        <v/>
      </c>
    </row>
    <row r="84" spans="23:23" x14ac:dyDescent="0.25">
      <c r="W84" t="str">
        <f t="shared" si="27"/>
        <v/>
      </c>
    </row>
    <row r="85" spans="23:23" x14ac:dyDescent="0.25">
      <c r="W85" t="str">
        <f t="shared" si="27"/>
        <v/>
      </c>
    </row>
    <row r="86" spans="23:23" x14ac:dyDescent="0.25">
      <c r="W86" t="str">
        <f t="shared" si="27"/>
        <v/>
      </c>
    </row>
    <row r="87" spans="23:23" x14ac:dyDescent="0.25">
      <c r="W87" t="str">
        <f t="shared" si="27"/>
        <v/>
      </c>
    </row>
  </sheetData>
  <conditionalFormatting sqref="B1:B1048576">
    <cfRule type="duplicateValues" dxfId="37" priority="2"/>
    <cfRule type="duplicateValues" dxfId="36" priority="3"/>
    <cfRule type="duplicateValues" dxfId="35" priority="4"/>
  </conditionalFormatting>
  <conditionalFormatting sqref="N2:N38">
    <cfRule type="duplicateValues" dxfId="34"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73794-327A-4AC8-BFD9-4902C0DA5D15}">
  <dimension ref="A1:AN87"/>
  <sheetViews>
    <sheetView workbookViewId="0">
      <pane xSplit="3" ySplit="1" topLeftCell="D20" activePane="bottomRight" state="frozen"/>
      <selection pane="topRight" activeCell="C1" sqref="C1"/>
      <selection pane="bottomLeft" activeCell="A2" sqref="A2"/>
      <selection pane="bottomRight" activeCell="P2" sqref="P2:P39"/>
    </sheetView>
  </sheetViews>
  <sheetFormatPr defaultRowHeight="15" x14ac:dyDescent="0.25"/>
  <cols>
    <col min="1" max="1" width="11" bestFit="1" customWidth="1"/>
    <col min="3" max="3" width="47.7109375" bestFit="1" customWidth="1"/>
    <col min="10" max="10" width="27.42578125" customWidth="1"/>
    <col min="15" max="15" width="12.140625" bestFit="1" customWidth="1"/>
    <col min="16" max="16" width="12.140625" customWidth="1"/>
    <col min="17" max="17" width="19.5703125" customWidth="1"/>
  </cols>
  <sheetData>
    <row r="1" spans="1:40" x14ac:dyDescent="0.25">
      <c r="A1" t="s">
        <v>1575</v>
      </c>
      <c r="B1" t="s">
        <v>799</v>
      </c>
      <c r="C1" t="s">
        <v>1011</v>
      </c>
      <c r="D1" t="s">
        <v>1</v>
      </c>
      <c r="E1" t="s">
        <v>2</v>
      </c>
      <c r="F1" t="s">
        <v>3</v>
      </c>
      <c r="G1" t="s">
        <v>4</v>
      </c>
      <c r="H1" t="s">
        <v>5</v>
      </c>
      <c r="I1" t="s">
        <v>6</v>
      </c>
      <c r="J1" t="s">
        <v>7</v>
      </c>
      <c r="K1" t="s">
        <v>8</v>
      </c>
      <c r="L1" t="s">
        <v>9</v>
      </c>
      <c r="M1" t="s">
        <v>1012</v>
      </c>
      <c r="N1" t="s">
        <v>2083</v>
      </c>
      <c r="O1" t="s">
        <v>10</v>
      </c>
      <c r="P1" t="s">
        <v>2085</v>
      </c>
      <c r="Q1" t="s">
        <v>11</v>
      </c>
      <c r="R1" t="s">
        <v>12</v>
      </c>
      <c r="S1" t="s">
        <v>13</v>
      </c>
      <c r="T1" t="s">
        <v>1575</v>
      </c>
      <c r="U1" t="s">
        <v>2084</v>
      </c>
      <c r="V1" t="s">
        <v>2083</v>
      </c>
      <c r="W1" t="s">
        <v>799</v>
      </c>
      <c r="X1" t="s">
        <v>14</v>
      </c>
      <c r="Y1" t="s">
        <v>15</v>
      </c>
      <c r="Z1" t="s">
        <v>16</v>
      </c>
      <c r="AA1" t="s">
        <v>2</v>
      </c>
      <c r="AB1" t="s">
        <v>17</v>
      </c>
      <c r="AC1" t="s">
        <v>4</v>
      </c>
      <c r="AD1" t="s">
        <v>18</v>
      </c>
      <c r="AE1" t="s">
        <v>5</v>
      </c>
      <c r="AF1" t="s">
        <v>19</v>
      </c>
      <c r="AG1" t="s">
        <v>6</v>
      </c>
      <c r="AH1" t="s">
        <v>9</v>
      </c>
      <c r="AI1" t="s">
        <v>1012</v>
      </c>
      <c r="AJ1" t="s">
        <v>1009</v>
      </c>
      <c r="AK1" t="s">
        <v>1010</v>
      </c>
      <c r="AL1" t="s">
        <v>7</v>
      </c>
      <c r="AM1" t="s">
        <v>0</v>
      </c>
      <c r="AN1" t="s">
        <v>20</v>
      </c>
    </row>
    <row r="2" spans="1:40" x14ac:dyDescent="0.25">
      <c r="A2">
        <v>1879303887</v>
      </c>
      <c r="B2">
        <v>1</v>
      </c>
      <c r="C2" t="s">
        <v>914</v>
      </c>
      <c r="D2" t="s">
        <v>30</v>
      </c>
      <c r="E2">
        <v>2000</v>
      </c>
      <c r="H2">
        <v>1200</v>
      </c>
      <c r="I2" t="s">
        <v>99</v>
      </c>
      <c r="J2" t="s">
        <v>915</v>
      </c>
      <c r="K2" t="s">
        <v>993</v>
      </c>
      <c r="L2">
        <v>0</v>
      </c>
      <c r="M2">
        <v>80</v>
      </c>
      <c r="P2" t="str">
        <f>CONCATENATE(S2,U2,V2,AN2," -- ",C2)</f>
        <v xml:space="preserve"> [1] = {["ID"] = 1879303887; }; -- Deeds of the Westemnet</v>
      </c>
      <c r="Q2" s="1" t="str">
        <f>CONCATENATE(S2,T2,W2,Y2,AA2,AC2,AE2,AG2,AH2,AI2,AJ2,AK2,AL2,AM2,AN2)</f>
        <v xml:space="preserve"> [1] = {["ID"] = 1879303887; ["SAVE_INDEX"] =  1; ["TYPE"] = 7; ["VXP"] = 2000; ["LP"] = 0; ["REP"] = 1200; ["FACTION"] = 35; ["TIER"] = 0; ["MIN_LVL"] = "80"; ["NAME"] = { ["EN"] = "Deeds of the Westemnet"; }; ["LORE"] = { ["EN"] = "There is much to do while travelling through the lands of the Westemnet."; }; ["SUMMARY"] = { ["EN"] = "Complete 3 meta deeds and 1 lore deed in the Westemnet"; }; };</v>
      </c>
      <c r="R2">
        <f>ROW()-1</f>
        <v>1</v>
      </c>
      <c r="S2" t="str">
        <f t="shared" ref="S2" si="0">CONCATENATE(REPT(" ",2-LEN(R2)),"[",R2,"] = {")</f>
        <v xml:space="preserve"> [1] = {</v>
      </c>
      <c r="T2" t="str">
        <f>IF(LEN(A2)&gt;0,CONCATENATE("[""ID""] = ",A2,"; "),"                     ")</f>
        <v xml:space="preserve">["ID"] = 1879303887; </v>
      </c>
      <c r="U2" t="str">
        <f>IF(LEN(A2)&gt;0,CONCATENATE("[""ID""] = ",A2,"; "),"")</f>
        <v xml:space="preserve">["ID"] = 1879303887; </v>
      </c>
      <c r="V2" t="str">
        <f>IF(LEN(N2)&gt;0,CONCATENATE("[""CAT_ID""] = ",N2,"; "),"")</f>
        <v/>
      </c>
      <c r="W2" t="str">
        <f>IF(LEN(B2)&gt;0,CONCATENATE("[""SAVE_INDEX""] = ",REPT(" ",2-LEN(B2)),B2,"; "),"")</f>
        <v xml:space="preserve">["SAVE_INDEX"] =  1; </v>
      </c>
      <c r="X2">
        <f>VLOOKUP(D2,Type!A$2:B$14,2,FALSE)</f>
        <v>7</v>
      </c>
      <c r="Y2" t="str">
        <f t="shared" ref="Y2" si="1">CONCATENATE("[""TYPE""] = ",X2,"; ")</f>
        <v xml:space="preserve">["TYPE"] = 7; </v>
      </c>
      <c r="Z2" t="str">
        <f>TEXT(E2,0)</f>
        <v>2000</v>
      </c>
      <c r="AA2" t="str">
        <f>CONCATENATE("[""VXP""] = ",REPT(" ",4-LEN(Z2)),TEXT(Z2,"0"),"; ")</f>
        <v xml:space="preserve">["VXP"] = 2000; </v>
      </c>
      <c r="AB2" t="str">
        <f>TEXT(G2,0)</f>
        <v>0</v>
      </c>
      <c r="AC2" t="str">
        <f>CONCATENATE("[""LP""] = ",REPT(" ",1-LEN(AB2)),TEXT(AB2,"0"),"; ")</f>
        <v xml:space="preserve">["LP"] = 0; </v>
      </c>
      <c r="AD2" t="str">
        <f>TEXT(H2,0)</f>
        <v>1200</v>
      </c>
      <c r="AE2" t="str">
        <f>CONCATENATE("[""REP""] = ",REPT(" ",4-LEN(AD2)),TEXT(AD2,"0"),"; ")</f>
        <v xml:space="preserve">["REP"] = 1200; </v>
      </c>
      <c r="AF2">
        <f>VLOOKUP(I2,Faction!A$2:B$80,2,FALSE)</f>
        <v>35</v>
      </c>
      <c r="AG2" t="str">
        <f t="shared" ref="AG2" si="2">CONCATENATE("[""FACTION""] = ",TEXT(AF2,"0"),"; ")</f>
        <v xml:space="preserve">["FACTION"] = 35; </v>
      </c>
      <c r="AH2" t="str">
        <f t="shared" ref="AH2" si="3">CONCATENATE("[""TIER""] = ",TEXT(L2,"0"),"; ")</f>
        <v xml:space="preserve">["TIER"] = 0; </v>
      </c>
      <c r="AI2" t="str">
        <f>IF(LEN(M2)&gt;0,CONCATENATE("[""MIN_LVL""] = ",REPT(" ",2-LEN(M2)),"""",M2,"""; "),"")</f>
        <v xml:space="preserve">["MIN_LVL"] = "80"; </v>
      </c>
      <c r="AJ2" t="str">
        <f>CONCATENATE("[""NAME""] = { [""EN""] = """,C2,"""; }; ")</f>
        <v xml:space="preserve">["NAME"] = { ["EN"] = "Deeds of the Westemnet"; }; </v>
      </c>
      <c r="AK2" t="str">
        <f>CONCATENATE("[""LORE""] = { [""EN""] = """,K2,"""; }; ")</f>
        <v xml:space="preserve">["LORE"] = { ["EN"] = "There is much to do while travelling through the lands of the Westemnet."; }; </v>
      </c>
      <c r="AL2" t="str">
        <f t="shared" ref="AL2" si="4">CONCATENATE("[""SUMMARY""] = { [""EN""] = """,J2,"""; }; ")</f>
        <v xml:space="preserve">["SUMMARY"] = { ["EN"] = "Complete 3 meta deeds and 1 lore deed in the Westemnet"; }; </v>
      </c>
      <c r="AM2" t="str">
        <f>IF(LEN(F2)&gt;0,CONCATENATE("[""TITLE""] = { [""EN""] = """,F2,"""; }; "),"")</f>
        <v/>
      </c>
      <c r="AN2" t="str">
        <f>CONCATENATE("};")</f>
        <v>};</v>
      </c>
    </row>
    <row r="3" spans="1:40" x14ac:dyDescent="0.25">
      <c r="A3">
        <v>1879303785</v>
      </c>
      <c r="B3">
        <v>2</v>
      </c>
      <c r="C3" t="s">
        <v>916</v>
      </c>
      <c r="D3" t="s">
        <v>25</v>
      </c>
      <c r="E3">
        <v>2000</v>
      </c>
      <c r="H3">
        <v>900</v>
      </c>
      <c r="I3" t="s">
        <v>96</v>
      </c>
      <c r="J3" t="s">
        <v>917</v>
      </c>
      <c r="K3" t="s">
        <v>994</v>
      </c>
      <c r="L3">
        <v>1</v>
      </c>
      <c r="M3">
        <v>80</v>
      </c>
      <c r="P3" t="str">
        <f t="shared" ref="P3:P39" si="5">CONCATENATE(S3,U3,V3,AN3," -- ",C3)</f>
        <v xml:space="preserve"> [2] = {["ID"] = 1879303785; }; -- Explorer of the Westemnet</v>
      </c>
      <c r="Q3" s="1" t="str">
        <f t="shared" ref="Q3:Q39" si="6">CONCATENATE(S3,T3,W3,Y3,AA3,AC3,AE3,AG3,AH3,AI3,AJ3,AK3,AL3,AM3,AN3)</f>
        <v xml:space="preserve"> [2] = {["ID"] = 1879303785; ["SAVE_INDEX"] =  2; ["TYPE"] = 3; ["VXP"] = 2000; ["LP"] = 0; ["REP"] =  900; ["FACTION"] = 34; ["TIER"] = 1; ["MIN_LVL"] = "80"; ["NAME"] = { ["EN"] = "Explorer of the Westemnet"; }; ["LORE"] = { ["EN"] = "Explore the war-torn settlements of the Westemnet as you follow the road that leads to Helm's Deep."; }; ["SUMMARY"] = { ["EN"] = "Complete 5 explorer deeds in the Westemnet"; }; };</v>
      </c>
      <c r="R3">
        <f t="shared" ref="R3:R39" si="7">ROW()-1</f>
        <v>2</v>
      </c>
      <c r="S3" t="str">
        <f t="shared" ref="S3:S39" si="8">CONCATENATE(REPT(" ",2-LEN(R3)),"[",R3,"] = {")</f>
        <v xml:space="preserve"> [2] = {</v>
      </c>
      <c r="T3" t="str">
        <f t="shared" ref="T3:T39" si="9">IF(LEN(A3)&gt;0,CONCATENATE("[""ID""] = ",A3,"; "),"                     ")</f>
        <v xml:space="preserve">["ID"] = 1879303785; </v>
      </c>
      <c r="U3" t="str">
        <f t="shared" ref="U3:U39" si="10">IF(LEN(A3)&gt;0,CONCATENATE("[""ID""] = ",A3,"; "),"")</f>
        <v xml:space="preserve">["ID"] = 1879303785; </v>
      </c>
      <c r="V3" t="str">
        <f t="shared" ref="V3:V39" si="11">IF(LEN(N3)&gt;0,CONCATENATE("[""CAT_ID""] = ",N3,"; "),"")</f>
        <v/>
      </c>
      <c r="W3" t="str">
        <f t="shared" ref="W3:W39" si="12">IF(LEN(B3)&gt;0,CONCATENATE("[""SAVE_INDEX""] = ",REPT(" ",2-LEN(B3)),B3,"; "),"")</f>
        <v xml:space="preserve">["SAVE_INDEX"] =  2; </v>
      </c>
      <c r="X3">
        <f>VLOOKUP(D3,Type!A$2:B$14,2,FALSE)</f>
        <v>3</v>
      </c>
      <c r="Y3" t="str">
        <f t="shared" ref="Y3:Y39" si="13">CONCATENATE("[""TYPE""] = ",X3,"; ")</f>
        <v xml:space="preserve">["TYPE"] = 3; </v>
      </c>
      <c r="Z3" t="str">
        <f t="shared" ref="Z3:Z39" si="14">TEXT(E3,0)</f>
        <v>2000</v>
      </c>
      <c r="AA3" t="str">
        <f t="shared" ref="AA3:AA39" si="15">CONCATENATE("[""VXP""] = ",REPT(" ",4-LEN(Z3)),TEXT(Z3,"0"),"; ")</f>
        <v xml:space="preserve">["VXP"] = 2000; </v>
      </c>
      <c r="AB3" t="str">
        <f t="shared" ref="AB3:AB39" si="16">TEXT(G3,0)</f>
        <v>0</v>
      </c>
      <c r="AC3" t="str">
        <f t="shared" ref="AC3:AC39" si="17">CONCATENATE("[""LP""] = ",REPT(" ",1-LEN(AB3)),TEXT(AB3,"0"),"; ")</f>
        <v xml:space="preserve">["LP"] = 0; </v>
      </c>
      <c r="AD3" t="str">
        <f t="shared" ref="AD3:AD39" si="18">TEXT(H3,0)</f>
        <v>900</v>
      </c>
      <c r="AE3" t="str">
        <f t="shared" ref="AE3:AE39" si="19">CONCATENATE("[""REP""] = ",REPT(" ",4-LEN(AD3)),TEXT(AD3,"0"),"; ")</f>
        <v xml:space="preserve">["REP"] =  900; </v>
      </c>
      <c r="AF3">
        <f>VLOOKUP(I3,Faction!A$2:B$80,2,FALSE)</f>
        <v>34</v>
      </c>
      <c r="AG3" t="str">
        <f t="shared" ref="AG3:AG39" si="20">CONCATENATE("[""FACTION""] = ",TEXT(AF3,"0"),"; ")</f>
        <v xml:space="preserve">["FACTION"] = 34; </v>
      </c>
      <c r="AH3" t="str">
        <f t="shared" ref="AH3:AH39" si="21">CONCATENATE("[""TIER""] = ",TEXT(L3,"0"),"; ")</f>
        <v xml:space="preserve">["TIER"] = 1; </v>
      </c>
      <c r="AI3" t="str">
        <f t="shared" ref="AI3:AI39" si="22">IF(LEN(M3)&gt;0,CONCATENATE("[""MIN_LVL""] = ",REPT(" ",2-LEN(M3)),"""",M3,"""; "),"")</f>
        <v xml:space="preserve">["MIN_LVL"] = "80"; </v>
      </c>
      <c r="AJ3" t="str">
        <f t="shared" ref="AJ3:AJ39" si="23">CONCATENATE("[""NAME""] = { [""EN""] = """,C3,"""; }; ")</f>
        <v xml:space="preserve">["NAME"] = { ["EN"] = "Explorer of the Westemnet"; }; </v>
      </c>
      <c r="AK3" t="str">
        <f t="shared" ref="AK3:AK39" si="24">CONCATENATE("[""LORE""] = { [""EN""] = """,K3,"""; }; ")</f>
        <v xml:space="preserve">["LORE"] = { ["EN"] = "Explore the war-torn settlements of the Westemnet as you follow the road that leads to Helm's Deep."; }; </v>
      </c>
      <c r="AL3" t="str">
        <f t="shared" ref="AL3:AL39" si="25">CONCATENATE("[""SUMMARY""] = { [""EN""] = """,J3,"""; }; ")</f>
        <v xml:space="preserve">["SUMMARY"] = { ["EN"] = "Complete 5 explorer deeds in the Westemnet"; }; </v>
      </c>
      <c r="AM3" t="str">
        <f t="shared" ref="AM3:AM39" si="26">IF(LEN(F3)&gt;0,CONCATENATE("[""TITLE""] = { [""EN""] = """,F3,"""; }; "),"")</f>
        <v/>
      </c>
      <c r="AN3" t="str">
        <f t="shared" ref="AN3:AN39" si="27">CONCATENATE("};")</f>
        <v>};</v>
      </c>
    </row>
    <row r="4" spans="1:40" x14ac:dyDescent="0.25">
      <c r="A4">
        <v>1879287721</v>
      </c>
      <c r="B4">
        <v>3</v>
      </c>
      <c r="C4" t="s">
        <v>941</v>
      </c>
      <c r="D4" t="s">
        <v>25</v>
      </c>
      <c r="E4">
        <v>2000</v>
      </c>
      <c r="F4" t="s">
        <v>942</v>
      </c>
      <c r="G4">
        <v>5</v>
      </c>
      <c r="H4">
        <v>500</v>
      </c>
      <c r="I4" t="s">
        <v>96</v>
      </c>
      <c r="J4" t="s">
        <v>943</v>
      </c>
      <c r="K4" t="s">
        <v>734</v>
      </c>
      <c r="L4">
        <v>2</v>
      </c>
      <c r="M4">
        <v>80</v>
      </c>
      <c r="P4" t="str">
        <f t="shared" si="5"/>
        <v xml:space="preserve"> [3] = {["ID"] = 1879287721; }; -- Broadacres Exploration</v>
      </c>
      <c r="Q4" s="1" t="str">
        <f t="shared" si="6"/>
        <v xml:space="preserve"> [3] = {["ID"] = 1879287721; ["SAVE_INDEX"] =  3; ["TYPE"] = 3; ["VXP"] = 2000; ["LP"] = 5; ["REP"] =  500; ["FACTION"] = 34; ["TIER"] = 2; ["MIN_LVL"] = "80"; ["NAME"] = { ["EN"] = "Broadacres Exploration"; }; ["LORE"] = { ["EN"] = "Rohan is home to many great cities and settlements."; }; ["SUMMARY"] = { ["EN"] = "Find 7 points of interest in the Broadacres"; }; ["TITLE"] = { ["EN"] = "Explorer of Broadacres"; }; };</v>
      </c>
      <c r="R4">
        <f t="shared" si="7"/>
        <v>3</v>
      </c>
      <c r="S4" t="str">
        <f t="shared" si="8"/>
        <v xml:space="preserve"> [3] = {</v>
      </c>
      <c r="T4" t="str">
        <f t="shared" si="9"/>
        <v xml:space="preserve">["ID"] = 1879287721; </v>
      </c>
      <c r="U4" t="str">
        <f t="shared" si="10"/>
        <v xml:space="preserve">["ID"] = 1879287721; </v>
      </c>
      <c r="V4" t="str">
        <f t="shared" si="11"/>
        <v/>
      </c>
      <c r="W4" t="str">
        <f t="shared" si="12"/>
        <v xml:space="preserve">["SAVE_INDEX"] =  3; </v>
      </c>
      <c r="X4">
        <f>VLOOKUP(D4,Type!A$2:B$14,2,FALSE)</f>
        <v>3</v>
      </c>
      <c r="Y4" t="str">
        <f t="shared" si="13"/>
        <v xml:space="preserve">["TYPE"] = 3; </v>
      </c>
      <c r="Z4" t="str">
        <f t="shared" si="14"/>
        <v>2000</v>
      </c>
      <c r="AA4" t="str">
        <f t="shared" si="15"/>
        <v xml:space="preserve">["VXP"] = 2000; </v>
      </c>
      <c r="AB4" t="str">
        <f t="shared" si="16"/>
        <v>5</v>
      </c>
      <c r="AC4" t="str">
        <f t="shared" si="17"/>
        <v xml:space="preserve">["LP"] = 5; </v>
      </c>
      <c r="AD4" t="str">
        <f t="shared" si="18"/>
        <v>500</v>
      </c>
      <c r="AE4" t="str">
        <f t="shared" si="19"/>
        <v xml:space="preserve">["REP"] =  500; </v>
      </c>
      <c r="AF4">
        <f>VLOOKUP(I4,Faction!A$2:B$80,2,FALSE)</f>
        <v>34</v>
      </c>
      <c r="AG4" t="str">
        <f t="shared" si="20"/>
        <v xml:space="preserve">["FACTION"] = 34; </v>
      </c>
      <c r="AH4" t="str">
        <f t="shared" si="21"/>
        <v xml:space="preserve">["TIER"] = 2; </v>
      </c>
      <c r="AI4" t="str">
        <f t="shared" si="22"/>
        <v xml:space="preserve">["MIN_LVL"] = "80"; </v>
      </c>
      <c r="AJ4" t="str">
        <f t="shared" si="23"/>
        <v xml:space="preserve">["NAME"] = { ["EN"] = "Broadacres Exploration"; }; </v>
      </c>
      <c r="AK4" t="str">
        <f t="shared" si="24"/>
        <v xml:space="preserve">["LORE"] = { ["EN"] = "Rohan is home to many great cities and settlements."; }; </v>
      </c>
      <c r="AL4" t="str">
        <f t="shared" si="25"/>
        <v xml:space="preserve">["SUMMARY"] = { ["EN"] = "Find 7 points of interest in the Broadacres"; }; </v>
      </c>
      <c r="AM4" t="str">
        <f t="shared" si="26"/>
        <v xml:space="preserve">["TITLE"] = { ["EN"] = "Explorer of Broadacres"; }; </v>
      </c>
      <c r="AN4" t="str">
        <f t="shared" si="27"/>
        <v>};</v>
      </c>
    </row>
    <row r="5" spans="1:40" x14ac:dyDescent="0.25">
      <c r="A5">
        <v>1879287715</v>
      </c>
      <c r="B5">
        <v>4</v>
      </c>
      <c r="C5" t="s">
        <v>944</v>
      </c>
      <c r="D5" t="s">
        <v>25</v>
      </c>
      <c r="E5">
        <v>2000</v>
      </c>
      <c r="F5" t="s">
        <v>945</v>
      </c>
      <c r="G5">
        <v>5</v>
      </c>
      <c r="H5">
        <v>500</v>
      </c>
      <c r="I5" t="s">
        <v>96</v>
      </c>
      <c r="J5" t="s">
        <v>946</v>
      </c>
      <c r="K5" t="s">
        <v>734</v>
      </c>
      <c r="L5">
        <v>2</v>
      </c>
      <c r="M5">
        <v>80</v>
      </c>
      <c r="P5" t="str">
        <f t="shared" si="5"/>
        <v xml:space="preserve"> [4] = {["ID"] = 1879287715; }; -- Eastfold Exploration</v>
      </c>
      <c r="Q5" s="1" t="str">
        <f t="shared" si="6"/>
        <v xml:space="preserve"> [4] = {["ID"] = 1879287715; ["SAVE_INDEX"] =  4; ["TYPE"] = 3; ["VXP"] = 2000; ["LP"] = 5; ["REP"] =  500; ["FACTION"] = 34; ["TIER"] = 2; ["MIN_LVL"] = "80"; ["NAME"] = { ["EN"] = "Eastfold Exploration"; }; ["LORE"] = { ["EN"] = "Rohan is home to many great cities and settlements."; }; ["SUMMARY"] = { ["EN"] = "Find 6 points of interest in the Eastfold"; }; ["TITLE"] = { ["EN"] = "Explorer of the Eastfold"; }; };</v>
      </c>
      <c r="R5">
        <f t="shared" si="7"/>
        <v>4</v>
      </c>
      <c r="S5" t="str">
        <f t="shared" si="8"/>
        <v xml:space="preserve"> [4] = {</v>
      </c>
      <c r="T5" t="str">
        <f t="shared" si="9"/>
        <v xml:space="preserve">["ID"] = 1879287715; </v>
      </c>
      <c r="U5" t="str">
        <f t="shared" si="10"/>
        <v xml:space="preserve">["ID"] = 1879287715; </v>
      </c>
      <c r="V5" t="str">
        <f t="shared" si="11"/>
        <v/>
      </c>
      <c r="W5" t="str">
        <f t="shared" si="12"/>
        <v xml:space="preserve">["SAVE_INDEX"] =  4; </v>
      </c>
      <c r="X5">
        <f>VLOOKUP(D5,Type!A$2:B$14,2,FALSE)</f>
        <v>3</v>
      </c>
      <c r="Y5" t="str">
        <f t="shared" si="13"/>
        <v xml:space="preserve">["TYPE"] = 3; </v>
      </c>
      <c r="Z5" t="str">
        <f t="shared" si="14"/>
        <v>2000</v>
      </c>
      <c r="AA5" t="str">
        <f t="shared" si="15"/>
        <v xml:space="preserve">["VXP"] = 2000; </v>
      </c>
      <c r="AB5" t="str">
        <f t="shared" si="16"/>
        <v>5</v>
      </c>
      <c r="AC5" t="str">
        <f t="shared" si="17"/>
        <v xml:space="preserve">["LP"] = 5; </v>
      </c>
      <c r="AD5" t="str">
        <f t="shared" si="18"/>
        <v>500</v>
      </c>
      <c r="AE5" t="str">
        <f t="shared" si="19"/>
        <v xml:space="preserve">["REP"] =  500; </v>
      </c>
      <c r="AF5">
        <f>VLOOKUP(I5,Faction!A$2:B$80,2,FALSE)</f>
        <v>34</v>
      </c>
      <c r="AG5" t="str">
        <f t="shared" si="20"/>
        <v xml:space="preserve">["FACTION"] = 34; </v>
      </c>
      <c r="AH5" t="str">
        <f t="shared" si="21"/>
        <v xml:space="preserve">["TIER"] = 2; </v>
      </c>
      <c r="AI5" t="str">
        <f t="shared" si="22"/>
        <v xml:space="preserve">["MIN_LVL"] = "80"; </v>
      </c>
      <c r="AJ5" t="str">
        <f t="shared" si="23"/>
        <v xml:space="preserve">["NAME"] = { ["EN"] = "Eastfold Exploration"; }; </v>
      </c>
      <c r="AK5" t="str">
        <f t="shared" si="24"/>
        <v xml:space="preserve">["LORE"] = { ["EN"] = "Rohan is home to many great cities and settlements."; }; </v>
      </c>
      <c r="AL5" t="str">
        <f t="shared" si="25"/>
        <v xml:space="preserve">["SUMMARY"] = { ["EN"] = "Find 6 points of interest in the Eastfold"; }; </v>
      </c>
      <c r="AM5" t="str">
        <f t="shared" si="26"/>
        <v xml:space="preserve">["TITLE"] = { ["EN"] = "Explorer of the Eastfold"; }; </v>
      </c>
      <c r="AN5" t="str">
        <f t="shared" si="27"/>
        <v>};</v>
      </c>
    </row>
    <row r="6" spans="1:40" x14ac:dyDescent="0.25">
      <c r="A6">
        <v>1879287717</v>
      </c>
      <c r="B6">
        <v>5</v>
      </c>
      <c r="C6" t="s">
        <v>947</v>
      </c>
      <c r="D6" t="s">
        <v>25</v>
      </c>
      <c r="E6">
        <v>2000</v>
      </c>
      <c r="F6" t="s">
        <v>948</v>
      </c>
      <c r="G6">
        <v>5</v>
      </c>
      <c r="H6">
        <v>500</v>
      </c>
      <c r="I6" t="s">
        <v>96</v>
      </c>
      <c r="J6" t="s">
        <v>949</v>
      </c>
      <c r="K6" t="s">
        <v>734</v>
      </c>
      <c r="L6">
        <v>2</v>
      </c>
      <c r="M6">
        <v>80</v>
      </c>
      <c r="P6" t="str">
        <f t="shared" si="5"/>
        <v xml:space="preserve"> [5] = {["ID"] = 1879287717; }; -- Kingstead Exploration</v>
      </c>
      <c r="Q6" s="1" t="str">
        <f t="shared" si="6"/>
        <v xml:space="preserve"> [5] = {["ID"] = 1879287717; ["SAVE_INDEX"] =  5; ["TYPE"] = 3; ["VXP"] = 2000; ["LP"] = 5; ["REP"] =  500; ["FACTION"] = 34; ["TIER"] = 2; ["MIN_LVL"] = "80"; ["NAME"] = { ["EN"] = "Kingstead Exploration"; }; ["LORE"] = { ["EN"] = "Rohan is home to many great cities and settlements."; }; ["SUMMARY"] = { ["EN"] = "Find 11 points of interest in the Kingstead"; }; ["TITLE"] = { ["EN"] = "Explorer of Kingstead"; }; };</v>
      </c>
      <c r="R6">
        <f t="shared" si="7"/>
        <v>5</v>
      </c>
      <c r="S6" t="str">
        <f t="shared" si="8"/>
        <v xml:space="preserve"> [5] = {</v>
      </c>
      <c r="T6" t="str">
        <f t="shared" si="9"/>
        <v xml:space="preserve">["ID"] = 1879287717; </v>
      </c>
      <c r="U6" t="str">
        <f t="shared" si="10"/>
        <v xml:space="preserve">["ID"] = 1879287717; </v>
      </c>
      <c r="V6" t="str">
        <f t="shared" si="11"/>
        <v/>
      </c>
      <c r="W6" t="str">
        <f t="shared" si="12"/>
        <v xml:space="preserve">["SAVE_INDEX"] =  5; </v>
      </c>
      <c r="X6">
        <f>VLOOKUP(D6,Type!A$2:B$14,2,FALSE)</f>
        <v>3</v>
      </c>
      <c r="Y6" t="str">
        <f t="shared" si="13"/>
        <v xml:space="preserve">["TYPE"] = 3; </v>
      </c>
      <c r="Z6" t="str">
        <f t="shared" si="14"/>
        <v>2000</v>
      </c>
      <c r="AA6" t="str">
        <f t="shared" si="15"/>
        <v xml:space="preserve">["VXP"] = 2000; </v>
      </c>
      <c r="AB6" t="str">
        <f t="shared" si="16"/>
        <v>5</v>
      </c>
      <c r="AC6" t="str">
        <f t="shared" si="17"/>
        <v xml:space="preserve">["LP"] = 5; </v>
      </c>
      <c r="AD6" t="str">
        <f t="shared" si="18"/>
        <v>500</v>
      </c>
      <c r="AE6" t="str">
        <f t="shared" si="19"/>
        <v xml:space="preserve">["REP"] =  500; </v>
      </c>
      <c r="AF6">
        <f>VLOOKUP(I6,Faction!A$2:B$80,2,FALSE)</f>
        <v>34</v>
      </c>
      <c r="AG6" t="str">
        <f t="shared" si="20"/>
        <v xml:space="preserve">["FACTION"] = 34; </v>
      </c>
      <c r="AH6" t="str">
        <f t="shared" si="21"/>
        <v xml:space="preserve">["TIER"] = 2; </v>
      </c>
      <c r="AI6" t="str">
        <f t="shared" si="22"/>
        <v xml:space="preserve">["MIN_LVL"] = "80"; </v>
      </c>
      <c r="AJ6" t="str">
        <f t="shared" si="23"/>
        <v xml:space="preserve">["NAME"] = { ["EN"] = "Kingstead Exploration"; }; </v>
      </c>
      <c r="AK6" t="str">
        <f t="shared" si="24"/>
        <v xml:space="preserve">["LORE"] = { ["EN"] = "Rohan is home to many great cities and settlements."; }; </v>
      </c>
      <c r="AL6" t="str">
        <f t="shared" si="25"/>
        <v xml:space="preserve">["SUMMARY"] = { ["EN"] = "Find 11 points of interest in the Kingstead"; }; </v>
      </c>
      <c r="AM6" t="str">
        <f t="shared" si="26"/>
        <v xml:space="preserve">["TITLE"] = { ["EN"] = "Explorer of Kingstead"; }; </v>
      </c>
      <c r="AN6" t="str">
        <f t="shared" si="27"/>
        <v>};</v>
      </c>
    </row>
    <row r="7" spans="1:40" x14ac:dyDescent="0.25">
      <c r="A7">
        <v>1879287722</v>
      </c>
      <c r="B7">
        <v>6</v>
      </c>
      <c r="C7" t="s">
        <v>950</v>
      </c>
      <c r="D7" t="s">
        <v>25</v>
      </c>
      <c r="E7">
        <v>2000</v>
      </c>
      <c r="F7" t="s">
        <v>951</v>
      </c>
      <c r="G7">
        <v>5</v>
      </c>
      <c r="H7">
        <v>500</v>
      </c>
      <c r="I7" t="s">
        <v>99</v>
      </c>
      <c r="J7" t="s">
        <v>952</v>
      </c>
      <c r="K7" t="s">
        <v>734</v>
      </c>
      <c r="L7">
        <v>2</v>
      </c>
      <c r="M7">
        <v>80</v>
      </c>
      <c r="P7" t="str">
        <f t="shared" si="5"/>
        <v xml:space="preserve"> [6] = {["ID"] = 1879287722; }; -- Stonedeans Exploration</v>
      </c>
      <c r="Q7" s="1" t="str">
        <f t="shared" si="6"/>
        <v xml:space="preserve"> [6] = {["ID"] = 1879287722; ["SAVE_INDEX"] =  6; ["TYPE"] = 3; ["VXP"] = 2000; ["LP"] = 5; ["REP"] =  500; ["FACTION"] = 35; ["TIER"] = 2; ["MIN_LVL"] = "80"; ["NAME"] = { ["EN"] = "Stonedeans Exploration"; }; ["LORE"] = { ["EN"] = "Rohan is home to many great cities and settlements."; }; ["SUMMARY"] = { ["EN"] = "Find 9 points of interest in the Stonedeans"; }; ["TITLE"] = { ["EN"] = "Explorer of the Stonedeans"; }; };</v>
      </c>
      <c r="R7">
        <f t="shared" si="7"/>
        <v>6</v>
      </c>
      <c r="S7" t="str">
        <f t="shared" si="8"/>
        <v xml:space="preserve"> [6] = {</v>
      </c>
      <c r="T7" t="str">
        <f t="shared" si="9"/>
        <v xml:space="preserve">["ID"] = 1879287722; </v>
      </c>
      <c r="U7" t="str">
        <f t="shared" si="10"/>
        <v xml:space="preserve">["ID"] = 1879287722; </v>
      </c>
      <c r="V7" t="str">
        <f t="shared" si="11"/>
        <v/>
      </c>
      <c r="W7" t="str">
        <f t="shared" si="12"/>
        <v xml:space="preserve">["SAVE_INDEX"] =  6; </v>
      </c>
      <c r="X7">
        <f>VLOOKUP(D7,Type!A$2:B$14,2,FALSE)</f>
        <v>3</v>
      </c>
      <c r="Y7" t="str">
        <f t="shared" si="13"/>
        <v xml:space="preserve">["TYPE"] = 3; </v>
      </c>
      <c r="Z7" t="str">
        <f t="shared" si="14"/>
        <v>2000</v>
      </c>
      <c r="AA7" t="str">
        <f t="shared" si="15"/>
        <v xml:space="preserve">["VXP"] = 2000; </v>
      </c>
      <c r="AB7" t="str">
        <f t="shared" si="16"/>
        <v>5</v>
      </c>
      <c r="AC7" t="str">
        <f t="shared" si="17"/>
        <v xml:space="preserve">["LP"] = 5; </v>
      </c>
      <c r="AD7" t="str">
        <f t="shared" si="18"/>
        <v>500</v>
      </c>
      <c r="AE7" t="str">
        <f t="shared" si="19"/>
        <v xml:space="preserve">["REP"] =  500; </v>
      </c>
      <c r="AF7">
        <f>VLOOKUP(I7,Faction!A$2:B$80,2,FALSE)</f>
        <v>35</v>
      </c>
      <c r="AG7" t="str">
        <f t="shared" si="20"/>
        <v xml:space="preserve">["FACTION"] = 35; </v>
      </c>
      <c r="AH7" t="str">
        <f t="shared" si="21"/>
        <v xml:space="preserve">["TIER"] = 2; </v>
      </c>
      <c r="AI7" t="str">
        <f t="shared" si="22"/>
        <v xml:space="preserve">["MIN_LVL"] = "80"; </v>
      </c>
      <c r="AJ7" t="str">
        <f t="shared" si="23"/>
        <v xml:space="preserve">["NAME"] = { ["EN"] = "Stonedeans Exploration"; }; </v>
      </c>
      <c r="AK7" t="str">
        <f t="shared" si="24"/>
        <v xml:space="preserve">["LORE"] = { ["EN"] = "Rohan is home to many great cities and settlements."; }; </v>
      </c>
      <c r="AL7" t="str">
        <f t="shared" si="25"/>
        <v xml:space="preserve">["SUMMARY"] = { ["EN"] = "Find 9 points of interest in the Stonedeans"; }; </v>
      </c>
      <c r="AM7" t="str">
        <f t="shared" si="26"/>
        <v xml:space="preserve">["TITLE"] = { ["EN"] = "Explorer of the Stonedeans"; }; </v>
      </c>
      <c r="AN7" t="str">
        <f t="shared" si="27"/>
        <v>};</v>
      </c>
    </row>
    <row r="8" spans="1:40" x14ac:dyDescent="0.25">
      <c r="A8">
        <v>1879287729</v>
      </c>
      <c r="B8">
        <v>7</v>
      </c>
      <c r="C8" t="s">
        <v>953</v>
      </c>
      <c r="D8" t="s">
        <v>25</v>
      </c>
      <c r="E8">
        <v>2000</v>
      </c>
      <c r="F8" t="s">
        <v>954</v>
      </c>
      <c r="G8">
        <v>5</v>
      </c>
      <c r="H8">
        <v>500</v>
      </c>
      <c r="I8" t="s">
        <v>99</v>
      </c>
      <c r="J8" t="s">
        <v>955</v>
      </c>
      <c r="K8" t="s">
        <v>734</v>
      </c>
      <c r="L8">
        <v>2</v>
      </c>
      <c r="M8">
        <v>80</v>
      </c>
      <c r="P8" t="str">
        <f t="shared" si="5"/>
        <v xml:space="preserve"> [7] = {["ID"] = 1879287729; }; -- Westfold Exploration</v>
      </c>
      <c r="Q8" s="1" t="str">
        <f t="shared" si="6"/>
        <v xml:space="preserve"> [7] = {["ID"] = 1879287729; ["SAVE_INDEX"] =  7; ["TYPE"] = 3; ["VXP"] = 2000; ["LP"] = 5; ["REP"] =  500; ["FACTION"] = 35; ["TIER"] = 2; ["MIN_LVL"] = "80"; ["NAME"] = { ["EN"] = "Westfold Exploration"; }; ["LORE"] = { ["EN"] = "Rohan is home to many great cities and settlements."; }; ["SUMMARY"] = { ["EN"] = "Find 9 points of interest in the Westfold"; }; ["TITLE"] = { ["EN"] = "Explorer of the Westfold"; }; };</v>
      </c>
      <c r="R8">
        <f t="shared" si="7"/>
        <v>7</v>
      </c>
      <c r="S8" t="str">
        <f t="shared" si="8"/>
        <v xml:space="preserve"> [7] = {</v>
      </c>
      <c r="T8" t="str">
        <f t="shared" si="9"/>
        <v xml:space="preserve">["ID"] = 1879287729; </v>
      </c>
      <c r="U8" t="str">
        <f t="shared" si="10"/>
        <v xml:space="preserve">["ID"] = 1879287729; </v>
      </c>
      <c r="V8" t="str">
        <f t="shared" si="11"/>
        <v/>
      </c>
      <c r="W8" t="str">
        <f t="shared" si="12"/>
        <v xml:space="preserve">["SAVE_INDEX"] =  7; </v>
      </c>
      <c r="X8">
        <f>VLOOKUP(D8,Type!A$2:B$14,2,FALSE)</f>
        <v>3</v>
      </c>
      <c r="Y8" t="str">
        <f t="shared" si="13"/>
        <v xml:space="preserve">["TYPE"] = 3; </v>
      </c>
      <c r="Z8" t="str">
        <f t="shared" si="14"/>
        <v>2000</v>
      </c>
      <c r="AA8" t="str">
        <f t="shared" si="15"/>
        <v xml:space="preserve">["VXP"] = 2000; </v>
      </c>
      <c r="AB8" t="str">
        <f t="shared" si="16"/>
        <v>5</v>
      </c>
      <c r="AC8" t="str">
        <f t="shared" si="17"/>
        <v xml:space="preserve">["LP"] = 5; </v>
      </c>
      <c r="AD8" t="str">
        <f t="shared" si="18"/>
        <v>500</v>
      </c>
      <c r="AE8" t="str">
        <f t="shared" si="19"/>
        <v xml:space="preserve">["REP"] =  500; </v>
      </c>
      <c r="AF8">
        <f>VLOOKUP(I8,Faction!A$2:B$80,2,FALSE)</f>
        <v>35</v>
      </c>
      <c r="AG8" t="str">
        <f t="shared" si="20"/>
        <v xml:space="preserve">["FACTION"] = 35; </v>
      </c>
      <c r="AH8" t="str">
        <f t="shared" si="21"/>
        <v xml:space="preserve">["TIER"] = 2; </v>
      </c>
      <c r="AI8" t="str">
        <f t="shared" si="22"/>
        <v xml:space="preserve">["MIN_LVL"] = "80"; </v>
      </c>
      <c r="AJ8" t="str">
        <f t="shared" si="23"/>
        <v xml:space="preserve">["NAME"] = { ["EN"] = "Westfold Exploration"; }; </v>
      </c>
      <c r="AK8" t="str">
        <f t="shared" si="24"/>
        <v xml:space="preserve">["LORE"] = { ["EN"] = "Rohan is home to many great cities and settlements."; }; </v>
      </c>
      <c r="AL8" t="str">
        <f t="shared" si="25"/>
        <v xml:space="preserve">["SUMMARY"] = { ["EN"] = "Find 9 points of interest in the Westfold"; }; </v>
      </c>
      <c r="AM8" t="str">
        <f t="shared" si="26"/>
        <v xml:space="preserve">["TITLE"] = { ["EN"] = "Explorer of the Westfold"; }; </v>
      </c>
      <c r="AN8" t="str">
        <f t="shared" si="27"/>
        <v>};</v>
      </c>
    </row>
    <row r="9" spans="1:40" x14ac:dyDescent="0.25">
      <c r="A9">
        <v>1879303883</v>
      </c>
      <c r="B9">
        <v>8</v>
      </c>
      <c r="C9" t="s">
        <v>918</v>
      </c>
      <c r="D9" t="s">
        <v>30</v>
      </c>
      <c r="E9">
        <v>2000</v>
      </c>
      <c r="H9">
        <v>900</v>
      </c>
      <c r="I9" t="s">
        <v>96</v>
      </c>
      <c r="J9" t="s">
        <v>919</v>
      </c>
      <c r="K9" t="s">
        <v>993</v>
      </c>
      <c r="L9">
        <v>1</v>
      </c>
      <c r="M9">
        <v>72</v>
      </c>
      <c r="P9" t="str">
        <f t="shared" si="5"/>
        <v xml:space="preserve"> [8] = {["ID"] = 1879303883; }; -- Quests of the Westemnet</v>
      </c>
      <c r="Q9" s="1" t="str">
        <f t="shared" si="6"/>
        <v xml:space="preserve"> [8] = {["ID"] = 1879303883; ["SAVE_INDEX"] =  8; ["TYPE"] = 7; ["VXP"] = 2000; ["LP"] = 0; ["REP"] =  900; ["FACTION"] = 34; ["TIER"] = 1; ["MIN_LVL"] = "72"; ["NAME"] = { ["EN"] = "Quests of the Westemnet"; }; ["LORE"] = { ["EN"] = "There is much to do while travelling through the lands of the Westemnet."; }; ["SUMMARY"] = { ["EN"] = "Complete 5 quest deeds in the Westemnet"; }; };</v>
      </c>
      <c r="R9">
        <f t="shared" si="7"/>
        <v>8</v>
      </c>
      <c r="S9" t="str">
        <f t="shared" si="8"/>
        <v xml:space="preserve"> [8] = {</v>
      </c>
      <c r="T9" t="str">
        <f t="shared" si="9"/>
        <v xml:space="preserve">["ID"] = 1879303883; </v>
      </c>
      <c r="U9" t="str">
        <f t="shared" si="10"/>
        <v xml:space="preserve">["ID"] = 1879303883; </v>
      </c>
      <c r="V9" t="str">
        <f t="shared" si="11"/>
        <v/>
      </c>
      <c r="W9" t="str">
        <f t="shared" si="12"/>
        <v xml:space="preserve">["SAVE_INDEX"] =  8; </v>
      </c>
      <c r="X9">
        <f>VLOOKUP(D9,Type!A$2:B$14,2,FALSE)</f>
        <v>7</v>
      </c>
      <c r="Y9" t="str">
        <f t="shared" si="13"/>
        <v xml:space="preserve">["TYPE"] = 7; </v>
      </c>
      <c r="Z9" t="str">
        <f t="shared" si="14"/>
        <v>2000</v>
      </c>
      <c r="AA9" t="str">
        <f t="shared" si="15"/>
        <v xml:space="preserve">["VXP"] = 2000; </v>
      </c>
      <c r="AB9" t="str">
        <f t="shared" si="16"/>
        <v>0</v>
      </c>
      <c r="AC9" t="str">
        <f t="shared" si="17"/>
        <v xml:space="preserve">["LP"] = 0; </v>
      </c>
      <c r="AD9" t="str">
        <f t="shared" si="18"/>
        <v>900</v>
      </c>
      <c r="AE9" t="str">
        <f t="shared" si="19"/>
        <v xml:space="preserve">["REP"] =  900; </v>
      </c>
      <c r="AF9">
        <f>VLOOKUP(I9,Faction!A$2:B$80,2,FALSE)</f>
        <v>34</v>
      </c>
      <c r="AG9" t="str">
        <f t="shared" si="20"/>
        <v xml:space="preserve">["FACTION"] = 34; </v>
      </c>
      <c r="AH9" t="str">
        <f t="shared" si="21"/>
        <v xml:space="preserve">["TIER"] = 1; </v>
      </c>
      <c r="AI9" t="str">
        <f t="shared" si="22"/>
        <v xml:space="preserve">["MIN_LVL"] = "72"; </v>
      </c>
      <c r="AJ9" t="str">
        <f t="shared" si="23"/>
        <v xml:space="preserve">["NAME"] = { ["EN"] = "Quests of the Westemnet"; }; </v>
      </c>
      <c r="AK9" t="str">
        <f t="shared" si="24"/>
        <v xml:space="preserve">["LORE"] = { ["EN"] = "There is much to do while travelling through the lands of the Westemnet."; }; </v>
      </c>
      <c r="AL9" t="str">
        <f t="shared" si="25"/>
        <v xml:space="preserve">["SUMMARY"] = { ["EN"] = "Complete 5 quest deeds in the Westemnet"; }; </v>
      </c>
      <c r="AM9" t="str">
        <f t="shared" si="26"/>
        <v/>
      </c>
      <c r="AN9" t="str">
        <f t="shared" si="27"/>
        <v>};</v>
      </c>
    </row>
    <row r="10" spans="1:40" x14ac:dyDescent="0.25">
      <c r="A10">
        <v>1879287742</v>
      </c>
      <c r="B10">
        <v>12</v>
      </c>
      <c r="C10" t="s">
        <v>933</v>
      </c>
      <c r="D10" t="s">
        <v>26</v>
      </c>
      <c r="E10">
        <v>2000</v>
      </c>
      <c r="F10" t="s">
        <v>934</v>
      </c>
      <c r="G10">
        <v>5</v>
      </c>
      <c r="H10">
        <v>700</v>
      </c>
      <c r="I10" t="s">
        <v>96</v>
      </c>
      <c r="J10" t="s">
        <v>935</v>
      </c>
      <c r="K10" t="s">
        <v>1482</v>
      </c>
      <c r="L10">
        <v>2</v>
      </c>
      <c r="M10">
        <v>72</v>
      </c>
      <c r="P10" t="str">
        <f t="shared" si="5"/>
        <v xml:space="preserve"> [9] = {["ID"] = 1879287742; }; -- Quests of the Broadacres</v>
      </c>
      <c r="Q10" s="1" t="str">
        <f>CONCATENATE(S10,T10,W10,Y10,AA10,AC10,AE10,AG10,AH10,AI10,AJ10,AK10,AL10,AM10,AN10)</f>
        <v xml:space="preserve"> [9] = {["ID"] = 1879287742; ["SAVE_INDEX"] = 12; ["TYPE"] = 6; ["VXP"] = 2000; ["LP"] = 5; ["REP"] =  700; ["FACTION"] = 34; ["TIER"] = 2; ["MIN_LVL"] = "72"; ["NAME"] = { ["EN"] = "Quests of the Broadacres"; }; ["LORE"] = { ["EN"] = "Complete many quests in the Broadacres."; }; ["SUMMARY"] = { ["EN"] = "Complete 50 quests in the Broadacres"; }; ["TITLE"] = { ["EN"] = "Hero of Broadacres"; }; };</v>
      </c>
      <c r="R10">
        <f t="shared" si="7"/>
        <v>9</v>
      </c>
      <c r="S10" t="str">
        <f>CONCATENATE(REPT(" ",2-LEN(R10)),"[",R10,"] = {")</f>
        <v xml:space="preserve"> [9] = {</v>
      </c>
      <c r="T10" t="str">
        <f>IF(LEN(A10)&gt;0,CONCATENATE("[""ID""] = ",A10,"; "),"                     ")</f>
        <v xml:space="preserve">["ID"] = 1879287742; </v>
      </c>
      <c r="U10" t="str">
        <f t="shared" si="10"/>
        <v xml:space="preserve">["ID"] = 1879287742; </v>
      </c>
      <c r="V10" t="str">
        <f t="shared" si="11"/>
        <v/>
      </c>
      <c r="W10" t="str">
        <f>IF(LEN(B10)&gt;0,CONCATENATE("[""SAVE_INDEX""] = ",REPT(" ",2-LEN(B10)),B10,"; "),"")</f>
        <v xml:space="preserve">["SAVE_INDEX"] = 12; </v>
      </c>
      <c r="X10">
        <f>VLOOKUP(D10,Type!A$2:B$14,2,FALSE)</f>
        <v>6</v>
      </c>
      <c r="Y10" t="str">
        <f>CONCATENATE("[""TYPE""] = ",X10,"; ")</f>
        <v xml:space="preserve">["TYPE"] = 6; </v>
      </c>
      <c r="Z10" t="str">
        <f>TEXT(E10,0)</f>
        <v>2000</v>
      </c>
      <c r="AA10" t="str">
        <f>CONCATENATE("[""VXP""] = ",REPT(" ",4-LEN(Z10)),TEXT(Z10,"0"),"; ")</f>
        <v xml:space="preserve">["VXP"] = 2000; </v>
      </c>
      <c r="AB10" t="str">
        <f>TEXT(G10,0)</f>
        <v>5</v>
      </c>
      <c r="AC10" t="str">
        <f>CONCATENATE("[""LP""] = ",REPT(" ",1-LEN(AB10)),TEXT(AB10,"0"),"; ")</f>
        <v xml:space="preserve">["LP"] = 5; </v>
      </c>
      <c r="AD10" t="str">
        <f>TEXT(H10,0)</f>
        <v>700</v>
      </c>
      <c r="AE10" t="str">
        <f>CONCATENATE("[""REP""] = ",REPT(" ",4-LEN(AD10)),TEXT(AD10,"0"),"; ")</f>
        <v xml:space="preserve">["REP"] =  700; </v>
      </c>
      <c r="AF10">
        <f>VLOOKUP(I10,Faction!A$2:B$80,2,FALSE)</f>
        <v>34</v>
      </c>
      <c r="AG10" t="str">
        <f>CONCATENATE("[""FACTION""] = ",TEXT(AF10,"0"),"; ")</f>
        <v xml:space="preserve">["FACTION"] = 34; </v>
      </c>
      <c r="AH10" t="str">
        <f>CONCATENATE("[""TIER""] = ",TEXT(L10,"0"),"; ")</f>
        <v xml:space="preserve">["TIER"] = 2; </v>
      </c>
      <c r="AI10" t="str">
        <f>IF(LEN(M10)&gt;0,CONCATENATE("[""MIN_LVL""] = ",REPT(" ",2-LEN(M10)),"""",M10,"""; "),"")</f>
        <v xml:space="preserve">["MIN_LVL"] = "72"; </v>
      </c>
      <c r="AJ10" t="str">
        <f>CONCATENATE("[""NAME""] = { [""EN""] = """,C10,"""; }; ")</f>
        <v xml:space="preserve">["NAME"] = { ["EN"] = "Quests of the Broadacres"; }; </v>
      </c>
      <c r="AK10" t="str">
        <f>CONCATENATE("[""LORE""] = { [""EN""] = """,K10,"""; }; ")</f>
        <v xml:space="preserve">["LORE"] = { ["EN"] = "Complete many quests in the Broadacres."; }; </v>
      </c>
      <c r="AL10" t="str">
        <f>CONCATENATE("[""SUMMARY""] = { [""EN""] = """,J10,"""; }; ")</f>
        <v xml:space="preserve">["SUMMARY"] = { ["EN"] = "Complete 50 quests in the Broadacres"; }; </v>
      </c>
      <c r="AM10" t="str">
        <f>IF(LEN(F10)&gt;0,CONCATENATE("[""TITLE""] = { [""EN""] = """,F10,"""; }; "),"")</f>
        <v xml:space="preserve">["TITLE"] = { ["EN"] = "Hero of Broadacres"; }; </v>
      </c>
      <c r="AN10" t="str">
        <f t="shared" si="27"/>
        <v>};</v>
      </c>
    </row>
    <row r="11" spans="1:40" x14ac:dyDescent="0.25">
      <c r="A11">
        <v>1879287731</v>
      </c>
      <c r="B11">
        <v>11</v>
      </c>
      <c r="C11" t="s">
        <v>930</v>
      </c>
      <c r="D11" t="s">
        <v>26</v>
      </c>
      <c r="E11">
        <v>2000</v>
      </c>
      <c r="F11" t="s">
        <v>931</v>
      </c>
      <c r="G11">
        <v>5</v>
      </c>
      <c r="H11">
        <v>700</v>
      </c>
      <c r="I11" t="s">
        <v>96</v>
      </c>
      <c r="J11" t="s">
        <v>932</v>
      </c>
      <c r="K11" t="s">
        <v>1481</v>
      </c>
      <c r="L11">
        <v>2</v>
      </c>
      <c r="M11">
        <v>72</v>
      </c>
      <c r="P11" t="str">
        <f t="shared" si="5"/>
        <v>[10] = {["ID"] = 1879287731; }; -- Quests of the Eastfold</v>
      </c>
      <c r="Q11" s="1" t="str">
        <f>CONCATENATE(S11,T11,W11,Y11,AA11,AC11,AE11,AG11,AH11,AI11,AJ11,AK11,AL11,AM11,AN11)</f>
        <v>[10] = {["ID"] = 1879287731; ["SAVE_INDEX"] = 11; ["TYPE"] = 6; ["VXP"] = 2000; ["LP"] = 5; ["REP"] =  700; ["FACTION"] = 34; ["TIER"] = 2; ["MIN_LVL"] = "72"; ["NAME"] = { ["EN"] = "Quests of the Eastfold"; }; ["LORE"] = { ["EN"] = "Complete many quests in the Eastfold."; }; ["SUMMARY"] = { ["EN"] = "Complete 50 quests in the Eastfold"; }; ["TITLE"] = { ["EN"] = "Hero of the Eastfold"; }; };</v>
      </c>
      <c r="R11">
        <f t="shared" si="7"/>
        <v>10</v>
      </c>
      <c r="S11" t="str">
        <f>CONCATENATE(REPT(" ",2-LEN(R11)),"[",R11,"] = {")</f>
        <v>[10] = {</v>
      </c>
      <c r="T11" t="str">
        <f>IF(LEN(A11)&gt;0,CONCATENATE("[""ID""] = ",A11,"; "),"                     ")</f>
        <v xml:space="preserve">["ID"] = 1879287731; </v>
      </c>
      <c r="U11" t="str">
        <f t="shared" si="10"/>
        <v xml:space="preserve">["ID"] = 1879287731; </v>
      </c>
      <c r="V11" t="str">
        <f t="shared" si="11"/>
        <v/>
      </c>
      <c r="W11" t="str">
        <f>IF(LEN(B11)&gt;0,CONCATENATE("[""SAVE_INDEX""] = ",REPT(" ",2-LEN(B11)),B11,"; "),"")</f>
        <v xml:space="preserve">["SAVE_INDEX"] = 11; </v>
      </c>
      <c r="X11">
        <f>VLOOKUP(D11,Type!A$2:B$14,2,FALSE)</f>
        <v>6</v>
      </c>
      <c r="Y11" t="str">
        <f>CONCATENATE("[""TYPE""] = ",X11,"; ")</f>
        <v xml:space="preserve">["TYPE"] = 6; </v>
      </c>
      <c r="Z11" t="str">
        <f>TEXT(E11,0)</f>
        <v>2000</v>
      </c>
      <c r="AA11" t="str">
        <f>CONCATENATE("[""VXP""] = ",REPT(" ",4-LEN(Z11)),TEXT(Z11,"0"),"; ")</f>
        <v xml:space="preserve">["VXP"] = 2000; </v>
      </c>
      <c r="AB11" t="str">
        <f>TEXT(G11,0)</f>
        <v>5</v>
      </c>
      <c r="AC11" t="str">
        <f>CONCATENATE("[""LP""] = ",REPT(" ",1-LEN(AB11)),TEXT(AB11,"0"),"; ")</f>
        <v xml:space="preserve">["LP"] = 5; </v>
      </c>
      <c r="AD11" t="str">
        <f>TEXT(H11,0)</f>
        <v>700</v>
      </c>
      <c r="AE11" t="str">
        <f>CONCATENATE("[""REP""] = ",REPT(" ",4-LEN(AD11)),TEXT(AD11,"0"),"; ")</f>
        <v xml:space="preserve">["REP"] =  700; </v>
      </c>
      <c r="AF11">
        <f>VLOOKUP(I11,Faction!A$2:B$80,2,FALSE)</f>
        <v>34</v>
      </c>
      <c r="AG11" t="str">
        <f>CONCATENATE("[""FACTION""] = ",TEXT(AF11,"0"),"; ")</f>
        <v xml:space="preserve">["FACTION"] = 34; </v>
      </c>
      <c r="AH11" t="str">
        <f>CONCATENATE("[""TIER""] = ",TEXT(L11,"0"),"; ")</f>
        <v xml:space="preserve">["TIER"] = 2; </v>
      </c>
      <c r="AI11" t="str">
        <f>IF(LEN(M11)&gt;0,CONCATENATE("[""MIN_LVL""] = ",REPT(" ",2-LEN(M11)),"""",M11,"""; "),"")</f>
        <v xml:space="preserve">["MIN_LVL"] = "72"; </v>
      </c>
      <c r="AJ11" t="str">
        <f>CONCATENATE("[""NAME""] = { [""EN""] = """,C11,"""; }; ")</f>
        <v xml:space="preserve">["NAME"] = { ["EN"] = "Quests of the Eastfold"; }; </v>
      </c>
      <c r="AK11" t="str">
        <f>CONCATENATE("[""LORE""] = { [""EN""] = """,K11,"""; }; ")</f>
        <v xml:space="preserve">["LORE"] = { ["EN"] = "Complete many quests in the Eastfold."; }; </v>
      </c>
      <c r="AL11" t="str">
        <f>CONCATENATE("[""SUMMARY""] = { [""EN""] = """,J11,"""; }; ")</f>
        <v xml:space="preserve">["SUMMARY"] = { ["EN"] = "Complete 50 quests in the Eastfold"; }; </v>
      </c>
      <c r="AM11" t="str">
        <f>IF(LEN(F11)&gt;0,CONCATENATE("[""TITLE""] = { [""EN""] = """,F11,"""; }; "),"")</f>
        <v xml:space="preserve">["TITLE"] = { ["EN"] = "Hero of the Eastfold"; }; </v>
      </c>
      <c r="AN11" t="str">
        <f t="shared" si="27"/>
        <v>};</v>
      </c>
    </row>
    <row r="12" spans="1:40" x14ac:dyDescent="0.25">
      <c r="A12">
        <v>1879287732</v>
      </c>
      <c r="B12">
        <v>9</v>
      </c>
      <c r="C12" t="s">
        <v>924</v>
      </c>
      <c r="D12" t="s">
        <v>26</v>
      </c>
      <c r="E12">
        <v>2000</v>
      </c>
      <c r="F12" t="s">
        <v>925</v>
      </c>
      <c r="G12">
        <v>5</v>
      </c>
      <c r="H12">
        <v>700</v>
      </c>
      <c r="I12" t="s">
        <v>96</v>
      </c>
      <c r="J12" t="s">
        <v>926</v>
      </c>
      <c r="K12" t="s">
        <v>1479</v>
      </c>
      <c r="L12">
        <v>2</v>
      </c>
      <c r="M12">
        <v>72</v>
      </c>
      <c r="P12" t="str">
        <f t="shared" si="5"/>
        <v>[11] = {["ID"] = 1879287732; }; -- Quests of Kingstead</v>
      </c>
      <c r="Q12" s="1" t="str">
        <f t="shared" si="6"/>
        <v>[11] = {["ID"] = 1879287732; ["SAVE_INDEX"] =  9; ["TYPE"] = 6; ["VXP"] = 2000; ["LP"] = 5; ["REP"] =  700; ["FACTION"] = 34; ["TIER"] = 2; ["MIN_LVL"] = "72"; ["NAME"] = { ["EN"] = "Quests of Kingstead"; }; ["LORE"] = { ["EN"] = "Complete many quests in Kingstead."; }; ["SUMMARY"] = { ["EN"] = "Complete 50 quests in the Kingstead"; }; ["TITLE"] = { ["EN"] = "Hero of Kingstead"; }; };</v>
      </c>
      <c r="R12">
        <f t="shared" si="7"/>
        <v>11</v>
      </c>
      <c r="S12" t="str">
        <f t="shared" si="8"/>
        <v>[11] = {</v>
      </c>
      <c r="T12" t="str">
        <f t="shared" si="9"/>
        <v xml:space="preserve">["ID"] = 1879287732; </v>
      </c>
      <c r="U12" t="str">
        <f t="shared" si="10"/>
        <v xml:space="preserve">["ID"] = 1879287732; </v>
      </c>
      <c r="V12" t="str">
        <f t="shared" si="11"/>
        <v/>
      </c>
      <c r="W12" t="str">
        <f t="shared" si="12"/>
        <v xml:space="preserve">["SAVE_INDEX"] =  9; </v>
      </c>
      <c r="X12">
        <f>VLOOKUP(D12,Type!A$2:B$14,2,FALSE)</f>
        <v>6</v>
      </c>
      <c r="Y12" t="str">
        <f t="shared" si="13"/>
        <v xml:space="preserve">["TYPE"] = 6; </v>
      </c>
      <c r="Z12" t="str">
        <f t="shared" si="14"/>
        <v>2000</v>
      </c>
      <c r="AA12" t="str">
        <f t="shared" si="15"/>
        <v xml:space="preserve">["VXP"] = 2000; </v>
      </c>
      <c r="AB12" t="str">
        <f t="shared" si="16"/>
        <v>5</v>
      </c>
      <c r="AC12" t="str">
        <f t="shared" si="17"/>
        <v xml:space="preserve">["LP"] = 5; </v>
      </c>
      <c r="AD12" t="str">
        <f t="shared" si="18"/>
        <v>700</v>
      </c>
      <c r="AE12" t="str">
        <f t="shared" si="19"/>
        <v xml:space="preserve">["REP"] =  700; </v>
      </c>
      <c r="AF12">
        <f>VLOOKUP(I12,Faction!A$2:B$80,2,FALSE)</f>
        <v>34</v>
      </c>
      <c r="AG12" t="str">
        <f t="shared" si="20"/>
        <v xml:space="preserve">["FACTION"] = 34; </v>
      </c>
      <c r="AH12" t="str">
        <f t="shared" si="21"/>
        <v xml:space="preserve">["TIER"] = 2; </v>
      </c>
      <c r="AI12" t="str">
        <f t="shared" si="22"/>
        <v xml:space="preserve">["MIN_LVL"] = "72"; </v>
      </c>
      <c r="AJ12" t="str">
        <f t="shared" si="23"/>
        <v xml:space="preserve">["NAME"] = { ["EN"] = "Quests of Kingstead"; }; </v>
      </c>
      <c r="AK12" t="str">
        <f t="shared" si="24"/>
        <v xml:space="preserve">["LORE"] = { ["EN"] = "Complete many quests in Kingstead."; }; </v>
      </c>
      <c r="AL12" t="str">
        <f t="shared" si="25"/>
        <v xml:space="preserve">["SUMMARY"] = { ["EN"] = "Complete 50 quests in the Kingstead"; }; </v>
      </c>
      <c r="AM12" t="str">
        <f t="shared" si="26"/>
        <v xml:space="preserve">["TITLE"] = { ["EN"] = "Hero of Kingstead"; }; </v>
      </c>
      <c r="AN12" t="str">
        <f t="shared" si="27"/>
        <v>};</v>
      </c>
    </row>
    <row r="13" spans="1:40" x14ac:dyDescent="0.25">
      <c r="A13">
        <v>1879287741</v>
      </c>
      <c r="B13">
        <v>10</v>
      </c>
      <c r="C13" t="s">
        <v>927</v>
      </c>
      <c r="D13" t="s">
        <v>26</v>
      </c>
      <c r="E13">
        <v>2000</v>
      </c>
      <c r="F13" t="s">
        <v>928</v>
      </c>
      <c r="G13">
        <v>5</v>
      </c>
      <c r="H13">
        <v>700</v>
      </c>
      <c r="I13" t="s">
        <v>99</v>
      </c>
      <c r="J13" t="s">
        <v>929</v>
      </c>
      <c r="K13" t="s">
        <v>1480</v>
      </c>
      <c r="L13">
        <v>2</v>
      </c>
      <c r="M13">
        <v>72</v>
      </c>
      <c r="P13" t="str">
        <f t="shared" si="5"/>
        <v>[12] = {["ID"] = 1879287741; }; -- Quests of the Stonedeans</v>
      </c>
      <c r="Q13" s="1" t="str">
        <f t="shared" si="6"/>
        <v>[12] = {["ID"] = 1879287741; ["SAVE_INDEX"] = 10; ["TYPE"] = 6; ["VXP"] = 2000; ["LP"] = 5; ["REP"] =  700; ["FACTION"] = 35; ["TIER"] = 2; ["MIN_LVL"] = "72"; ["NAME"] = { ["EN"] = "Quests of the Stonedeans"; }; ["LORE"] = { ["EN"] = "Complete many quests in the Stonedeans"; }; ["SUMMARY"] = { ["EN"] = "Complete 50 quests in the Stonedeans"; }; ["TITLE"] = { ["EN"] = "Hero of the Stonedeans"; }; };</v>
      </c>
      <c r="R13">
        <f t="shared" si="7"/>
        <v>12</v>
      </c>
      <c r="S13" t="str">
        <f t="shared" si="8"/>
        <v>[12] = {</v>
      </c>
      <c r="T13" t="str">
        <f t="shared" si="9"/>
        <v xml:space="preserve">["ID"] = 1879287741; </v>
      </c>
      <c r="U13" t="str">
        <f t="shared" si="10"/>
        <v xml:space="preserve">["ID"] = 1879287741; </v>
      </c>
      <c r="V13" t="str">
        <f t="shared" si="11"/>
        <v/>
      </c>
      <c r="W13" t="str">
        <f t="shared" si="12"/>
        <v xml:space="preserve">["SAVE_INDEX"] = 10; </v>
      </c>
      <c r="X13">
        <f>VLOOKUP(D13,Type!A$2:B$14,2,FALSE)</f>
        <v>6</v>
      </c>
      <c r="Y13" t="str">
        <f t="shared" si="13"/>
        <v xml:space="preserve">["TYPE"] = 6; </v>
      </c>
      <c r="Z13" t="str">
        <f t="shared" si="14"/>
        <v>2000</v>
      </c>
      <c r="AA13" t="str">
        <f t="shared" si="15"/>
        <v xml:space="preserve">["VXP"] = 2000; </v>
      </c>
      <c r="AB13" t="str">
        <f t="shared" si="16"/>
        <v>5</v>
      </c>
      <c r="AC13" t="str">
        <f t="shared" si="17"/>
        <v xml:space="preserve">["LP"] = 5; </v>
      </c>
      <c r="AD13" t="str">
        <f t="shared" si="18"/>
        <v>700</v>
      </c>
      <c r="AE13" t="str">
        <f t="shared" si="19"/>
        <v xml:space="preserve">["REP"] =  700; </v>
      </c>
      <c r="AF13">
        <f>VLOOKUP(I13,Faction!A$2:B$80,2,FALSE)</f>
        <v>35</v>
      </c>
      <c r="AG13" t="str">
        <f t="shared" si="20"/>
        <v xml:space="preserve">["FACTION"] = 35; </v>
      </c>
      <c r="AH13" t="str">
        <f t="shared" si="21"/>
        <v xml:space="preserve">["TIER"] = 2; </v>
      </c>
      <c r="AI13" t="str">
        <f t="shared" si="22"/>
        <v xml:space="preserve">["MIN_LVL"] = "72"; </v>
      </c>
      <c r="AJ13" t="str">
        <f t="shared" si="23"/>
        <v xml:space="preserve">["NAME"] = { ["EN"] = "Quests of the Stonedeans"; }; </v>
      </c>
      <c r="AK13" t="str">
        <f t="shared" si="24"/>
        <v xml:space="preserve">["LORE"] = { ["EN"] = "Complete many quests in the Stonedeans"; }; </v>
      </c>
      <c r="AL13" t="str">
        <f t="shared" si="25"/>
        <v xml:space="preserve">["SUMMARY"] = { ["EN"] = "Complete 50 quests in the Stonedeans"; }; </v>
      </c>
      <c r="AM13" t="str">
        <f t="shared" si="26"/>
        <v xml:space="preserve">["TITLE"] = { ["EN"] = "Hero of the Stonedeans"; }; </v>
      </c>
      <c r="AN13" t="str">
        <f t="shared" si="27"/>
        <v>};</v>
      </c>
    </row>
    <row r="14" spans="1:40" x14ac:dyDescent="0.25">
      <c r="A14">
        <v>1879287743</v>
      </c>
      <c r="B14">
        <v>13</v>
      </c>
      <c r="C14" t="s">
        <v>936</v>
      </c>
      <c r="D14" t="s">
        <v>26</v>
      </c>
      <c r="E14">
        <v>2000</v>
      </c>
      <c r="F14" t="s">
        <v>937</v>
      </c>
      <c r="G14">
        <v>5</v>
      </c>
      <c r="H14">
        <v>700</v>
      </c>
      <c r="I14" t="s">
        <v>99</v>
      </c>
      <c r="J14" t="s">
        <v>938</v>
      </c>
      <c r="K14" t="s">
        <v>1483</v>
      </c>
      <c r="L14">
        <v>2</v>
      </c>
      <c r="M14">
        <v>72</v>
      </c>
      <c r="P14" t="str">
        <f t="shared" si="5"/>
        <v>[13] = {["ID"] = 1879287743; }; -- Quests of the Westfold</v>
      </c>
      <c r="Q14" s="1" t="str">
        <f t="shared" si="6"/>
        <v>[13] = {["ID"] = 1879287743; ["SAVE_INDEX"] = 13; ["TYPE"] = 6; ["VXP"] = 2000; ["LP"] = 5; ["REP"] =  700; ["FACTION"] = 35; ["TIER"] = 2; ["MIN_LVL"] = "72"; ["NAME"] = { ["EN"] = "Quests of the Westfold"; }; ["LORE"] = { ["EN"] = "Complete many quests in the Westfold."; }; ["SUMMARY"] = { ["EN"] = "Complete 50 quests in the Westfold"; }; ["TITLE"] = { ["EN"] = "Hero of the Westfold"; }; };</v>
      </c>
      <c r="R14">
        <f t="shared" si="7"/>
        <v>13</v>
      </c>
      <c r="S14" t="str">
        <f t="shared" si="8"/>
        <v>[13] = {</v>
      </c>
      <c r="T14" t="str">
        <f t="shared" si="9"/>
        <v xml:space="preserve">["ID"] = 1879287743; </v>
      </c>
      <c r="U14" t="str">
        <f t="shared" si="10"/>
        <v xml:space="preserve">["ID"] = 1879287743; </v>
      </c>
      <c r="V14" t="str">
        <f t="shared" si="11"/>
        <v/>
      </c>
      <c r="W14" t="str">
        <f t="shared" si="12"/>
        <v xml:space="preserve">["SAVE_INDEX"] = 13; </v>
      </c>
      <c r="X14">
        <f>VLOOKUP(D14,Type!A$2:B$14,2,FALSE)</f>
        <v>6</v>
      </c>
      <c r="Y14" t="str">
        <f t="shared" si="13"/>
        <v xml:space="preserve">["TYPE"] = 6; </v>
      </c>
      <c r="Z14" t="str">
        <f t="shared" si="14"/>
        <v>2000</v>
      </c>
      <c r="AA14" t="str">
        <f t="shared" si="15"/>
        <v xml:space="preserve">["VXP"] = 2000; </v>
      </c>
      <c r="AB14" t="str">
        <f t="shared" si="16"/>
        <v>5</v>
      </c>
      <c r="AC14" t="str">
        <f t="shared" si="17"/>
        <v xml:space="preserve">["LP"] = 5; </v>
      </c>
      <c r="AD14" t="str">
        <f t="shared" si="18"/>
        <v>700</v>
      </c>
      <c r="AE14" t="str">
        <f t="shared" si="19"/>
        <v xml:space="preserve">["REP"] =  700; </v>
      </c>
      <c r="AF14">
        <f>VLOOKUP(I14,Faction!A$2:B$80,2,FALSE)</f>
        <v>35</v>
      </c>
      <c r="AG14" t="str">
        <f t="shared" si="20"/>
        <v xml:space="preserve">["FACTION"] = 35; </v>
      </c>
      <c r="AH14" t="str">
        <f t="shared" si="21"/>
        <v xml:space="preserve">["TIER"] = 2; </v>
      </c>
      <c r="AI14" t="str">
        <f t="shared" si="22"/>
        <v xml:space="preserve">["MIN_LVL"] = "72"; </v>
      </c>
      <c r="AJ14" t="str">
        <f t="shared" si="23"/>
        <v xml:space="preserve">["NAME"] = { ["EN"] = "Quests of the Westfold"; }; </v>
      </c>
      <c r="AK14" t="str">
        <f t="shared" si="24"/>
        <v xml:space="preserve">["LORE"] = { ["EN"] = "Complete many quests in the Westfold."; }; </v>
      </c>
      <c r="AL14" t="str">
        <f t="shared" si="25"/>
        <v xml:space="preserve">["SUMMARY"] = { ["EN"] = "Complete 50 quests in the Westfold"; }; </v>
      </c>
      <c r="AM14" t="str">
        <f t="shared" si="26"/>
        <v xml:space="preserve">["TITLE"] = { ["EN"] = "Hero of the Westfold"; }; </v>
      </c>
      <c r="AN14" t="str">
        <f t="shared" si="27"/>
        <v>};</v>
      </c>
    </row>
    <row r="15" spans="1:40" x14ac:dyDescent="0.25">
      <c r="A15">
        <v>1879303881</v>
      </c>
      <c r="B15">
        <v>14</v>
      </c>
      <c r="C15" t="s">
        <v>920</v>
      </c>
      <c r="D15" t="s">
        <v>31</v>
      </c>
      <c r="E15">
        <v>2000</v>
      </c>
      <c r="H15">
        <v>900</v>
      </c>
      <c r="I15" t="s">
        <v>99</v>
      </c>
      <c r="J15" t="s">
        <v>921</v>
      </c>
      <c r="K15" t="s">
        <v>995</v>
      </c>
      <c r="L15">
        <v>1</v>
      </c>
      <c r="M15">
        <v>80</v>
      </c>
      <c r="P15" t="str">
        <f t="shared" si="5"/>
        <v>[14] = {["ID"] = 1879303881; }; -- Slayer of the Westemnet</v>
      </c>
      <c r="Q15" s="1" t="str">
        <f t="shared" si="6"/>
        <v>[14] = {["ID"] = 1879303881; ["SAVE_INDEX"] = 14; ["TYPE"] = 4; ["VXP"] = 2000; ["LP"] = 0; ["REP"] =  900; ["FACTION"] = 35; ["TIER"] = 1; ["MIN_LVL"] = "80"; ["NAME"] = { ["EN"] = "Slayer of the Westemnet"; }; ["LORE"] = { ["EN"] = "There are many villainous monsters roaming the Westemnet, and the Free Peoples must do their part to slay them."; }; ["SUMMARY"] = { ["EN"] = "Complete 11 slayer deeds in the Westemnet"; }; };</v>
      </c>
      <c r="R15">
        <f t="shared" si="7"/>
        <v>14</v>
      </c>
      <c r="S15" t="str">
        <f t="shared" si="8"/>
        <v>[14] = {</v>
      </c>
      <c r="T15" t="str">
        <f t="shared" si="9"/>
        <v xml:space="preserve">["ID"] = 1879303881; </v>
      </c>
      <c r="U15" t="str">
        <f t="shared" si="10"/>
        <v xml:space="preserve">["ID"] = 1879303881; </v>
      </c>
      <c r="V15" t="str">
        <f t="shared" si="11"/>
        <v/>
      </c>
      <c r="W15" t="str">
        <f t="shared" si="12"/>
        <v xml:space="preserve">["SAVE_INDEX"] = 14; </v>
      </c>
      <c r="X15">
        <f>VLOOKUP(D15,Type!A$2:B$14,2,FALSE)</f>
        <v>4</v>
      </c>
      <c r="Y15" t="str">
        <f t="shared" si="13"/>
        <v xml:space="preserve">["TYPE"] = 4; </v>
      </c>
      <c r="Z15" t="str">
        <f t="shared" si="14"/>
        <v>2000</v>
      </c>
      <c r="AA15" t="str">
        <f t="shared" si="15"/>
        <v xml:space="preserve">["VXP"] = 2000; </v>
      </c>
      <c r="AB15" t="str">
        <f t="shared" si="16"/>
        <v>0</v>
      </c>
      <c r="AC15" t="str">
        <f t="shared" si="17"/>
        <v xml:space="preserve">["LP"] = 0; </v>
      </c>
      <c r="AD15" t="str">
        <f t="shared" si="18"/>
        <v>900</v>
      </c>
      <c r="AE15" t="str">
        <f t="shared" si="19"/>
        <v xml:space="preserve">["REP"] =  900; </v>
      </c>
      <c r="AF15">
        <f>VLOOKUP(I15,Faction!A$2:B$80,2,FALSE)</f>
        <v>35</v>
      </c>
      <c r="AG15" t="str">
        <f t="shared" si="20"/>
        <v xml:space="preserve">["FACTION"] = 35; </v>
      </c>
      <c r="AH15" t="str">
        <f t="shared" si="21"/>
        <v xml:space="preserve">["TIER"] = 1; </v>
      </c>
      <c r="AI15" t="str">
        <f t="shared" si="22"/>
        <v xml:space="preserve">["MIN_LVL"] = "80"; </v>
      </c>
      <c r="AJ15" t="str">
        <f t="shared" si="23"/>
        <v xml:space="preserve">["NAME"] = { ["EN"] = "Slayer of the Westemnet"; }; </v>
      </c>
      <c r="AK15" t="str">
        <f t="shared" si="24"/>
        <v xml:space="preserve">["LORE"] = { ["EN"] = "There are many villainous monsters roaming the Westemnet, and the Free Peoples must do their part to slay them."; }; </v>
      </c>
      <c r="AL15" t="str">
        <f t="shared" si="25"/>
        <v xml:space="preserve">["SUMMARY"] = { ["EN"] = "Complete 11 slayer deeds in the Westemnet"; }; </v>
      </c>
      <c r="AM15" t="str">
        <f t="shared" si="26"/>
        <v/>
      </c>
      <c r="AN15" t="str">
        <f t="shared" si="27"/>
        <v>};</v>
      </c>
    </row>
    <row r="16" spans="1:40" x14ac:dyDescent="0.25">
      <c r="A16">
        <v>1879287759</v>
      </c>
      <c r="B16">
        <v>15</v>
      </c>
      <c r="C16" t="s">
        <v>958</v>
      </c>
      <c r="D16" t="s">
        <v>31</v>
      </c>
      <c r="E16">
        <v>2000</v>
      </c>
      <c r="F16" t="s">
        <v>959</v>
      </c>
      <c r="G16">
        <v>5</v>
      </c>
      <c r="H16">
        <v>700</v>
      </c>
      <c r="I16" t="s">
        <v>96</v>
      </c>
      <c r="J16" t="s">
        <v>960</v>
      </c>
      <c r="K16" t="s">
        <v>998</v>
      </c>
      <c r="L16">
        <v>2</v>
      </c>
      <c r="M16">
        <v>80</v>
      </c>
      <c r="P16" t="str">
        <f t="shared" si="5"/>
        <v>[15] = {["ID"] = 1879287759; }; -- Boar and Bear Slayer of the Westemnet (Advanced)</v>
      </c>
      <c r="Q16" s="1" t="str">
        <f t="shared" si="6"/>
        <v>[15] = {["ID"] = 1879287759; ["SAVE_INDEX"] = 15; ["TYPE"] = 4; ["VXP"] = 2000; ["LP"] = 5; ["REP"] =  700; ["FACTION"] = 34; ["TIER"] = 2; ["MIN_LVL"] = "80"; ["NAME"] = { ["EN"] = "Boar and Bear Slayer of the Westemnet (Advanced)"; }; ["LORE"] = { ["EN"] = "Defeat boars and bears in Western Rohan."; }; ["SUMMARY"] = { ["EN"] = "Defeat 200 Boars or Bears in the Westemnet"; }; ["TITLE"] = { ["EN"] = "Slayer of Boars and Bears in the Westemnet"; }; };</v>
      </c>
      <c r="R16">
        <f t="shared" si="7"/>
        <v>15</v>
      </c>
      <c r="S16" t="str">
        <f t="shared" si="8"/>
        <v>[15] = {</v>
      </c>
      <c r="T16" t="str">
        <f t="shared" si="9"/>
        <v xml:space="preserve">["ID"] = 1879287759; </v>
      </c>
      <c r="U16" t="str">
        <f t="shared" si="10"/>
        <v xml:space="preserve">["ID"] = 1879287759; </v>
      </c>
      <c r="V16" t="str">
        <f t="shared" si="11"/>
        <v/>
      </c>
      <c r="W16" t="str">
        <f t="shared" si="12"/>
        <v xml:space="preserve">["SAVE_INDEX"] = 15; </v>
      </c>
      <c r="X16">
        <f>VLOOKUP(D16,Type!A$2:B$14,2,FALSE)</f>
        <v>4</v>
      </c>
      <c r="Y16" t="str">
        <f t="shared" si="13"/>
        <v xml:space="preserve">["TYPE"] = 4; </v>
      </c>
      <c r="Z16" t="str">
        <f t="shared" si="14"/>
        <v>2000</v>
      </c>
      <c r="AA16" t="str">
        <f t="shared" si="15"/>
        <v xml:space="preserve">["VXP"] = 2000; </v>
      </c>
      <c r="AB16" t="str">
        <f t="shared" si="16"/>
        <v>5</v>
      </c>
      <c r="AC16" t="str">
        <f t="shared" si="17"/>
        <v xml:space="preserve">["LP"] = 5; </v>
      </c>
      <c r="AD16" t="str">
        <f t="shared" si="18"/>
        <v>700</v>
      </c>
      <c r="AE16" t="str">
        <f t="shared" si="19"/>
        <v xml:space="preserve">["REP"] =  700; </v>
      </c>
      <c r="AF16">
        <f>VLOOKUP(I16,Faction!A$2:B$80,2,FALSE)</f>
        <v>34</v>
      </c>
      <c r="AG16" t="str">
        <f t="shared" si="20"/>
        <v xml:space="preserve">["FACTION"] = 34; </v>
      </c>
      <c r="AH16" t="str">
        <f t="shared" si="21"/>
        <v xml:space="preserve">["TIER"] = 2; </v>
      </c>
      <c r="AI16" t="str">
        <f t="shared" si="22"/>
        <v xml:space="preserve">["MIN_LVL"] = "80"; </v>
      </c>
      <c r="AJ16" t="str">
        <f t="shared" si="23"/>
        <v xml:space="preserve">["NAME"] = { ["EN"] = "Boar and Bear Slayer of the Westemnet (Advanced)"; }; </v>
      </c>
      <c r="AK16" t="str">
        <f t="shared" si="24"/>
        <v xml:space="preserve">["LORE"] = { ["EN"] = "Defeat boars and bears in Western Rohan."; }; </v>
      </c>
      <c r="AL16" t="str">
        <f t="shared" si="25"/>
        <v xml:space="preserve">["SUMMARY"] = { ["EN"] = "Defeat 200 Boars or Bears in the Westemnet"; }; </v>
      </c>
      <c r="AM16" t="str">
        <f t="shared" si="26"/>
        <v xml:space="preserve">["TITLE"] = { ["EN"] = "Slayer of Boars and Bears in the Westemnet"; }; </v>
      </c>
      <c r="AN16" t="str">
        <f t="shared" si="27"/>
        <v>};</v>
      </c>
    </row>
    <row r="17" spans="1:40" x14ac:dyDescent="0.25">
      <c r="A17">
        <v>1879287758</v>
      </c>
      <c r="B17">
        <v>16</v>
      </c>
      <c r="C17" t="s">
        <v>956</v>
      </c>
      <c r="D17" t="s">
        <v>31</v>
      </c>
      <c r="G17">
        <v>5</v>
      </c>
      <c r="H17">
        <v>500</v>
      </c>
      <c r="I17" t="s">
        <v>96</v>
      </c>
      <c r="J17" t="s">
        <v>957</v>
      </c>
      <c r="K17" t="s">
        <v>998</v>
      </c>
      <c r="L17">
        <v>3</v>
      </c>
      <c r="M17">
        <v>80</v>
      </c>
      <c r="P17" t="str">
        <f t="shared" si="5"/>
        <v>[16] = {["ID"] = 1879287758; }; -- Boar and Bear Slayer of the Westemnet</v>
      </c>
      <c r="Q17" s="1" t="str">
        <f t="shared" si="6"/>
        <v>[16] = {["ID"] = 1879287758; ["SAVE_INDEX"] = 16; ["TYPE"] = 4; ["VXP"] =    0; ["LP"] = 5; ["REP"] =  500; ["FACTION"] = 34; ["TIER"] = 3; ["MIN_LVL"] = "80"; ["NAME"] = { ["EN"] = "Boar and Bear Slayer of the Westemnet"; }; ["LORE"] = { ["EN"] = "Defeat boars and bears in Western Rohan."; }; ["SUMMARY"] = { ["EN"] = "Defeat 100 Boars or Bears in the Westemnet"; }; };</v>
      </c>
      <c r="R17">
        <f t="shared" si="7"/>
        <v>16</v>
      </c>
      <c r="S17" t="str">
        <f t="shared" si="8"/>
        <v>[16] = {</v>
      </c>
      <c r="T17" t="str">
        <f t="shared" si="9"/>
        <v xml:space="preserve">["ID"] = 1879287758; </v>
      </c>
      <c r="U17" t="str">
        <f t="shared" si="10"/>
        <v xml:space="preserve">["ID"] = 1879287758; </v>
      </c>
      <c r="V17" t="str">
        <f t="shared" si="11"/>
        <v/>
      </c>
      <c r="W17" t="str">
        <f t="shared" si="12"/>
        <v xml:space="preserve">["SAVE_INDEX"] = 16; </v>
      </c>
      <c r="X17">
        <f>VLOOKUP(D17,Type!A$2:B$14,2,FALSE)</f>
        <v>4</v>
      </c>
      <c r="Y17" t="str">
        <f t="shared" si="13"/>
        <v xml:space="preserve">["TYPE"] = 4; </v>
      </c>
      <c r="Z17" t="str">
        <f t="shared" si="14"/>
        <v>0</v>
      </c>
      <c r="AA17" t="str">
        <f t="shared" si="15"/>
        <v xml:space="preserve">["VXP"] =    0; </v>
      </c>
      <c r="AB17" t="str">
        <f t="shared" si="16"/>
        <v>5</v>
      </c>
      <c r="AC17" t="str">
        <f t="shared" si="17"/>
        <v xml:space="preserve">["LP"] = 5; </v>
      </c>
      <c r="AD17" t="str">
        <f t="shared" si="18"/>
        <v>500</v>
      </c>
      <c r="AE17" t="str">
        <f t="shared" si="19"/>
        <v xml:space="preserve">["REP"] =  500; </v>
      </c>
      <c r="AF17">
        <f>VLOOKUP(I17,Faction!A$2:B$80,2,FALSE)</f>
        <v>34</v>
      </c>
      <c r="AG17" t="str">
        <f t="shared" si="20"/>
        <v xml:space="preserve">["FACTION"] = 34; </v>
      </c>
      <c r="AH17" t="str">
        <f t="shared" si="21"/>
        <v xml:space="preserve">["TIER"] = 3; </v>
      </c>
      <c r="AI17" t="str">
        <f t="shared" si="22"/>
        <v xml:space="preserve">["MIN_LVL"] = "80"; </v>
      </c>
      <c r="AJ17" t="str">
        <f t="shared" si="23"/>
        <v xml:space="preserve">["NAME"] = { ["EN"] = "Boar and Bear Slayer of the Westemnet"; }; </v>
      </c>
      <c r="AK17" t="str">
        <f t="shared" si="24"/>
        <v xml:space="preserve">["LORE"] = { ["EN"] = "Defeat boars and bears in Western Rohan."; }; </v>
      </c>
      <c r="AL17" t="str">
        <f t="shared" si="25"/>
        <v xml:space="preserve">["SUMMARY"] = { ["EN"] = "Defeat 100 Boars or Bears in the Westemnet"; }; </v>
      </c>
      <c r="AM17" t="str">
        <f t="shared" si="26"/>
        <v/>
      </c>
      <c r="AN17" t="str">
        <f t="shared" si="27"/>
        <v>};</v>
      </c>
    </row>
    <row r="18" spans="1:40" x14ac:dyDescent="0.25">
      <c r="A18">
        <v>1879287753</v>
      </c>
      <c r="B18">
        <v>17</v>
      </c>
      <c r="C18" t="s">
        <v>1372</v>
      </c>
      <c r="D18" t="s">
        <v>31</v>
      </c>
      <c r="E18">
        <v>2000</v>
      </c>
      <c r="F18" t="s">
        <v>962</v>
      </c>
      <c r="G18">
        <v>5</v>
      </c>
      <c r="H18">
        <v>700</v>
      </c>
      <c r="I18" t="s">
        <v>96</v>
      </c>
      <c r="J18" t="s">
        <v>963</v>
      </c>
      <c r="K18" t="s">
        <v>999</v>
      </c>
      <c r="L18">
        <v>2</v>
      </c>
      <c r="M18">
        <v>80</v>
      </c>
      <c r="P18" t="str">
        <f t="shared" si="5"/>
        <v>[17] = {["ID"] = 1879287753; }; -- Craban-slayer of the Westemnet (Advanced)</v>
      </c>
      <c r="Q18" s="1" t="str">
        <f t="shared" si="6"/>
        <v>[17] = {["ID"] = 1879287753; ["SAVE_INDEX"] = 17; ["TYPE"] = 4; ["VXP"] = 2000; ["LP"] = 5; ["REP"] =  700; ["FACTION"] = 34; ["TIER"] = 2; ["MIN_LVL"] = "80"; ["NAME"] = { ["EN"] = "Craban-slayer of the Westemnet (Advanced)"; }; ["LORE"] = { ["EN"] = "Defeat crebain in Western Rohan."; }; ["SUMMARY"] = { ["EN"] = "Defeat 160 Crabain in the Westemnet"; }; ["TITLE"] = { ["EN"] = "Craban-slayer of the Westemnet"; }; };</v>
      </c>
      <c r="R18">
        <f t="shared" si="7"/>
        <v>17</v>
      </c>
      <c r="S18" t="str">
        <f t="shared" si="8"/>
        <v>[17] = {</v>
      </c>
      <c r="T18" t="str">
        <f t="shared" si="9"/>
        <v xml:space="preserve">["ID"] = 1879287753; </v>
      </c>
      <c r="U18" t="str">
        <f t="shared" si="10"/>
        <v xml:space="preserve">["ID"] = 1879287753; </v>
      </c>
      <c r="V18" t="str">
        <f t="shared" si="11"/>
        <v/>
      </c>
      <c r="W18" t="str">
        <f t="shared" si="12"/>
        <v xml:space="preserve">["SAVE_INDEX"] = 17; </v>
      </c>
      <c r="X18">
        <f>VLOOKUP(D18,Type!A$2:B$14,2,FALSE)</f>
        <v>4</v>
      </c>
      <c r="Y18" t="str">
        <f t="shared" si="13"/>
        <v xml:space="preserve">["TYPE"] = 4; </v>
      </c>
      <c r="Z18" t="str">
        <f t="shared" si="14"/>
        <v>2000</v>
      </c>
      <c r="AA18" t="str">
        <f t="shared" si="15"/>
        <v xml:space="preserve">["VXP"] = 2000; </v>
      </c>
      <c r="AB18" t="str">
        <f t="shared" si="16"/>
        <v>5</v>
      </c>
      <c r="AC18" t="str">
        <f t="shared" si="17"/>
        <v xml:space="preserve">["LP"] = 5; </v>
      </c>
      <c r="AD18" t="str">
        <f t="shared" si="18"/>
        <v>700</v>
      </c>
      <c r="AE18" t="str">
        <f t="shared" si="19"/>
        <v xml:space="preserve">["REP"] =  700; </v>
      </c>
      <c r="AF18">
        <f>VLOOKUP(I18,Faction!A$2:B$80,2,FALSE)</f>
        <v>34</v>
      </c>
      <c r="AG18" t="str">
        <f t="shared" si="20"/>
        <v xml:space="preserve">["FACTION"] = 34; </v>
      </c>
      <c r="AH18" t="str">
        <f t="shared" si="21"/>
        <v xml:space="preserve">["TIER"] = 2; </v>
      </c>
      <c r="AI18" t="str">
        <f t="shared" si="22"/>
        <v xml:space="preserve">["MIN_LVL"] = "80"; </v>
      </c>
      <c r="AJ18" t="str">
        <f t="shared" si="23"/>
        <v xml:space="preserve">["NAME"] = { ["EN"] = "Craban-slayer of the Westemnet (Advanced)"; }; </v>
      </c>
      <c r="AK18" t="str">
        <f t="shared" si="24"/>
        <v xml:space="preserve">["LORE"] = { ["EN"] = "Defeat crebain in Western Rohan."; }; </v>
      </c>
      <c r="AL18" t="str">
        <f t="shared" si="25"/>
        <v xml:space="preserve">["SUMMARY"] = { ["EN"] = "Defeat 160 Crabain in the Westemnet"; }; </v>
      </c>
      <c r="AM18" t="str">
        <f t="shared" si="26"/>
        <v xml:space="preserve">["TITLE"] = { ["EN"] = "Craban-slayer of the Westemnet"; }; </v>
      </c>
      <c r="AN18" t="str">
        <f t="shared" si="27"/>
        <v>};</v>
      </c>
    </row>
    <row r="19" spans="1:40" x14ac:dyDescent="0.25">
      <c r="A19">
        <v>1879287752</v>
      </c>
      <c r="B19">
        <v>18</v>
      </c>
      <c r="C19" t="s">
        <v>962</v>
      </c>
      <c r="D19" t="s">
        <v>31</v>
      </c>
      <c r="G19">
        <v>5</v>
      </c>
      <c r="H19">
        <v>500</v>
      </c>
      <c r="I19" t="s">
        <v>96</v>
      </c>
      <c r="J19" t="s">
        <v>961</v>
      </c>
      <c r="K19" t="s">
        <v>999</v>
      </c>
      <c r="L19">
        <v>3</v>
      </c>
      <c r="M19">
        <v>80</v>
      </c>
      <c r="P19" t="str">
        <f t="shared" si="5"/>
        <v>[18] = {["ID"] = 1879287752; }; -- Craban-slayer of the Westemnet</v>
      </c>
      <c r="Q19" s="1" t="str">
        <f t="shared" si="6"/>
        <v>[18] = {["ID"] = 1879287752; ["SAVE_INDEX"] = 18; ["TYPE"] = 4; ["VXP"] =    0; ["LP"] = 5; ["REP"] =  500; ["FACTION"] = 34; ["TIER"] = 3; ["MIN_LVL"] = "80"; ["NAME"] = { ["EN"] = "Craban-slayer of the Westemnet"; }; ["LORE"] = { ["EN"] = "Defeat crebain in Western Rohan."; }; ["SUMMARY"] = { ["EN"] = "Defeat 80 Crabain in the Westemnet"; }; };</v>
      </c>
      <c r="R19">
        <f t="shared" si="7"/>
        <v>18</v>
      </c>
      <c r="S19" t="str">
        <f t="shared" si="8"/>
        <v>[18] = {</v>
      </c>
      <c r="T19" t="str">
        <f t="shared" si="9"/>
        <v xml:space="preserve">["ID"] = 1879287752; </v>
      </c>
      <c r="U19" t="str">
        <f t="shared" si="10"/>
        <v xml:space="preserve">["ID"] = 1879287752; </v>
      </c>
      <c r="V19" t="str">
        <f t="shared" si="11"/>
        <v/>
      </c>
      <c r="W19" t="str">
        <f t="shared" si="12"/>
        <v xml:space="preserve">["SAVE_INDEX"] = 18; </v>
      </c>
      <c r="X19">
        <f>VLOOKUP(D19,Type!A$2:B$14,2,FALSE)</f>
        <v>4</v>
      </c>
      <c r="Y19" t="str">
        <f t="shared" si="13"/>
        <v xml:space="preserve">["TYPE"] = 4; </v>
      </c>
      <c r="Z19" t="str">
        <f t="shared" si="14"/>
        <v>0</v>
      </c>
      <c r="AA19" t="str">
        <f t="shared" si="15"/>
        <v xml:space="preserve">["VXP"] =    0; </v>
      </c>
      <c r="AB19" t="str">
        <f t="shared" si="16"/>
        <v>5</v>
      </c>
      <c r="AC19" t="str">
        <f t="shared" si="17"/>
        <v xml:space="preserve">["LP"] = 5; </v>
      </c>
      <c r="AD19" t="str">
        <f t="shared" si="18"/>
        <v>500</v>
      </c>
      <c r="AE19" t="str">
        <f t="shared" si="19"/>
        <v xml:space="preserve">["REP"] =  500; </v>
      </c>
      <c r="AF19">
        <f>VLOOKUP(I19,Faction!A$2:B$80,2,FALSE)</f>
        <v>34</v>
      </c>
      <c r="AG19" t="str">
        <f t="shared" si="20"/>
        <v xml:space="preserve">["FACTION"] = 34; </v>
      </c>
      <c r="AH19" t="str">
        <f t="shared" si="21"/>
        <v xml:space="preserve">["TIER"] = 3; </v>
      </c>
      <c r="AI19" t="str">
        <f t="shared" si="22"/>
        <v xml:space="preserve">["MIN_LVL"] = "80"; </v>
      </c>
      <c r="AJ19" t="str">
        <f t="shared" si="23"/>
        <v xml:space="preserve">["NAME"] = { ["EN"] = "Craban-slayer of the Westemnet"; }; </v>
      </c>
      <c r="AK19" t="str">
        <f t="shared" si="24"/>
        <v xml:space="preserve">["LORE"] = { ["EN"] = "Defeat crebain in Western Rohan."; }; </v>
      </c>
      <c r="AL19" t="str">
        <f t="shared" si="25"/>
        <v xml:space="preserve">["SUMMARY"] = { ["EN"] = "Defeat 80 Crabain in the Westemnet"; }; </v>
      </c>
      <c r="AM19" t="str">
        <f t="shared" si="26"/>
        <v/>
      </c>
      <c r="AN19" t="str">
        <f t="shared" si="27"/>
        <v>};</v>
      </c>
    </row>
    <row r="20" spans="1:40" x14ac:dyDescent="0.25">
      <c r="A20">
        <v>1879287747</v>
      </c>
      <c r="B20">
        <v>19</v>
      </c>
      <c r="C20" t="s">
        <v>1373</v>
      </c>
      <c r="D20" t="s">
        <v>31</v>
      </c>
      <c r="E20">
        <v>2000</v>
      </c>
      <c r="F20" t="s">
        <v>965</v>
      </c>
      <c r="G20">
        <v>5</v>
      </c>
      <c r="H20">
        <v>700</v>
      </c>
      <c r="I20" t="s">
        <v>99</v>
      </c>
      <c r="J20" t="s">
        <v>966</v>
      </c>
      <c r="K20" t="s">
        <v>1000</v>
      </c>
      <c r="L20">
        <v>2</v>
      </c>
      <c r="M20">
        <v>80</v>
      </c>
      <c r="P20" t="str">
        <f t="shared" si="5"/>
        <v>[19] = {["ID"] = 1879287747; }; -- Dunlending-slayer of the Westemnet (Advanced)</v>
      </c>
      <c r="Q20" s="1" t="str">
        <f t="shared" si="6"/>
        <v>[19] = {["ID"] = 1879287747; ["SAVE_INDEX"] = 19; ["TYPE"] = 4; ["VXP"] = 2000; ["LP"] = 5; ["REP"] =  700; ["FACTION"] = 35; ["TIER"] = 2; ["MIN_LVL"] = "80"; ["NAME"] = { ["EN"] = "Dunlending-slayer of the Westemnet (Advanced)"; }; ["LORE"] = { ["EN"] = "Defeat Dunlendings in Western Rohan."; }; ["SUMMARY"] = { ["EN"] = "Defeat 200 Dunlendings in the Westemnet"; }; ["TITLE"] = { ["EN"] = "Dunlending-slayer of the Westemnet"; }; };</v>
      </c>
      <c r="R20">
        <f t="shared" si="7"/>
        <v>19</v>
      </c>
      <c r="S20" t="str">
        <f t="shared" si="8"/>
        <v>[19] = {</v>
      </c>
      <c r="T20" t="str">
        <f t="shared" si="9"/>
        <v xml:space="preserve">["ID"] = 1879287747; </v>
      </c>
      <c r="U20" t="str">
        <f t="shared" si="10"/>
        <v xml:space="preserve">["ID"] = 1879287747; </v>
      </c>
      <c r="V20" t="str">
        <f t="shared" si="11"/>
        <v/>
      </c>
      <c r="W20" t="str">
        <f t="shared" si="12"/>
        <v xml:space="preserve">["SAVE_INDEX"] = 19; </v>
      </c>
      <c r="X20">
        <f>VLOOKUP(D20,Type!A$2:B$14,2,FALSE)</f>
        <v>4</v>
      </c>
      <c r="Y20" t="str">
        <f t="shared" si="13"/>
        <v xml:space="preserve">["TYPE"] = 4; </v>
      </c>
      <c r="Z20" t="str">
        <f t="shared" si="14"/>
        <v>2000</v>
      </c>
      <c r="AA20" t="str">
        <f t="shared" si="15"/>
        <v xml:space="preserve">["VXP"] = 2000; </v>
      </c>
      <c r="AB20" t="str">
        <f t="shared" si="16"/>
        <v>5</v>
      </c>
      <c r="AC20" t="str">
        <f t="shared" si="17"/>
        <v xml:space="preserve">["LP"] = 5; </v>
      </c>
      <c r="AD20" t="str">
        <f t="shared" si="18"/>
        <v>700</v>
      </c>
      <c r="AE20" t="str">
        <f t="shared" si="19"/>
        <v xml:space="preserve">["REP"] =  700; </v>
      </c>
      <c r="AF20">
        <f>VLOOKUP(I20,Faction!A$2:B$80,2,FALSE)</f>
        <v>35</v>
      </c>
      <c r="AG20" t="str">
        <f t="shared" si="20"/>
        <v xml:space="preserve">["FACTION"] = 35; </v>
      </c>
      <c r="AH20" t="str">
        <f t="shared" si="21"/>
        <v xml:space="preserve">["TIER"] = 2; </v>
      </c>
      <c r="AI20" t="str">
        <f t="shared" si="22"/>
        <v xml:space="preserve">["MIN_LVL"] = "80"; </v>
      </c>
      <c r="AJ20" t="str">
        <f t="shared" si="23"/>
        <v xml:space="preserve">["NAME"] = { ["EN"] = "Dunlending-slayer of the Westemnet (Advanced)"; }; </v>
      </c>
      <c r="AK20" t="str">
        <f t="shared" si="24"/>
        <v xml:space="preserve">["LORE"] = { ["EN"] = "Defeat Dunlendings in Western Rohan."; }; </v>
      </c>
      <c r="AL20" t="str">
        <f t="shared" si="25"/>
        <v xml:space="preserve">["SUMMARY"] = { ["EN"] = "Defeat 200 Dunlendings in the Westemnet"; }; </v>
      </c>
      <c r="AM20" t="str">
        <f t="shared" si="26"/>
        <v xml:space="preserve">["TITLE"] = { ["EN"] = "Dunlending-slayer of the Westemnet"; }; </v>
      </c>
      <c r="AN20" t="str">
        <f t="shared" si="27"/>
        <v>};</v>
      </c>
    </row>
    <row r="21" spans="1:40" x14ac:dyDescent="0.25">
      <c r="A21">
        <v>1879287748</v>
      </c>
      <c r="B21">
        <v>20</v>
      </c>
      <c r="C21" t="s">
        <v>965</v>
      </c>
      <c r="D21" t="s">
        <v>31</v>
      </c>
      <c r="G21">
        <v>5</v>
      </c>
      <c r="H21">
        <v>500</v>
      </c>
      <c r="I21" t="s">
        <v>99</v>
      </c>
      <c r="J21" t="s">
        <v>964</v>
      </c>
      <c r="K21" t="s">
        <v>1000</v>
      </c>
      <c r="L21">
        <v>3</v>
      </c>
      <c r="M21">
        <v>80</v>
      </c>
      <c r="P21" t="str">
        <f t="shared" si="5"/>
        <v>[20] = {["ID"] = 1879287748; }; -- Dunlending-slayer of the Westemnet</v>
      </c>
      <c r="Q21" s="1" t="str">
        <f t="shared" si="6"/>
        <v>[20] = {["ID"] = 1879287748; ["SAVE_INDEX"] = 20; ["TYPE"] = 4; ["VXP"] =    0; ["LP"] = 5; ["REP"] =  500; ["FACTION"] = 35; ["TIER"] = 3; ["MIN_LVL"] = "80"; ["NAME"] = { ["EN"] = "Dunlending-slayer of the Westemnet"; }; ["LORE"] = { ["EN"] = "Defeat Dunlendings in Western Rohan."; }; ["SUMMARY"] = { ["EN"] = "Defeat 100 Dunlendings in the Westemnet"; }; };</v>
      </c>
      <c r="R21">
        <f t="shared" si="7"/>
        <v>20</v>
      </c>
      <c r="S21" t="str">
        <f t="shared" si="8"/>
        <v>[20] = {</v>
      </c>
      <c r="T21" t="str">
        <f t="shared" si="9"/>
        <v xml:space="preserve">["ID"] = 1879287748; </v>
      </c>
      <c r="U21" t="str">
        <f t="shared" si="10"/>
        <v xml:space="preserve">["ID"] = 1879287748; </v>
      </c>
      <c r="V21" t="str">
        <f t="shared" si="11"/>
        <v/>
      </c>
      <c r="W21" t="str">
        <f t="shared" si="12"/>
        <v xml:space="preserve">["SAVE_INDEX"] = 20; </v>
      </c>
      <c r="X21">
        <f>VLOOKUP(D21,Type!A$2:B$14,2,FALSE)</f>
        <v>4</v>
      </c>
      <c r="Y21" t="str">
        <f t="shared" si="13"/>
        <v xml:space="preserve">["TYPE"] = 4; </v>
      </c>
      <c r="Z21" t="str">
        <f t="shared" si="14"/>
        <v>0</v>
      </c>
      <c r="AA21" t="str">
        <f t="shared" si="15"/>
        <v xml:space="preserve">["VXP"] =    0; </v>
      </c>
      <c r="AB21" t="str">
        <f t="shared" si="16"/>
        <v>5</v>
      </c>
      <c r="AC21" t="str">
        <f t="shared" si="17"/>
        <v xml:space="preserve">["LP"] = 5; </v>
      </c>
      <c r="AD21" t="str">
        <f t="shared" si="18"/>
        <v>500</v>
      </c>
      <c r="AE21" t="str">
        <f t="shared" si="19"/>
        <v xml:space="preserve">["REP"] =  500; </v>
      </c>
      <c r="AF21">
        <f>VLOOKUP(I21,Faction!A$2:B$80,2,FALSE)</f>
        <v>35</v>
      </c>
      <c r="AG21" t="str">
        <f t="shared" si="20"/>
        <v xml:space="preserve">["FACTION"] = 35; </v>
      </c>
      <c r="AH21" t="str">
        <f t="shared" si="21"/>
        <v xml:space="preserve">["TIER"] = 3; </v>
      </c>
      <c r="AI21" t="str">
        <f t="shared" si="22"/>
        <v xml:space="preserve">["MIN_LVL"] = "80"; </v>
      </c>
      <c r="AJ21" t="str">
        <f t="shared" si="23"/>
        <v xml:space="preserve">["NAME"] = { ["EN"] = "Dunlending-slayer of the Westemnet"; }; </v>
      </c>
      <c r="AK21" t="str">
        <f t="shared" si="24"/>
        <v xml:space="preserve">["LORE"] = { ["EN"] = "Defeat Dunlendings in Western Rohan."; }; </v>
      </c>
      <c r="AL21" t="str">
        <f t="shared" si="25"/>
        <v xml:space="preserve">["SUMMARY"] = { ["EN"] = "Defeat 100 Dunlendings in the Westemnet"; }; </v>
      </c>
      <c r="AM21" t="str">
        <f t="shared" si="26"/>
        <v/>
      </c>
      <c r="AN21" t="str">
        <f t="shared" si="27"/>
        <v>};</v>
      </c>
    </row>
    <row r="22" spans="1:40" x14ac:dyDescent="0.25">
      <c r="A22">
        <v>1879287764</v>
      </c>
      <c r="B22">
        <v>21</v>
      </c>
      <c r="C22" t="s">
        <v>1374</v>
      </c>
      <c r="D22" t="s">
        <v>31</v>
      </c>
      <c r="E22">
        <v>2000</v>
      </c>
      <c r="F22" t="s">
        <v>968</v>
      </c>
      <c r="G22">
        <v>5</v>
      </c>
      <c r="H22">
        <v>700</v>
      </c>
      <c r="I22" t="s">
        <v>99</v>
      </c>
      <c r="J22" t="s">
        <v>969</v>
      </c>
      <c r="K22" t="s">
        <v>1001</v>
      </c>
      <c r="L22">
        <v>2</v>
      </c>
      <c r="M22">
        <v>80</v>
      </c>
      <c r="P22" t="str">
        <f t="shared" si="5"/>
        <v>[21] = {["ID"] = 1879287764; }; -- Goblin-slayer of the Westemnet (Advanced)</v>
      </c>
      <c r="Q22" s="1" t="str">
        <f t="shared" si="6"/>
        <v>[21] = {["ID"] = 1879287764; ["SAVE_INDEX"] = 21; ["TYPE"] = 4; ["VXP"] = 2000; ["LP"] = 5; ["REP"] =  700; ["FACTION"] = 35; ["TIER"] = 2; ["MIN_LVL"] = "80"; ["NAME"] = { ["EN"] = "Goblin-slayer of the Westemnet (Advanced)"; }; ["LORE"] = { ["EN"] = "Defeat goblins in Western Rohan."; }; ["SUMMARY"] = { ["EN"] = "Defeat 200 Goblins in the Westemnet"; }; ["TITLE"] = { ["EN"] = "Goblin-slayer of the Westemnet"; }; };</v>
      </c>
      <c r="R22">
        <f t="shared" si="7"/>
        <v>21</v>
      </c>
      <c r="S22" t="str">
        <f t="shared" si="8"/>
        <v>[21] = {</v>
      </c>
      <c r="T22" t="str">
        <f t="shared" si="9"/>
        <v xml:space="preserve">["ID"] = 1879287764; </v>
      </c>
      <c r="U22" t="str">
        <f t="shared" si="10"/>
        <v xml:space="preserve">["ID"] = 1879287764; </v>
      </c>
      <c r="V22" t="str">
        <f t="shared" si="11"/>
        <v/>
      </c>
      <c r="W22" t="str">
        <f t="shared" si="12"/>
        <v xml:space="preserve">["SAVE_INDEX"] = 21; </v>
      </c>
      <c r="X22">
        <f>VLOOKUP(D22,Type!A$2:B$14,2,FALSE)</f>
        <v>4</v>
      </c>
      <c r="Y22" t="str">
        <f t="shared" si="13"/>
        <v xml:space="preserve">["TYPE"] = 4; </v>
      </c>
      <c r="Z22" t="str">
        <f t="shared" si="14"/>
        <v>2000</v>
      </c>
      <c r="AA22" t="str">
        <f t="shared" si="15"/>
        <v xml:space="preserve">["VXP"] = 2000; </v>
      </c>
      <c r="AB22" t="str">
        <f t="shared" si="16"/>
        <v>5</v>
      </c>
      <c r="AC22" t="str">
        <f t="shared" si="17"/>
        <v xml:space="preserve">["LP"] = 5; </v>
      </c>
      <c r="AD22" t="str">
        <f t="shared" si="18"/>
        <v>700</v>
      </c>
      <c r="AE22" t="str">
        <f t="shared" si="19"/>
        <v xml:space="preserve">["REP"] =  700; </v>
      </c>
      <c r="AF22">
        <f>VLOOKUP(I22,Faction!A$2:B$80,2,FALSE)</f>
        <v>35</v>
      </c>
      <c r="AG22" t="str">
        <f t="shared" si="20"/>
        <v xml:space="preserve">["FACTION"] = 35; </v>
      </c>
      <c r="AH22" t="str">
        <f t="shared" si="21"/>
        <v xml:space="preserve">["TIER"] = 2; </v>
      </c>
      <c r="AI22" t="str">
        <f t="shared" si="22"/>
        <v xml:space="preserve">["MIN_LVL"] = "80"; </v>
      </c>
      <c r="AJ22" t="str">
        <f t="shared" si="23"/>
        <v xml:space="preserve">["NAME"] = { ["EN"] = "Goblin-slayer of the Westemnet (Advanced)"; }; </v>
      </c>
      <c r="AK22" t="str">
        <f t="shared" si="24"/>
        <v xml:space="preserve">["LORE"] = { ["EN"] = "Defeat goblins in Western Rohan."; }; </v>
      </c>
      <c r="AL22" t="str">
        <f t="shared" si="25"/>
        <v xml:space="preserve">["SUMMARY"] = { ["EN"] = "Defeat 200 Goblins in the Westemnet"; }; </v>
      </c>
      <c r="AM22" t="str">
        <f t="shared" si="26"/>
        <v xml:space="preserve">["TITLE"] = { ["EN"] = "Goblin-slayer of the Westemnet"; }; </v>
      </c>
      <c r="AN22" t="str">
        <f t="shared" si="27"/>
        <v>};</v>
      </c>
    </row>
    <row r="23" spans="1:40" x14ac:dyDescent="0.25">
      <c r="A23">
        <v>1879287765</v>
      </c>
      <c r="B23">
        <v>22</v>
      </c>
      <c r="C23" t="s">
        <v>968</v>
      </c>
      <c r="D23" t="s">
        <v>31</v>
      </c>
      <c r="G23">
        <v>5</v>
      </c>
      <c r="H23">
        <v>500</v>
      </c>
      <c r="I23" t="s">
        <v>99</v>
      </c>
      <c r="J23" t="s">
        <v>967</v>
      </c>
      <c r="K23" t="s">
        <v>1001</v>
      </c>
      <c r="L23">
        <v>3</v>
      </c>
      <c r="M23">
        <v>80</v>
      </c>
      <c r="P23" t="str">
        <f t="shared" si="5"/>
        <v>[22] = {["ID"] = 1879287765; }; -- Goblin-slayer of the Westemnet</v>
      </c>
      <c r="Q23" s="1" t="str">
        <f t="shared" si="6"/>
        <v>[22] = {["ID"] = 1879287765; ["SAVE_INDEX"] = 22; ["TYPE"] = 4; ["VXP"] =    0; ["LP"] = 5; ["REP"] =  500; ["FACTION"] = 35; ["TIER"] = 3; ["MIN_LVL"] = "80"; ["NAME"] = { ["EN"] = "Goblin-slayer of the Westemnet"; }; ["LORE"] = { ["EN"] = "Defeat goblins in Western Rohan."; }; ["SUMMARY"] = { ["EN"] = "Defeat 100 Goblins in the Westemnet"; }; };</v>
      </c>
      <c r="R23">
        <f t="shared" si="7"/>
        <v>22</v>
      </c>
      <c r="S23" t="str">
        <f t="shared" si="8"/>
        <v>[22] = {</v>
      </c>
      <c r="T23" t="str">
        <f t="shared" si="9"/>
        <v xml:space="preserve">["ID"] = 1879287765; </v>
      </c>
      <c r="U23" t="str">
        <f t="shared" si="10"/>
        <v xml:space="preserve">["ID"] = 1879287765; </v>
      </c>
      <c r="V23" t="str">
        <f t="shared" si="11"/>
        <v/>
      </c>
      <c r="W23" t="str">
        <f t="shared" si="12"/>
        <v xml:space="preserve">["SAVE_INDEX"] = 22; </v>
      </c>
      <c r="X23">
        <f>VLOOKUP(D23,Type!A$2:B$14,2,FALSE)</f>
        <v>4</v>
      </c>
      <c r="Y23" t="str">
        <f t="shared" si="13"/>
        <v xml:space="preserve">["TYPE"] = 4; </v>
      </c>
      <c r="Z23" t="str">
        <f t="shared" si="14"/>
        <v>0</v>
      </c>
      <c r="AA23" t="str">
        <f t="shared" si="15"/>
        <v xml:space="preserve">["VXP"] =    0; </v>
      </c>
      <c r="AB23" t="str">
        <f t="shared" si="16"/>
        <v>5</v>
      </c>
      <c r="AC23" t="str">
        <f t="shared" si="17"/>
        <v xml:space="preserve">["LP"] = 5; </v>
      </c>
      <c r="AD23" t="str">
        <f t="shared" si="18"/>
        <v>500</v>
      </c>
      <c r="AE23" t="str">
        <f t="shared" si="19"/>
        <v xml:space="preserve">["REP"] =  500; </v>
      </c>
      <c r="AF23">
        <f>VLOOKUP(I23,Faction!A$2:B$80,2,FALSE)</f>
        <v>35</v>
      </c>
      <c r="AG23" t="str">
        <f t="shared" si="20"/>
        <v xml:space="preserve">["FACTION"] = 35; </v>
      </c>
      <c r="AH23" t="str">
        <f t="shared" si="21"/>
        <v xml:space="preserve">["TIER"] = 3; </v>
      </c>
      <c r="AI23" t="str">
        <f t="shared" si="22"/>
        <v xml:space="preserve">["MIN_LVL"] = "80"; </v>
      </c>
      <c r="AJ23" t="str">
        <f t="shared" si="23"/>
        <v xml:space="preserve">["NAME"] = { ["EN"] = "Goblin-slayer of the Westemnet"; }; </v>
      </c>
      <c r="AK23" t="str">
        <f t="shared" si="24"/>
        <v xml:space="preserve">["LORE"] = { ["EN"] = "Defeat goblins in Western Rohan."; }; </v>
      </c>
      <c r="AL23" t="str">
        <f t="shared" si="25"/>
        <v xml:space="preserve">["SUMMARY"] = { ["EN"] = "Defeat 100 Goblins in the Westemnet"; }; </v>
      </c>
      <c r="AM23" t="str">
        <f t="shared" si="26"/>
        <v/>
      </c>
      <c r="AN23" t="str">
        <f t="shared" si="27"/>
        <v>};</v>
      </c>
    </row>
    <row r="24" spans="1:40" x14ac:dyDescent="0.25">
      <c r="A24">
        <v>1879287746</v>
      </c>
      <c r="B24">
        <v>23</v>
      </c>
      <c r="C24" t="s">
        <v>972</v>
      </c>
      <c r="D24" t="s">
        <v>31</v>
      </c>
      <c r="E24">
        <v>2000</v>
      </c>
      <c r="F24" t="s">
        <v>973</v>
      </c>
      <c r="G24">
        <v>5</v>
      </c>
      <c r="H24">
        <v>700</v>
      </c>
      <c r="I24" t="s">
        <v>99</v>
      </c>
      <c r="J24" t="s">
        <v>974</v>
      </c>
      <c r="K24" t="s">
        <v>1002</v>
      </c>
      <c r="L24">
        <v>2</v>
      </c>
      <c r="M24">
        <v>80</v>
      </c>
      <c r="P24" t="str">
        <f t="shared" si="5"/>
        <v>[23] = {["ID"] = 1879287746; }; -- Half-orc Slayer of the Westemnet (Advanced)</v>
      </c>
      <c r="Q24" s="1" t="str">
        <f t="shared" si="6"/>
        <v>[23] = {["ID"] = 1879287746; ["SAVE_INDEX"] = 23; ["TYPE"] = 4; ["VXP"] = 2000; ["LP"] = 5; ["REP"] =  700; ["FACTION"] = 35; ["TIER"] = 2; ["MIN_LVL"] = "80"; ["NAME"] = { ["EN"] = "Half-orc Slayer of the Westemnet (Advanced)"; }; ["LORE"] = { ["EN"] = "Defeat Half-orcs in Western Rohan."; }; ["SUMMARY"] = { ["EN"] = "Defeat 200 Half-orcs in the Westemnet"; }; ["TITLE"] = { ["EN"] = "Half-orc-slayer of the Westemnet"; }; };</v>
      </c>
      <c r="R24">
        <f t="shared" si="7"/>
        <v>23</v>
      </c>
      <c r="S24" t="str">
        <f t="shared" si="8"/>
        <v>[23] = {</v>
      </c>
      <c r="T24" t="str">
        <f t="shared" si="9"/>
        <v xml:space="preserve">["ID"] = 1879287746; </v>
      </c>
      <c r="U24" t="str">
        <f t="shared" si="10"/>
        <v xml:space="preserve">["ID"] = 1879287746; </v>
      </c>
      <c r="V24" t="str">
        <f t="shared" si="11"/>
        <v/>
      </c>
      <c r="W24" t="str">
        <f t="shared" si="12"/>
        <v xml:space="preserve">["SAVE_INDEX"] = 23; </v>
      </c>
      <c r="X24">
        <f>VLOOKUP(D24,Type!A$2:B$14,2,FALSE)</f>
        <v>4</v>
      </c>
      <c r="Y24" t="str">
        <f t="shared" si="13"/>
        <v xml:space="preserve">["TYPE"] = 4; </v>
      </c>
      <c r="Z24" t="str">
        <f t="shared" si="14"/>
        <v>2000</v>
      </c>
      <c r="AA24" t="str">
        <f t="shared" si="15"/>
        <v xml:space="preserve">["VXP"] = 2000; </v>
      </c>
      <c r="AB24" t="str">
        <f t="shared" si="16"/>
        <v>5</v>
      </c>
      <c r="AC24" t="str">
        <f t="shared" si="17"/>
        <v xml:space="preserve">["LP"] = 5; </v>
      </c>
      <c r="AD24" t="str">
        <f t="shared" si="18"/>
        <v>700</v>
      </c>
      <c r="AE24" t="str">
        <f t="shared" si="19"/>
        <v xml:space="preserve">["REP"] =  700; </v>
      </c>
      <c r="AF24">
        <f>VLOOKUP(I24,Faction!A$2:B$80,2,FALSE)</f>
        <v>35</v>
      </c>
      <c r="AG24" t="str">
        <f t="shared" si="20"/>
        <v xml:space="preserve">["FACTION"] = 35; </v>
      </c>
      <c r="AH24" t="str">
        <f t="shared" si="21"/>
        <v xml:space="preserve">["TIER"] = 2; </v>
      </c>
      <c r="AI24" t="str">
        <f t="shared" si="22"/>
        <v xml:space="preserve">["MIN_LVL"] = "80"; </v>
      </c>
      <c r="AJ24" t="str">
        <f t="shared" si="23"/>
        <v xml:space="preserve">["NAME"] = { ["EN"] = "Half-orc Slayer of the Westemnet (Advanced)"; }; </v>
      </c>
      <c r="AK24" t="str">
        <f t="shared" si="24"/>
        <v xml:space="preserve">["LORE"] = { ["EN"] = "Defeat Half-orcs in Western Rohan."; }; </v>
      </c>
      <c r="AL24" t="str">
        <f t="shared" si="25"/>
        <v xml:space="preserve">["SUMMARY"] = { ["EN"] = "Defeat 200 Half-orcs in the Westemnet"; }; </v>
      </c>
      <c r="AM24" t="str">
        <f t="shared" si="26"/>
        <v xml:space="preserve">["TITLE"] = { ["EN"] = "Half-orc-slayer of the Westemnet"; }; </v>
      </c>
      <c r="AN24" t="str">
        <f t="shared" si="27"/>
        <v>};</v>
      </c>
    </row>
    <row r="25" spans="1:40" x14ac:dyDescent="0.25">
      <c r="A25">
        <v>1879287744</v>
      </c>
      <c r="B25">
        <v>24</v>
      </c>
      <c r="C25" t="s">
        <v>970</v>
      </c>
      <c r="D25" t="s">
        <v>31</v>
      </c>
      <c r="G25">
        <v>5</v>
      </c>
      <c r="H25">
        <v>500</v>
      </c>
      <c r="I25" t="s">
        <v>99</v>
      </c>
      <c r="J25" t="s">
        <v>971</v>
      </c>
      <c r="K25" t="s">
        <v>1002</v>
      </c>
      <c r="L25">
        <v>3</v>
      </c>
      <c r="M25">
        <v>80</v>
      </c>
      <c r="P25" t="str">
        <f t="shared" si="5"/>
        <v>[24] = {["ID"] = 1879287744; }; -- Half-orc Slayer of the Westemnet</v>
      </c>
      <c r="Q25" s="1" t="str">
        <f t="shared" si="6"/>
        <v>[24] = {["ID"] = 1879287744; ["SAVE_INDEX"] = 24; ["TYPE"] = 4; ["VXP"] =    0; ["LP"] = 5; ["REP"] =  500; ["FACTION"] = 35; ["TIER"] = 3; ["MIN_LVL"] = "80"; ["NAME"] = { ["EN"] = "Half-orc Slayer of the Westemnet"; }; ["LORE"] = { ["EN"] = "Defeat Half-orcs in Western Rohan."; }; ["SUMMARY"] = { ["EN"] = "Defeat 100 Half-orcs in the Westemnet"; }; };</v>
      </c>
      <c r="R25">
        <f t="shared" si="7"/>
        <v>24</v>
      </c>
      <c r="S25" t="str">
        <f t="shared" si="8"/>
        <v>[24] = {</v>
      </c>
      <c r="T25" t="str">
        <f t="shared" si="9"/>
        <v xml:space="preserve">["ID"] = 1879287744; </v>
      </c>
      <c r="U25" t="str">
        <f t="shared" si="10"/>
        <v xml:space="preserve">["ID"] = 1879287744; </v>
      </c>
      <c r="V25" t="str">
        <f t="shared" si="11"/>
        <v/>
      </c>
      <c r="W25" t="str">
        <f t="shared" si="12"/>
        <v xml:space="preserve">["SAVE_INDEX"] = 24; </v>
      </c>
      <c r="X25">
        <f>VLOOKUP(D25,Type!A$2:B$14,2,FALSE)</f>
        <v>4</v>
      </c>
      <c r="Y25" t="str">
        <f t="shared" si="13"/>
        <v xml:space="preserve">["TYPE"] = 4; </v>
      </c>
      <c r="Z25" t="str">
        <f t="shared" si="14"/>
        <v>0</v>
      </c>
      <c r="AA25" t="str">
        <f t="shared" si="15"/>
        <v xml:space="preserve">["VXP"] =    0; </v>
      </c>
      <c r="AB25" t="str">
        <f t="shared" si="16"/>
        <v>5</v>
      </c>
      <c r="AC25" t="str">
        <f t="shared" si="17"/>
        <v xml:space="preserve">["LP"] = 5; </v>
      </c>
      <c r="AD25" t="str">
        <f t="shared" si="18"/>
        <v>500</v>
      </c>
      <c r="AE25" t="str">
        <f t="shared" si="19"/>
        <v xml:space="preserve">["REP"] =  500; </v>
      </c>
      <c r="AF25">
        <f>VLOOKUP(I25,Faction!A$2:B$80,2,FALSE)</f>
        <v>35</v>
      </c>
      <c r="AG25" t="str">
        <f t="shared" si="20"/>
        <v xml:space="preserve">["FACTION"] = 35; </v>
      </c>
      <c r="AH25" t="str">
        <f t="shared" si="21"/>
        <v xml:space="preserve">["TIER"] = 3; </v>
      </c>
      <c r="AI25" t="str">
        <f t="shared" si="22"/>
        <v xml:space="preserve">["MIN_LVL"] = "80"; </v>
      </c>
      <c r="AJ25" t="str">
        <f t="shared" si="23"/>
        <v xml:space="preserve">["NAME"] = { ["EN"] = "Half-orc Slayer of the Westemnet"; }; </v>
      </c>
      <c r="AK25" t="str">
        <f t="shared" si="24"/>
        <v xml:space="preserve">["LORE"] = { ["EN"] = "Defeat Half-orcs in Western Rohan."; }; </v>
      </c>
      <c r="AL25" t="str">
        <f t="shared" si="25"/>
        <v xml:space="preserve">["SUMMARY"] = { ["EN"] = "Defeat 100 Half-orcs in the Westemnet"; }; </v>
      </c>
      <c r="AM25" t="str">
        <f t="shared" si="26"/>
        <v/>
      </c>
      <c r="AN25" t="str">
        <f t="shared" si="27"/>
        <v>};</v>
      </c>
    </row>
    <row r="26" spans="1:40" x14ac:dyDescent="0.25">
      <c r="A26">
        <v>1879287751</v>
      </c>
      <c r="B26">
        <v>25</v>
      </c>
      <c r="C26" t="s">
        <v>977</v>
      </c>
      <c r="D26" t="s">
        <v>31</v>
      </c>
      <c r="E26">
        <v>2000</v>
      </c>
      <c r="F26" t="s">
        <v>2069</v>
      </c>
      <c r="G26">
        <v>5</v>
      </c>
      <c r="H26">
        <v>700</v>
      </c>
      <c r="I26" t="s">
        <v>96</v>
      </c>
      <c r="J26" t="s">
        <v>978</v>
      </c>
      <c r="K26" t="s">
        <v>1003</v>
      </c>
      <c r="L26">
        <v>2</v>
      </c>
      <c r="M26">
        <v>80</v>
      </c>
      <c r="P26" t="str">
        <f t="shared" si="5"/>
        <v>[25] = {["ID"] = 1879287751; }; -- Herd-creature Slayer of the Westemnet (Advanced)</v>
      </c>
      <c r="Q26" s="1" t="str">
        <f t="shared" si="6"/>
        <v>[25] = {["ID"] = 1879287751; ["SAVE_INDEX"] = 25; ["TYPE"] = 4; ["VXP"] = 2000; ["LP"] = 5; ["REP"] =  700; ["FACTION"] = 34; ["TIER"] = 2; ["MIN_LVL"] = "80"; ["NAME"] = { ["EN"] = "Herd-creature Slayer of the Westemnet (Advanced)"; }; ["LORE"] = { ["EN"] = "Defeat herd-creatures in Western Rohan."; }; ["SUMMARY"] = { ["EN"] = "Defeat 160 Herd-creatures in the Westemnet"; }; ["TITLE"] = { ["EN"] = "Herd-creature-slayer of the Westemnet"; }; };</v>
      </c>
      <c r="R26">
        <f t="shared" si="7"/>
        <v>25</v>
      </c>
      <c r="S26" t="str">
        <f t="shared" si="8"/>
        <v>[25] = {</v>
      </c>
      <c r="T26" t="str">
        <f t="shared" si="9"/>
        <v xml:space="preserve">["ID"] = 1879287751; </v>
      </c>
      <c r="U26" t="str">
        <f t="shared" si="10"/>
        <v xml:space="preserve">["ID"] = 1879287751; </v>
      </c>
      <c r="V26" t="str">
        <f t="shared" si="11"/>
        <v/>
      </c>
      <c r="W26" t="str">
        <f t="shared" si="12"/>
        <v xml:space="preserve">["SAVE_INDEX"] = 25; </v>
      </c>
      <c r="X26">
        <f>VLOOKUP(D26,Type!A$2:B$14,2,FALSE)</f>
        <v>4</v>
      </c>
      <c r="Y26" t="str">
        <f t="shared" si="13"/>
        <v xml:space="preserve">["TYPE"] = 4; </v>
      </c>
      <c r="Z26" t="str">
        <f t="shared" si="14"/>
        <v>2000</v>
      </c>
      <c r="AA26" t="str">
        <f t="shared" si="15"/>
        <v xml:space="preserve">["VXP"] = 2000; </v>
      </c>
      <c r="AB26" t="str">
        <f t="shared" si="16"/>
        <v>5</v>
      </c>
      <c r="AC26" t="str">
        <f t="shared" si="17"/>
        <v xml:space="preserve">["LP"] = 5; </v>
      </c>
      <c r="AD26" t="str">
        <f t="shared" si="18"/>
        <v>700</v>
      </c>
      <c r="AE26" t="str">
        <f t="shared" si="19"/>
        <v xml:space="preserve">["REP"] =  700; </v>
      </c>
      <c r="AF26">
        <f>VLOOKUP(I26,Faction!A$2:B$80,2,FALSE)</f>
        <v>34</v>
      </c>
      <c r="AG26" t="str">
        <f t="shared" si="20"/>
        <v xml:space="preserve">["FACTION"] = 34; </v>
      </c>
      <c r="AH26" t="str">
        <f t="shared" si="21"/>
        <v xml:space="preserve">["TIER"] = 2; </v>
      </c>
      <c r="AI26" t="str">
        <f t="shared" si="22"/>
        <v xml:space="preserve">["MIN_LVL"] = "80"; </v>
      </c>
      <c r="AJ26" t="str">
        <f t="shared" si="23"/>
        <v xml:space="preserve">["NAME"] = { ["EN"] = "Herd-creature Slayer of the Westemnet (Advanced)"; }; </v>
      </c>
      <c r="AK26" t="str">
        <f t="shared" si="24"/>
        <v xml:space="preserve">["LORE"] = { ["EN"] = "Defeat herd-creatures in Western Rohan."; }; </v>
      </c>
      <c r="AL26" t="str">
        <f t="shared" si="25"/>
        <v xml:space="preserve">["SUMMARY"] = { ["EN"] = "Defeat 160 Herd-creatures in the Westemnet"; }; </v>
      </c>
      <c r="AM26" t="str">
        <f t="shared" si="26"/>
        <v xml:space="preserve">["TITLE"] = { ["EN"] = "Herd-creature-slayer of the Westemnet"; }; </v>
      </c>
      <c r="AN26" t="str">
        <f t="shared" si="27"/>
        <v>};</v>
      </c>
    </row>
    <row r="27" spans="1:40" x14ac:dyDescent="0.25">
      <c r="A27">
        <v>1879287750</v>
      </c>
      <c r="B27">
        <v>26</v>
      </c>
      <c r="C27" t="s">
        <v>975</v>
      </c>
      <c r="D27" t="s">
        <v>31</v>
      </c>
      <c r="G27">
        <v>5</v>
      </c>
      <c r="H27">
        <v>500</v>
      </c>
      <c r="I27" t="s">
        <v>96</v>
      </c>
      <c r="J27" t="s">
        <v>976</v>
      </c>
      <c r="K27" t="s">
        <v>1003</v>
      </c>
      <c r="L27">
        <v>3</v>
      </c>
      <c r="M27">
        <v>80</v>
      </c>
      <c r="P27" t="str">
        <f t="shared" si="5"/>
        <v>[26] = {["ID"] = 1879287750; }; -- Herd-creature Slayer of the Westemnet</v>
      </c>
      <c r="Q27" s="1" t="str">
        <f t="shared" si="6"/>
        <v>[26] = {["ID"] = 1879287750; ["SAVE_INDEX"] = 26; ["TYPE"] = 4; ["VXP"] =    0; ["LP"] = 5; ["REP"] =  500; ["FACTION"] = 34; ["TIER"] = 3; ["MIN_LVL"] = "80"; ["NAME"] = { ["EN"] = "Herd-creature Slayer of the Westemnet"; }; ["LORE"] = { ["EN"] = "Defeat herd-creatures in Western Rohan."; }; ["SUMMARY"] = { ["EN"] = "Defeat 80 Herd-creatures in the Westemnet"; }; };</v>
      </c>
      <c r="R27">
        <f t="shared" si="7"/>
        <v>26</v>
      </c>
      <c r="S27" t="str">
        <f t="shared" si="8"/>
        <v>[26] = {</v>
      </c>
      <c r="T27" t="str">
        <f t="shared" si="9"/>
        <v xml:space="preserve">["ID"] = 1879287750; </v>
      </c>
      <c r="U27" t="str">
        <f t="shared" si="10"/>
        <v xml:space="preserve">["ID"] = 1879287750; </v>
      </c>
      <c r="V27" t="str">
        <f t="shared" si="11"/>
        <v/>
      </c>
      <c r="W27" t="str">
        <f t="shared" si="12"/>
        <v xml:space="preserve">["SAVE_INDEX"] = 26; </v>
      </c>
      <c r="X27">
        <f>VLOOKUP(D27,Type!A$2:B$14,2,FALSE)</f>
        <v>4</v>
      </c>
      <c r="Y27" t="str">
        <f t="shared" si="13"/>
        <v xml:space="preserve">["TYPE"] = 4; </v>
      </c>
      <c r="Z27" t="str">
        <f t="shared" si="14"/>
        <v>0</v>
      </c>
      <c r="AA27" t="str">
        <f t="shared" si="15"/>
        <v xml:space="preserve">["VXP"] =    0; </v>
      </c>
      <c r="AB27" t="str">
        <f t="shared" si="16"/>
        <v>5</v>
      </c>
      <c r="AC27" t="str">
        <f t="shared" si="17"/>
        <v xml:space="preserve">["LP"] = 5; </v>
      </c>
      <c r="AD27" t="str">
        <f t="shared" si="18"/>
        <v>500</v>
      </c>
      <c r="AE27" t="str">
        <f t="shared" si="19"/>
        <v xml:space="preserve">["REP"] =  500; </v>
      </c>
      <c r="AF27">
        <f>VLOOKUP(I27,Faction!A$2:B$80,2,FALSE)</f>
        <v>34</v>
      </c>
      <c r="AG27" t="str">
        <f t="shared" si="20"/>
        <v xml:space="preserve">["FACTION"] = 34; </v>
      </c>
      <c r="AH27" t="str">
        <f t="shared" si="21"/>
        <v xml:space="preserve">["TIER"] = 3; </v>
      </c>
      <c r="AI27" t="str">
        <f t="shared" si="22"/>
        <v xml:space="preserve">["MIN_LVL"] = "80"; </v>
      </c>
      <c r="AJ27" t="str">
        <f t="shared" si="23"/>
        <v xml:space="preserve">["NAME"] = { ["EN"] = "Herd-creature Slayer of the Westemnet"; }; </v>
      </c>
      <c r="AK27" t="str">
        <f t="shared" si="24"/>
        <v xml:space="preserve">["LORE"] = { ["EN"] = "Defeat herd-creatures in Western Rohan."; }; </v>
      </c>
      <c r="AL27" t="str">
        <f t="shared" si="25"/>
        <v xml:space="preserve">["SUMMARY"] = { ["EN"] = "Defeat 80 Herd-creatures in the Westemnet"; }; </v>
      </c>
      <c r="AM27" t="str">
        <f t="shared" si="26"/>
        <v/>
      </c>
      <c r="AN27" t="str">
        <f t="shared" si="27"/>
        <v>};</v>
      </c>
    </row>
    <row r="28" spans="1:40" x14ac:dyDescent="0.25">
      <c r="A28">
        <v>1879287754</v>
      </c>
      <c r="B28">
        <v>27</v>
      </c>
      <c r="C28" t="s">
        <v>1375</v>
      </c>
      <c r="D28" t="s">
        <v>31</v>
      </c>
      <c r="E28">
        <v>2000</v>
      </c>
      <c r="F28" t="s">
        <v>980</v>
      </c>
      <c r="G28">
        <v>5</v>
      </c>
      <c r="H28">
        <v>700</v>
      </c>
      <c r="I28" t="s">
        <v>99</v>
      </c>
      <c r="J28" t="s">
        <v>981</v>
      </c>
      <c r="K28" t="s">
        <v>1004</v>
      </c>
      <c r="L28">
        <v>2</v>
      </c>
      <c r="M28">
        <v>80</v>
      </c>
      <c r="P28" t="str">
        <f t="shared" si="5"/>
        <v>[27] = {["ID"] = 1879287754; }; -- Orc-slayer of the Westemnet (Advanced)</v>
      </c>
      <c r="Q28" s="1" t="str">
        <f t="shared" si="6"/>
        <v>[27] = {["ID"] = 1879287754; ["SAVE_INDEX"] = 27; ["TYPE"] = 4; ["VXP"] = 2000; ["LP"] = 5; ["REP"] =  700; ["FACTION"] = 35; ["TIER"] = 2; ["MIN_LVL"] = "80"; ["NAME"] = { ["EN"] = "Orc-slayer of the Westemnet (Advanced)"; }; ["LORE"] = { ["EN"] = "Defeat Orcs in Western Rohan."; }; ["SUMMARY"] = { ["EN"] = "Defeat 200 Orcs in the Westemnet"; }; ["TITLE"] = { ["EN"] = "Orc-slayer of the Westemnet"; }; };</v>
      </c>
      <c r="R28">
        <f t="shared" si="7"/>
        <v>27</v>
      </c>
      <c r="S28" t="str">
        <f t="shared" si="8"/>
        <v>[27] = {</v>
      </c>
      <c r="T28" t="str">
        <f t="shared" si="9"/>
        <v xml:space="preserve">["ID"] = 1879287754; </v>
      </c>
      <c r="U28" t="str">
        <f t="shared" si="10"/>
        <v xml:space="preserve">["ID"] = 1879287754; </v>
      </c>
      <c r="V28" t="str">
        <f t="shared" si="11"/>
        <v/>
      </c>
      <c r="W28" t="str">
        <f t="shared" si="12"/>
        <v xml:space="preserve">["SAVE_INDEX"] = 27; </v>
      </c>
      <c r="X28">
        <f>VLOOKUP(D28,Type!A$2:B$14,2,FALSE)</f>
        <v>4</v>
      </c>
      <c r="Y28" t="str">
        <f t="shared" si="13"/>
        <v xml:space="preserve">["TYPE"] = 4; </v>
      </c>
      <c r="Z28" t="str">
        <f t="shared" si="14"/>
        <v>2000</v>
      </c>
      <c r="AA28" t="str">
        <f t="shared" si="15"/>
        <v xml:space="preserve">["VXP"] = 2000; </v>
      </c>
      <c r="AB28" t="str">
        <f t="shared" si="16"/>
        <v>5</v>
      </c>
      <c r="AC28" t="str">
        <f t="shared" si="17"/>
        <v xml:space="preserve">["LP"] = 5; </v>
      </c>
      <c r="AD28" t="str">
        <f t="shared" si="18"/>
        <v>700</v>
      </c>
      <c r="AE28" t="str">
        <f t="shared" si="19"/>
        <v xml:space="preserve">["REP"] =  700; </v>
      </c>
      <c r="AF28">
        <f>VLOOKUP(I28,Faction!A$2:B$80,2,FALSE)</f>
        <v>35</v>
      </c>
      <c r="AG28" t="str">
        <f t="shared" si="20"/>
        <v xml:space="preserve">["FACTION"] = 35; </v>
      </c>
      <c r="AH28" t="str">
        <f t="shared" si="21"/>
        <v xml:space="preserve">["TIER"] = 2; </v>
      </c>
      <c r="AI28" t="str">
        <f t="shared" si="22"/>
        <v xml:space="preserve">["MIN_LVL"] = "80"; </v>
      </c>
      <c r="AJ28" t="str">
        <f t="shared" si="23"/>
        <v xml:space="preserve">["NAME"] = { ["EN"] = "Orc-slayer of the Westemnet (Advanced)"; }; </v>
      </c>
      <c r="AK28" t="str">
        <f t="shared" si="24"/>
        <v xml:space="preserve">["LORE"] = { ["EN"] = "Defeat Orcs in Western Rohan."; }; </v>
      </c>
      <c r="AL28" t="str">
        <f t="shared" si="25"/>
        <v xml:space="preserve">["SUMMARY"] = { ["EN"] = "Defeat 200 Orcs in the Westemnet"; }; </v>
      </c>
      <c r="AM28" t="str">
        <f t="shared" si="26"/>
        <v xml:space="preserve">["TITLE"] = { ["EN"] = "Orc-slayer of the Westemnet"; }; </v>
      </c>
      <c r="AN28" t="str">
        <f t="shared" si="27"/>
        <v>};</v>
      </c>
    </row>
    <row r="29" spans="1:40" x14ac:dyDescent="0.25">
      <c r="A29">
        <v>1879287756</v>
      </c>
      <c r="B29">
        <v>28</v>
      </c>
      <c r="C29" t="s">
        <v>980</v>
      </c>
      <c r="D29" t="s">
        <v>31</v>
      </c>
      <c r="G29">
        <v>5</v>
      </c>
      <c r="H29">
        <v>500</v>
      </c>
      <c r="I29" t="s">
        <v>99</v>
      </c>
      <c r="J29" t="s">
        <v>979</v>
      </c>
      <c r="K29" t="s">
        <v>1004</v>
      </c>
      <c r="L29">
        <v>3</v>
      </c>
      <c r="M29">
        <v>80</v>
      </c>
      <c r="P29" t="str">
        <f t="shared" si="5"/>
        <v>[28] = {["ID"] = 1879287756; }; -- Orc-slayer of the Westemnet</v>
      </c>
      <c r="Q29" s="1" t="str">
        <f t="shared" si="6"/>
        <v>[28] = {["ID"] = 1879287756; ["SAVE_INDEX"] = 28; ["TYPE"] = 4; ["VXP"] =    0; ["LP"] = 5; ["REP"] =  500; ["FACTION"] = 35; ["TIER"] = 3; ["MIN_LVL"] = "80"; ["NAME"] = { ["EN"] = "Orc-slayer of the Westemnet"; }; ["LORE"] = { ["EN"] = "Defeat Orcs in Western Rohan."; }; ["SUMMARY"] = { ["EN"] = "Defeat 100 Orcs in the Westemnet"; }; };</v>
      </c>
      <c r="R29">
        <f t="shared" si="7"/>
        <v>28</v>
      </c>
      <c r="S29" t="str">
        <f t="shared" si="8"/>
        <v>[28] = {</v>
      </c>
      <c r="T29" t="str">
        <f t="shared" si="9"/>
        <v xml:space="preserve">["ID"] = 1879287756; </v>
      </c>
      <c r="U29" t="str">
        <f t="shared" si="10"/>
        <v xml:space="preserve">["ID"] = 1879287756; </v>
      </c>
      <c r="V29" t="str">
        <f t="shared" si="11"/>
        <v/>
      </c>
      <c r="W29" t="str">
        <f t="shared" si="12"/>
        <v xml:space="preserve">["SAVE_INDEX"] = 28; </v>
      </c>
      <c r="X29">
        <f>VLOOKUP(D29,Type!A$2:B$14,2,FALSE)</f>
        <v>4</v>
      </c>
      <c r="Y29" t="str">
        <f t="shared" si="13"/>
        <v xml:space="preserve">["TYPE"] = 4; </v>
      </c>
      <c r="Z29" t="str">
        <f t="shared" si="14"/>
        <v>0</v>
      </c>
      <c r="AA29" t="str">
        <f t="shared" si="15"/>
        <v xml:space="preserve">["VXP"] =    0; </v>
      </c>
      <c r="AB29" t="str">
        <f t="shared" si="16"/>
        <v>5</v>
      </c>
      <c r="AC29" t="str">
        <f t="shared" si="17"/>
        <v xml:space="preserve">["LP"] = 5; </v>
      </c>
      <c r="AD29" t="str">
        <f t="shared" si="18"/>
        <v>500</v>
      </c>
      <c r="AE29" t="str">
        <f t="shared" si="19"/>
        <v xml:space="preserve">["REP"] =  500; </v>
      </c>
      <c r="AF29">
        <f>VLOOKUP(I29,Faction!A$2:B$80,2,FALSE)</f>
        <v>35</v>
      </c>
      <c r="AG29" t="str">
        <f t="shared" si="20"/>
        <v xml:space="preserve">["FACTION"] = 35; </v>
      </c>
      <c r="AH29" t="str">
        <f t="shared" si="21"/>
        <v xml:space="preserve">["TIER"] = 3; </v>
      </c>
      <c r="AI29" t="str">
        <f t="shared" si="22"/>
        <v xml:space="preserve">["MIN_LVL"] = "80"; </v>
      </c>
      <c r="AJ29" t="str">
        <f t="shared" si="23"/>
        <v xml:space="preserve">["NAME"] = { ["EN"] = "Orc-slayer of the Westemnet"; }; </v>
      </c>
      <c r="AK29" t="str">
        <f t="shared" si="24"/>
        <v xml:space="preserve">["LORE"] = { ["EN"] = "Defeat Orcs in Western Rohan."; }; </v>
      </c>
      <c r="AL29" t="str">
        <f t="shared" si="25"/>
        <v xml:space="preserve">["SUMMARY"] = { ["EN"] = "Defeat 100 Orcs in the Westemnet"; }; </v>
      </c>
      <c r="AM29" t="str">
        <f t="shared" si="26"/>
        <v/>
      </c>
      <c r="AN29" t="str">
        <f t="shared" si="27"/>
        <v>};</v>
      </c>
    </row>
    <row r="30" spans="1:40" x14ac:dyDescent="0.25">
      <c r="A30">
        <v>1879287762</v>
      </c>
      <c r="B30">
        <v>29</v>
      </c>
      <c r="C30" t="s">
        <v>1376</v>
      </c>
      <c r="D30" t="s">
        <v>31</v>
      </c>
      <c r="E30">
        <v>2000</v>
      </c>
      <c r="F30" t="s">
        <v>1377</v>
      </c>
      <c r="G30">
        <v>5</v>
      </c>
      <c r="H30">
        <v>700</v>
      </c>
      <c r="I30" t="s">
        <v>99</v>
      </c>
      <c r="J30" t="s">
        <v>983</v>
      </c>
      <c r="K30" t="s">
        <v>1005</v>
      </c>
      <c r="L30">
        <v>2</v>
      </c>
      <c r="M30">
        <v>80</v>
      </c>
      <c r="P30" t="str">
        <f t="shared" si="5"/>
        <v>[29] = {["ID"] = 1879287762; }; -- Troll-slayer of the Westemnet (Advanced)</v>
      </c>
      <c r="Q30" s="1" t="str">
        <f t="shared" si="6"/>
        <v>[29] = {["ID"] = 1879287762; ["SAVE_INDEX"] = 29; ["TYPE"] = 4; ["VXP"] = 2000; ["LP"] = 5; ["REP"] =  700; ["FACTION"] = 35; ["TIER"] = 2; ["MIN_LVL"] = "80"; ["NAME"] = { ["EN"] = "Troll-slayer of the Westemnet (Advanced)"; }; ["LORE"] = { ["EN"] = "Defeat trolls in Western Rohan."; }; ["SUMMARY"] = { ["EN"] = "Defeat 100 Trolls in the Westemnet"; }; ["TITLE"] = { ["EN"] = "Troll-slayer of the Westemnet"; }; };</v>
      </c>
      <c r="R30">
        <f t="shared" si="7"/>
        <v>29</v>
      </c>
      <c r="S30" t="str">
        <f t="shared" si="8"/>
        <v>[29] = {</v>
      </c>
      <c r="T30" t="str">
        <f t="shared" si="9"/>
        <v xml:space="preserve">["ID"] = 1879287762; </v>
      </c>
      <c r="U30" t="str">
        <f t="shared" si="10"/>
        <v xml:space="preserve">["ID"] = 1879287762; </v>
      </c>
      <c r="V30" t="str">
        <f t="shared" si="11"/>
        <v/>
      </c>
      <c r="W30" t="str">
        <f t="shared" si="12"/>
        <v xml:space="preserve">["SAVE_INDEX"] = 29; </v>
      </c>
      <c r="X30">
        <f>VLOOKUP(D30,Type!A$2:B$14,2,FALSE)</f>
        <v>4</v>
      </c>
      <c r="Y30" t="str">
        <f t="shared" si="13"/>
        <v xml:space="preserve">["TYPE"] = 4; </v>
      </c>
      <c r="Z30" t="str">
        <f t="shared" si="14"/>
        <v>2000</v>
      </c>
      <c r="AA30" t="str">
        <f t="shared" si="15"/>
        <v xml:space="preserve">["VXP"] = 2000; </v>
      </c>
      <c r="AB30" t="str">
        <f t="shared" si="16"/>
        <v>5</v>
      </c>
      <c r="AC30" t="str">
        <f t="shared" si="17"/>
        <v xml:space="preserve">["LP"] = 5; </v>
      </c>
      <c r="AD30" t="str">
        <f t="shared" si="18"/>
        <v>700</v>
      </c>
      <c r="AE30" t="str">
        <f t="shared" si="19"/>
        <v xml:space="preserve">["REP"] =  700; </v>
      </c>
      <c r="AF30">
        <f>VLOOKUP(I30,Faction!A$2:B$80,2,FALSE)</f>
        <v>35</v>
      </c>
      <c r="AG30" t="str">
        <f t="shared" si="20"/>
        <v xml:space="preserve">["FACTION"] = 35; </v>
      </c>
      <c r="AH30" t="str">
        <f t="shared" si="21"/>
        <v xml:space="preserve">["TIER"] = 2; </v>
      </c>
      <c r="AI30" t="str">
        <f t="shared" si="22"/>
        <v xml:space="preserve">["MIN_LVL"] = "80"; </v>
      </c>
      <c r="AJ30" t="str">
        <f t="shared" si="23"/>
        <v xml:space="preserve">["NAME"] = { ["EN"] = "Troll-slayer of the Westemnet (Advanced)"; }; </v>
      </c>
      <c r="AK30" t="str">
        <f t="shared" si="24"/>
        <v xml:space="preserve">["LORE"] = { ["EN"] = "Defeat trolls in Western Rohan."; }; </v>
      </c>
      <c r="AL30" t="str">
        <f t="shared" si="25"/>
        <v xml:space="preserve">["SUMMARY"] = { ["EN"] = "Defeat 100 Trolls in the Westemnet"; }; </v>
      </c>
      <c r="AM30" t="str">
        <f t="shared" si="26"/>
        <v xml:space="preserve">["TITLE"] = { ["EN"] = "Troll-slayer of the Westemnet"; }; </v>
      </c>
      <c r="AN30" t="str">
        <f t="shared" si="27"/>
        <v>};</v>
      </c>
    </row>
    <row r="31" spans="1:40" x14ac:dyDescent="0.25">
      <c r="A31">
        <v>1879287763</v>
      </c>
      <c r="B31">
        <v>30</v>
      </c>
      <c r="C31" t="s">
        <v>1377</v>
      </c>
      <c r="D31" t="s">
        <v>31</v>
      </c>
      <c r="G31">
        <v>5</v>
      </c>
      <c r="H31">
        <v>500</v>
      </c>
      <c r="I31" t="s">
        <v>99</v>
      </c>
      <c r="J31" t="s">
        <v>982</v>
      </c>
      <c r="K31" t="s">
        <v>1005</v>
      </c>
      <c r="L31">
        <v>3</v>
      </c>
      <c r="M31">
        <v>80</v>
      </c>
      <c r="P31" t="str">
        <f t="shared" si="5"/>
        <v>[30] = {["ID"] = 1879287763; }; -- Troll-slayer of the Westemnet</v>
      </c>
      <c r="Q31" s="1" t="str">
        <f t="shared" si="6"/>
        <v>[30] = {["ID"] = 1879287763; ["SAVE_INDEX"] = 30; ["TYPE"] = 4; ["VXP"] =    0; ["LP"] = 5; ["REP"] =  500; ["FACTION"] = 35; ["TIER"] = 3; ["MIN_LVL"] = "80"; ["NAME"] = { ["EN"] = "Troll-slayer of the Westemnet"; }; ["LORE"] = { ["EN"] = "Defeat trolls in Western Rohan."; }; ["SUMMARY"] = { ["EN"] = "Defeat 50 Trolls in the Westemnet"; }; };</v>
      </c>
      <c r="R31">
        <f t="shared" si="7"/>
        <v>30</v>
      </c>
      <c r="S31" t="str">
        <f t="shared" si="8"/>
        <v>[30] = {</v>
      </c>
      <c r="T31" t="str">
        <f t="shared" si="9"/>
        <v xml:space="preserve">["ID"] = 1879287763; </v>
      </c>
      <c r="U31" t="str">
        <f t="shared" si="10"/>
        <v xml:space="preserve">["ID"] = 1879287763; </v>
      </c>
      <c r="V31" t="str">
        <f t="shared" si="11"/>
        <v/>
      </c>
      <c r="W31" t="str">
        <f t="shared" si="12"/>
        <v xml:space="preserve">["SAVE_INDEX"] = 30; </v>
      </c>
      <c r="X31">
        <f>VLOOKUP(D31,Type!A$2:B$14,2,FALSE)</f>
        <v>4</v>
      </c>
      <c r="Y31" t="str">
        <f t="shared" si="13"/>
        <v xml:space="preserve">["TYPE"] = 4; </v>
      </c>
      <c r="Z31" t="str">
        <f t="shared" si="14"/>
        <v>0</v>
      </c>
      <c r="AA31" t="str">
        <f t="shared" si="15"/>
        <v xml:space="preserve">["VXP"] =    0; </v>
      </c>
      <c r="AB31" t="str">
        <f t="shared" si="16"/>
        <v>5</v>
      </c>
      <c r="AC31" t="str">
        <f t="shared" si="17"/>
        <v xml:space="preserve">["LP"] = 5; </v>
      </c>
      <c r="AD31" t="str">
        <f t="shared" si="18"/>
        <v>500</v>
      </c>
      <c r="AE31" t="str">
        <f t="shared" si="19"/>
        <v xml:space="preserve">["REP"] =  500; </v>
      </c>
      <c r="AF31">
        <f>VLOOKUP(I31,Faction!A$2:B$80,2,FALSE)</f>
        <v>35</v>
      </c>
      <c r="AG31" t="str">
        <f t="shared" si="20"/>
        <v xml:space="preserve">["FACTION"] = 35; </v>
      </c>
      <c r="AH31" t="str">
        <f t="shared" si="21"/>
        <v xml:space="preserve">["TIER"] = 3; </v>
      </c>
      <c r="AI31" t="str">
        <f t="shared" si="22"/>
        <v xml:space="preserve">["MIN_LVL"] = "80"; </v>
      </c>
      <c r="AJ31" t="str">
        <f t="shared" si="23"/>
        <v xml:space="preserve">["NAME"] = { ["EN"] = "Troll-slayer of the Westemnet"; }; </v>
      </c>
      <c r="AK31" t="str">
        <f t="shared" si="24"/>
        <v xml:space="preserve">["LORE"] = { ["EN"] = "Defeat trolls in Western Rohan."; }; </v>
      </c>
      <c r="AL31" t="str">
        <f t="shared" si="25"/>
        <v xml:space="preserve">["SUMMARY"] = { ["EN"] = "Defeat 50 Trolls in the Westemnet"; }; </v>
      </c>
      <c r="AM31" t="str">
        <f t="shared" si="26"/>
        <v/>
      </c>
      <c r="AN31" t="str">
        <f t="shared" si="27"/>
        <v>};</v>
      </c>
    </row>
    <row r="32" spans="1:40" x14ac:dyDescent="0.25">
      <c r="A32">
        <v>1879287749</v>
      </c>
      <c r="B32">
        <v>31</v>
      </c>
      <c r="C32" t="s">
        <v>1378</v>
      </c>
      <c r="D32" t="s">
        <v>31</v>
      </c>
      <c r="E32">
        <v>2000</v>
      </c>
      <c r="F32" t="s">
        <v>985</v>
      </c>
      <c r="G32">
        <v>5</v>
      </c>
      <c r="H32">
        <v>700</v>
      </c>
      <c r="I32" t="s">
        <v>99</v>
      </c>
      <c r="J32" t="s">
        <v>986</v>
      </c>
      <c r="K32" t="s">
        <v>1006</v>
      </c>
      <c r="L32">
        <v>2</v>
      </c>
      <c r="M32">
        <v>80</v>
      </c>
      <c r="P32" t="str">
        <f t="shared" si="5"/>
        <v>[31] = {["ID"] = 1879287749; }; -- Uruk-slayer of the Westemnet (Advanced)</v>
      </c>
      <c r="Q32" s="1" t="str">
        <f t="shared" si="6"/>
        <v>[31] = {["ID"] = 1879287749; ["SAVE_INDEX"] = 31; ["TYPE"] = 4; ["VXP"] = 2000; ["LP"] = 5; ["REP"] =  700; ["FACTION"] = 35; ["TIER"] = 2; ["MIN_LVL"] = "80"; ["NAME"] = { ["EN"] = "Uruk-slayer of the Westemnet (Advanced)"; }; ["LORE"] = { ["EN"] = "Defeat Uruks in Western Rohan."; }; ["SUMMARY"] = { ["EN"] = "Defeat 200 Uruks in the Westemnet"; }; ["TITLE"] = { ["EN"] = "Uruk-slayer of the Westemnet"; }; };</v>
      </c>
      <c r="R32">
        <f t="shared" si="7"/>
        <v>31</v>
      </c>
      <c r="S32" t="str">
        <f t="shared" si="8"/>
        <v>[31] = {</v>
      </c>
      <c r="T32" t="str">
        <f t="shared" si="9"/>
        <v xml:space="preserve">["ID"] = 1879287749; </v>
      </c>
      <c r="U32" t="str">
        <f t="shared" si="10"/>
        <v xml:space="preserve">["ID"] = 1879287749; </v>
      </c>
      <c r="V32" t="str">
        <f t="shared" si="11"/>
        <v/>
      </c>
      <c r="W32" t="str">
        <f t="shared" si="12"/>
        <v xml:space="preserve">["SAVE_INDEX"] = 31; </v>
      </c>
      <c r="X32">
        <f>VLOOKUP(D32,Type!A$2:B$14,2,FALSE)</f>
        <v>4</v>
      </c>
      <c r="Y32" t="str">
        <f t="shared" si="13"/>
        <v xml:space="preserve">["TYPE"] = 4; </v>
      </c>
      <c r="Z32" t="str">
        <f t="shared" si="14"/>
        <v>2000</v>
      </c>
      <c r="AA32" t="str">
        <f t="shared" si="15"/>
        <v xml:space="preserve">["VXP"] = 2000; </v>
      </c>
      <c r="AB32" t="str">
        <f t="shared" si="16"/>
        <v>5</v>
      </c>
      <c r="AC32" t="str">
        <f t="shared" si="17"/>
        <v xml:space="preserve">["LP"] = 5; </v>
      </c>
      <c r="AD32" t="str">
        <f t="shared" si="18"/>
        <v>700</v>
      </c>
      <c r="AE32" t="str">
        <f t="shared" si="19"/>
        <v xml:space="preserve">["REP"] =  700; </v>
      </c>
      <c r="AF32">
        <f>VLOOKUP(I32,Faction!A$2:B$80,2,FALSE)</f>
        <v>35</v>
      </c>
      <c r="AG32" t="str">
        <f t="shared" si="20"/>
        <v xml:space="preserve">["FACTION"] = 35; </v>
      </c>
      <c r="AH32" t="str">
        <f t="shared" si="21"/>
        <v xml:space="preserve">["TIER"] = 2; </v>
      </c>
      <c r="AI32" t="str">
        <f t="shared" si="22"/>
        <v xml:space="preserve">["MIN_LVL"] = "80"; </v>
      </c>
      <c r="AJ32" t="str">
        <f t="shared" si="23"/>
        <v xml:space="preserve">["NAME"] = { ["EN"] = "Uruk-slayer of the Westemnet (Advanced)"; }; </v>
      </c>
      <c r="AK32" t="str">
        <f t="shared" si="24"/>
        <v xml:space="preserve">["LORE"] = { ["EN"] = "Defeat Uruks in Western Rohan."; }; </v>
      </c>
      <c r="AL32" t="str">
        <f t="shared" si="25"/>
        <v xml:space="preserve">["SUMMARY"] = { ["EN"] = "Defeat 200 Uruks in the Westemnet"; }; </v>
      </c>
      <c r="AM32" t="str">
        <f t="shared" si="26"/>
        <v xml:space="preserve">["TITLE"] = { ["EN"] = "Uruk-slayer of the Westemnet"; }; </v>
      </c>
      <c r="AN32" t="str">
        <f t="shared" si="27"/>
        <v>};</v>
      </c>
    </row>
    <row r="33" spans="1:40" x14ac:dyDescent="0.25">
      <c r="A33">
        <v>1879287745</v>
      </c>
      <c r="B33">
        <v>32</v>
      </c>
      <c r="C33" t="s">
        <v>985</v>
      </c>
      <c r="D33" t="s">
        <v>31</v>
      </c>
      <c r="G33">
        <v>5</v>
      </c>
      <c r="H33">
        <v>500</v>
      </c>
      <c r="I33" t="s">
        <v>99</v>
      </c>
      <c r="J33" t="s">
        <v>984</v>
      </c>
      <c r="K33" t="s">
        <v>1006</v>
      </c>
      <c r="L33">
        <v>3</v>
      </c>
      <c r="M33">
        <v>80</v>
      </c>
      <c r="P33" t="str">
        <f t="shared" si="5"/>
        <v>[32] = {["ID"] = 1879287745; }; -- Uruk-slayer of the Westemnet</v>
      </c>
      <c r="Q33" s="1" t="str">
        <f t="shared" si="6"/>
        <v>[32] = {["ID"] = 1879287745; ["SAVE_INDEX"] = 32; ["TYPE"] = 4; ["VXP"] =    0; ["LP"] = 5; ["REP"] =  500; ["FACTION"] = 35; ["TIER"] = 3; ["MIN_LVL"] = "80"; ["NAME"] = { ["EN"] = "Uruk-slayer of the Westemnet"; }; ["LORE"] = { ["EN"] = "Defeat Uruks in Western Rohan."; }; ["SUMMARY"] = { ["EN"] = "Defeat 100 Uruks in the Westemnet"; }; };</v>
      </c>
      <c r="R33">
        <f t="shared" si="7"/>
        <v>32</v>
      </c>
      <c r="S33" t="str">
        <f t="shared" si="8"/>
        <v>[32] = {</v>
      </c>
      <c r="T33" t="str">
        <f t="shared" si="9"/>
        <v xml:space="preserve">["ID"] = 1879287745; </v>
      </c>
      <c r="U33" t="str">
        <f t="shared" si="10"/>
        <v xml:space="preserve">["ID"] = 1879287745; </v>
      </c>
      <c r="V33" t="str">
        <f t="shared" si="11"/>
        <v/>
      </c>
      <c r="W33" t="str">
        <f t="shared" si="12"/>
        <v xml:space="preserve">["SAVE_INDEX"] = 32; </v>
      </c>
      <c r="X33">
        <f>VLOOKUP(D33,Type!A$2:B$14,2,FALSE)</f>
        <v>4</v>
      </c>
      <c r="Y33" t="str">
        <f t="shared" si="13"/>
        <v xml:space="preserve">["TYPE"] = 4; </v>
      </c>
      <c r="Z33" t="str">
        <f t="shared" si="14"/>
        <v>0</v>
      </c>
      <c r="AA33" t="str">
        <f t="shared" si="15"/>
        <v xml:space="preserve">["VXP"] =    0; </v>
      </c>
      <c r="AB33" t="str">
        <f t="shared" si="16"/>
        <v>5</v>
      </c>
      <c r="AC33" t="str">
        <f t="shared" si="17"/>
        <v xml:space="preserve">["LP"] = 5; </v>
      </c>
      <c r="AD33" t="str">
        <f t="shared" si="18"/>
        <v>500</v>
      </c>
      <c r="AE33" t="str">
        <f t="shared" si="19"/>
        <v xml:space="preserve">["REP"] =  500; </v>
      </c>
      <c r="AF33">
        <f>VLOOKUP(I33,Faction!A$2:B$80,2,FALSE)</f>
        <v>35</v>
      </c>
      <c r="AG33" t="str">
        <f t="shared" si="20"/>
        <v xml:space="preserve">["FACTION"] = 35; </v>
      </c>
      <c r="AH33" t="str">
        <f t="shared" si="21"/>
        <v xml:space="preserve">["TIER"] = 3; </v>
      </c>
      <c r="AI33" t="str">
        <f t="shared" si="22"/>
        <v xml:space="preserve">["MIN_LVL"] = "80"; </v>
      </c>
      <c r="AJ33" t="str">
        <f t="shared" si="23"/>
        <v xml:space="preserve">["NAME"] = { ["EN"] = "Uruk-slayer of the Westemnet"; }; </v>
      </c>
      <c r="AK33" t="str">
        <f t="shared" si="24"/>
        <v xml:space="preserve">["LORE"] = { ["EN"] = "Defeat Uruks in Western Rohan."; }; </v>
      </c>
      <c r="AL33" t="str">
        <f t="shared" si="25"/>
        <v xml:space="preserve">["SUMMARY"] = { ["EN"] = "Defeat 100 Uruks in the Westemnet"; }; </v>
      </c>
      <c r="AM33" t="str">
        <f t="shared" si="26"/>
        <v/>
      </c>
      <c r="AN33" t="str">
        <f t="shared" si="27"/>
        <v>};</v>
      </c>
    </row>
    <row r="34" spans="1:40" x14ac:dyDescent="0.25">
      <c r="A34">
        <v>1879287755</v>
      </c>
      <c r="B34">
        <v>33</v>
      </c>
      <c r="C34" t="s">
        <v>1379</v>
      </c>
      <c r="D34" t="s">
        <v>31</v>
      </c>
      <c r="E34">
        <v>2000</v>
      </c>
      <c r="F34" t="s">
        <v>988</v>
      </c>
      <c r="G34">
        <v>5</v>
      </c>
      <c r="H34">
        <v>700</v>
      </c>
      <c r="I34" t="s">
        <v>96</v>
      </c>
      <c r="J34" t="s">
        <v>989</v>
      </c>
      <c r="K34" t="s">
        <v>1007</v>
      </c>
      <c r="L34">
        <v>2</v>
      </c>
      <c r="M34">
        <v>80</v>
      </c>
      <c r="P34" t="str">
        <f t="shared" si="5"/>
        <v>[33] = {["ID"] = 1879287755; }; -- Warg-slayer of the Westemnet (Advanced)</v>
      </c>
      <c r="Q34" s="1" t="str">
        <f t="shared" si="6"/>
        <v>[33] = {["ID"] = 1879287755; ["SAVE_INDEX"] = 33; ["TYPE"] = 4; ["VXP"] = 2000; ["LP"] = 5; ["REP"] =  700; ["FACTION"] = 34; ["TIER"] = 2; ["MIN_LVL"] = "80"; ["NAME"] = { ["EN"] = "Warg-slayer of the Westemnet (Advanced)"; }; ["LORE"] = { ["EN"] = "Defeat Wargs in Western Rohan."; }; ["SUMMARY"] = { ["EN"] = "Defeat 200 Warg in the Westemnet"; }; ["TITLE"] = { ["EN"] = "Warg-slayer of the Westemnet"; }; };</v>
      </c>
      <c r="R34">
        <f t="shared" si="7"/>
        <v>33</v>
      </c>
      <c r="S34" t="str">
        <f t="shared" si="8"/>
        <v>[33] = {</v>
      </c>
      <c r="T34" t="str">
        <f t="shared" si="9"/>
        <v xml:space="preserve">["ID"] = 1879287755; </v>
      </c>
      <c r="U34" t="str">
        <f t="shared" si="10"/>
        <v xml:space="preserve">["ID"] = 1879287755; </v>
      </c>
      <c r="V34" t="str">
        <f t="shared" si="11"/>
        <v/>
      </c>
      <c r="W34" t="str">
        <f t="shared" si="12"/>
        <v xml:space="preserve">["SAVE_INDEX"] = 33; </v>
      </c>
      <c r="X34">
        <f>VLOOKUP(D34,Type!A$2:B$14,2,FALSE)</f>
        <v>4</v>
      </c>
      <c r="Y34" t="str">
        <f t="shared" si="13"/>
        <v xml:space="preserve">["TYPE"] = 4; </v>
      </c>
      <c r="Z34" t="str">
        <f t="shared" si="14"/>
        <v>2000</v>
      </c>
      <c r="AA34" t="str">
        <f t="shared" si="15"/>
        <v xml:space="preserve">["VXP"] = 2000; </v>
      </c>
      <c r="AB34" t="str">
        <f t="shared" si="16"/>
        <v>5</v>
      </c>
      <c r="AC34" t="str">
        <f t="shared" si="17"/>
        <v xml:space="preserve">["LP"] = 5; </v>
      </c>
      <c r="AD34" t="str">
        <f t="shared" si="18"/>
        <v>700</v>
      </c>
      <c r="AE34" t="str">
        <f t="shared" si="19"/>
        <v xml:space="preserve">["REP"] =  700; </v>
      </c>
      <c r="AF34">
        <f>VLOOKUP(I34,Faction!A$2:B$80,2,FALSE)</f>
        <v>34</v>
      </c>
      <c r="AG34" t="str">
        <f t="shared" si="20"/>
        <v xml:space="preserve">["FACTION"] = 34; </v>
      </c>
      <c r="AH34" t="str">
        <f t="shared" si="21"/>
        <v xml:space="preserve">["TIER"] = 2; </v>
      </c>
      <c r="AI34" t="str">
        <f t="shared" si="22"/>
        <v xml:space="preserve">["MIN_LVL"] = "80"; </v>
      </c>
      <c r="AJ34" t="str">
        <f t="shared" si="23"/>
        <v xml:space="preserve">["NAME"] = { ["EN"] = "Warg-slayer of the Westemnet (Advanced)"; }; </v>
      </c>
      <c r="AK34" t="str">
        <f t="shared" si="24"/>
        <v xml:space="preserve">["LORE"] = { ["EN"] = "Defeat Wargs in Western Rohan."; }; </v>
      </c>
      <c r="AL34" t="str">
        <f t="shared" si="25"/>
        <v xml:space="preserve">["SUMMARY"] = { ["EN"] = "Defeat 200 Warg in the Westemnet"; }; </v>
      </c>
      <c r="AM34" t="str">
        <f t="shared" si="26"/>
        <v xml:space="preserve">["TITLE"] = { ["EN"] = "Warg-slayer of the Westemnet"; }; </v>
      </c>
      <c r="AN34" t="str">
        <f t="shared" si="27"/>
        <v>};</v>
      </c>
    </row>
    <row r="35" spans="1:40" x14ac:dyDescent="0.25">
      <c r="A35">
        <v>1879287757</v>
      </c>
      <c r="B35">
        <v>34</v>
      </c>
      <c r="C35" t="s">
        <v>988</v>
      </c>
      <c r="D35" t="s">
        <v>31</v>
      </c>
      <c r="G35">
        <v>5</v>
      </c>
      <c r="H35">
        <v>500</v>
      </c>
      <c r="I35" t="s">
        <v>96</v>
      </c>
      <c r="J35" t="s">
        <v>987</v>
      </c>
      <c r="K35" t="s">
        <v>1007</v>
      </c>
      <c r="L35">
        <v>3</v>
      </c>
      <c r="M35">
        <v>80</v>
      </c>
      <c r="P35" t="str">
        <f t="shared" si="5"/>
        <v>[34] = {["ID"] = 1879287757; }; -- Warg-slayer of the Westemnet</v>
      </c>
      <c r="Q35" s="1" t="str">
        <f t="shared" si="6"/>
        <v>[34] = {["ID"] = 1879287757; ["SAVE_INDEX"] = 34; ["TYPE"] = 4; ["VXP"] =    0; ["LP"] = 5; ["REP"] =  500; ["FACTION"] = 34; ["TIER"] = 3; ["MIN_LVL"] = "80"; ["NAME"] = { ["EN"] = "Warg-slayer of the Westemnet"; }; ["LORE"] = { ["EN"] = "Defeat Wargs in Western Rohan."; }; ["SUMMARY"] = { ["EN"] = "Defeat 100 Wargs the Westemnet"; }; };</v>
      </c>
      <c r="R35">
        <f t="shared" si="7"/>
        <v>34</v>
      </c>
      <c r="S35" t="str">
        <f t="shared" si="8"/>
        <v>[34] = {</v>
      </c>
      <c r="T35" t="str">
        <f t="shared" si="9"/>
        <v xml:space="preserve">["ID"] = 1879287757; </v>
      </c>
      <c r="U35" t="str">
        <f t="shared" si="10"/>
        <v xml:space="preserve">["ID"] = 1879287757; </v>
      </c>
      <c r="V35" t="str">
        <f t="shared" si="11"/>
        <v/>
      </c>
      <c r="W35" t="str">
        <f t="shared" si="12"/>
        <v xml:space="preserve">["SAVE_INDEX"] = 34; </v>
      </c>
      <c r="X35">
        <f>VLOOKUP(D35,Type!A$2:B$14,2,FALSE)</f>
        <v>4</v>
      </c>
      <c r="Y35" t="str">
        <f t="shared" si="13"/>
        <v xml:space="preserve">["TYPE"] = 4; </v>
      </c>
      <c r="Z35" t="str">
        <f t="shared" si="14"/>
        <v>0</v>
      </c>
      <c r="AA35" t="str">
        <f t="shared" si="15"/>
        <v xml:space="preserve">["VXP"] =    0; </v>
      </c>
      <c r="AB35" t="str">
        <f t="shared" si="16"/>
        <v>5</v>
      </c>
      <c r="AC35" t="str">
        <f t="shared" si="17"/>
        <v xml:space="preserve">["LP"] = 5; </v>
      </c>
      <c r="AD35" t="str">
        <f t="shared" si="18"/>
        <v>500</v>
      </c>
      <c r="AE35" t="str">
        <f t="shared" si="19"/>
        <v xml:space="preserve">["REP"] =  500; </v>
      </c>
      <c r="AF35">
        <f>VLOOKUP(I35,Faction!A$2:B$80,2,FALSE)</f>
        <v>34</v>
      </c>
      <c r="AG35" t="str">
        <f t="shared" si="20"/>
        <v xml:space="preserve">["FACTION"] = 34; </v>
      </c>
      <c r="AH35" t="str">
        <f t="shared" si="21"/>
        <v xml:space="preserve">["TIER"] = 3; </v>
      </c>
      <c r="AI35" t="str">
        <f t="shared" si="22"/>
        <v xml:space="preserve">["MIN_LVL"] = "80"; </v>
      </c>
      <c r="AJ35" t="str">
        <f t="shared" si="23"/>
        <v xml:space="preserve">["NAME"] = { ["EN"] = "Warg-slayer of the Westemnet"; }; </v>
      </c>
      <c r="AK35" t="str">
        <f t="shared" si="24"/>
        <v xml:space="preserve">["LORE"] = { ["EN"] = "Defeat Wargs in Western Rohan."; }; </v>
      </c>
      <c r="AL35" t="str">
        <f t="shared" si="25"/>
        <v xml:space="preserve">["SUMMARY"] = { ["EN"] = "Defeat 100 Wargs the Westemnet"; }; </v>
      </c>
      <c r="AM35" t="str">
        <f t="shared" si="26"/>
        <v/>
      </c>
      <c r="AN35" t="str">
        <f t="shared" si="27"/>
        <v>};</v>
      </c>
    </row>
    <row r="36" spans="1:40" x14ac:dyDescent="0.25">
      <c r="A36">
        <v>1879287760</v>
      </c>
      <c r="B36">
        <v>35</v>
      </c>
      <c r="C36" t="s">
        <v>1380</v>
      </c>
      <c r="D36" t="s">
        <v>31</v>
      </c>
      <c r="E36">
        <v>2000</v>
      </c>
      <c r="F36" t="s">
        <v>991</v>
      </c>
      <c r="G36">
        <v>5</v>
      </c>
      <c r="H36">
        <v>700</v>
      </c>
      <c r="I36" t="s">
        <v>96</v>
      </c>
      <c r="J36" t="s">
        <v>992</v>
      </c>
      <c r="K36" t="s">
        <v>1008</v>
      </c>
      <c r="L36">
        <v>2</v>
      </c>
      <c r="M36">
        <v>80</v>
      </c>
      <c r="P36" t="str">
        <f t="shared" si="5"/>
        <v>[35] = {["ID"] = 1879287760; }; -- Wolf-slayer of the Westemnet (Advanced)</v>
      </c>
      <c r="Q36" s="1" t="str">
        <f t="shared" si="6"/>
        <v>[35] = {["ID"] = 1879287760; ["SAVE_INDEX"] = 35; ["TYPE"] = 4; ["VXP"] = 2000; ["LP"] = 5; ["REP"] =  700; ["FACTION"] = 34; ["TIER"] = 2; ["MIN_LVL"] = "80"; ["NAME"] = { ["EN"] = "Wolf-slayer of the Westemnet (Advanced)"; }; ["LORE"] = { ["EN"] = "Defeat wolves in Western Rohan."; }; ["SUMMARY"] = { ["EN"] = "Defeat 200 Wolves in the Westemnet"; }; ["TITLE"] = { ["EN"] = "Wolf-slayer of the Westemnet"; }; };</v>
      </c>
      <c r="R36">
        <f t="shared" si="7"/>
        <v>35</v>
      </c>
      <c r="S36" t="str">
        <f t="shared" si="8"/>
        <v>[35] = {</v>
      </c>
      <c r="T36" t="str">
        <f t="shared" si="9"/>
        <v xml:space="preserve">["ID"] = 1879287760; </v>
      </c>
      <c r="U36" t="str">
        <f t="shared" si="10"/>
        <v xml:space="preserve">["ID"] = 1879287760; </v>
      </c>
      <c r="V36" t="str">
        <f t="shared" si="11"/>
        <v/>
      </c>
      <c r="W36" t="str">
        <f t="shared" si="12"/>
        <v xml:space="preserve">["SAVE_INDEX"] = 35; </v>
      </c>
      <c r="X36">
        <f>VLOOKUP(D36,Type!A$2:B$14,2,FALSE)</f>
        <v>4</v>
      </c>
      <c r="Y36" t="str">
        <f t="shared" si="13"/>
        <v xml:space="preserve">["TYPE"] = 4; </v>
      </c>
      <c r="Z36" t="str">
        <f t="shared" si="14"/>
        <v>2000</v>
      </c>
      <c r="AA36" t="str">
        <f t="shared" si="15"/>
        <v xml:space="preserve">["VXP"] = 2000; </v>
      </c>
      <c r="AB36" t="str">
        <f t="shared" si="16"/>
        <v>5</v>
      </c>
      <c r="AC36" t="str">
        <f t="shared" si="17"/>
        <v xml:space="preserve">["LP"] = 5; </v>
      </c>
      <c r="AD36" t="str">
        <f t="shared" si="18"/>
        <v>700</v>
      </c>
      <c r="AE36" t="str">
        <f t="shared" si="19"/>
        <v xml:space="preserve">["REP"] =  700; </v>
      </c>
      <c r="AF36">
        <f>VLOOKUP(I36,Faction!A$2:B$80,2,FALSE)</f>
        <v>34</v>
      </c>
      <c r="AG36" t="str">
        <f t="shared" si="20"/>
        <v xml:space="preserve">["FACTION"] = 34; </v>
      </c>
      <c r="AH36" t="str">
        <f t="shared" si="21"/>
        <v xml:space="preserve">["TIER"] = 2; </v>
      </c>
      <c r="AI36" t="str">
        <f t="shared" si="22"/>
        <v xml:space="preserve">["MIN_LVL"] = "80"; </v>
      </c>
      <c r="AJ36" t="str">
        <f t="shared" si="23"/>
        <v xml:space="preserve">["NAME"] = { ["EN"] = "Wolf-slayer of the Westemnet (Advanced)"; }; </v>
      </c>
      <c r="AK36" t="str">
        <f t="shared" si="24"/>
        <v xml:space="preserve">["LORE"] = { ["EN"] = "Defeat wolves in Western Rohan."; }; </v>
      </c>
      <c r="AL36" t="str">
        <f t="shared" si="25"/>
        <v xml:space="preserve">["SUMMARY"] = { ["EN"] = "Defeat 200 Wolves in the Westemnet"; }; </v>
      </c>
      <c r="AM36" t="str">
        <f t="shared" si="26"/>
        <v xml:space="preserve">["TITLE"] = { ["EN"] = "Wolf-slayer of the Westemnet"; }; </v>
      </c>
      <c r="AN36" t="str">
        <f t="shared" si="27"/>
        <v>};</v>
      </c>
    </row>
    <row r="37" spans="1:40" x14ac:dyDescent="0.25">
      <c r="A37">
        <v>1879287761</v>
      </c>
      <c r="B37">
        <v>36</v>
      </c>
      <c r="C37" t="s">
        <v>991</v>
      </c>
      <c r="D37" t="s">
        <v>31</v>
      </c>
      <c r="G37">
        <v>5</v>
      </c>
      <c r="H37">
        <v>500</v>
      </c>
      <c r="I37" t="s">
        <v>96</v>
      </c>
      <c r="J37" t="s">
        <v>990</v>
      </c>
      <c r="K37" t="s">
        <v>1008</v>
      </c>
      <c r="L37">
        <v>3</v>
      </c>
      <c r="M37">
        <v>80</v>
      </c>
      <c r="P37" t="str">
        <f t="shared" si="5"/>
        <v>[36] = {["ID"] = 1879287761; }; -- Wolf-slayer of the Westemnet</v>
      </c>
      <c r="Q37" s="1" t="str">
        <f t="shared" si="6"/>
        <v>[36] = {["ID"] = 1879287761; ["SAVE_INDEX"] = 36; ["TYPE"] = 4; ["VXP"] =    0; ["LP"] = 5; ["REP"] =  500; ["FACTION"] = 34; ["TIER"] = 3; ["MIN_LVL"] = "80"; ["NAME"] = { ["EN"] = "Wolf-slayer of the Westemnet"; }; ["LORE"] = { ["EN"] = "Defeat wolves in Western Rohan."; }; ["SUMMARY"] = { ["EN"] = "Defeat 100 Wolves in the Westemnet"; }; };</v>
      </c>
      <c r="R37">
        <f t="shared" si="7"/>
        <v>36</v>
      </c>
      <c r="S37" t="str">
        <f t="shared" si="8"/>
        <v>[36] = {</v>
      </c>
      <c r="T37" t="str">
        <f t="shared" si="9"/>
        <v xml:space="preserve">["ID"] = 1879287761; </v>
      </c>
      <c r="U37" t="str">
        <f t="shared" si="10"/>
        <v xml:space="preserve">["ID"] = 1879287761; </v>
      </c>
      <c r="V37" t="str">
        <f t="shared" si="11"/>
        <v/>
      </c>
      <c r="W37" t="str">
        <f t="shared" si="12"/>
        <v xml:space="preserve">["SAVE_INDEX"] = 36; </v>
      </c>
      <c r="X37">
        <f>VLOOKUP(D37,Type!A$2:B$14,2,FALSE)</f>
        <v>4</v>
      </c>
      <c r="Y37" t="str">
        <f t="shared" si="13"/>
        <v xml:space="preserve">["TYPE"] = 4; </v>
      </c>
      <c r="Z37" t="str">
        <f t="shared" si="14"/>
        <v>0</v>
      </c>
      <c r="AA37" t="str">
        <f t="shared" si="15"/>
        <v xml:space="preserve">["VXP"] =    0; </v>
      </c>
      <c r="AB37" t="str">
        <f t="shared" si="16"/>
        <v>5</v>
      </c>
      <c r="AC37" t="str">
        <f t="shared" si="17"/>
        <v xml:space="preserve">["LP"] = 5; </v>
      </c>
      <c r="AD37" t="str">
        <f t="shared" si="18"/>
        <v>500</v>
      </c>
      <c r="AE37" t="str">
        <f t="shared" si="19"/>
        <v xml:space="preserve">["REP"] =  500; </v>
      </c>
      <c r="AF37">
        <f>VLOOKUP(I37,Faction!A$2:B$80,2,FALSE)</f>
        <v>34</v>
      </c>
      <c r="AG37" t="str">
        <f t="shared" si="20"/>
        <v xml:space="preserve">["FACTION"] = 34; </v>
      </c>
      <c r="AH37" t="str">
        <f t="shared" si="21"/>
        <v xml:space="preserve">["TIER"] = 3; </v>
      </c>
      <c r="AI37" t="str">
        <f t="shared" si="22"/>
        <v xml:space="preserve">["MIN_LVL"] = "80"; </v>
      </c>
      <c r="AJ37" t="str">
        <f t="shared" si="23"/>
        <v xml:space="preserve">["NAME"] = { ["EN"] = "Wolf-slayer of the Westemnet"; }; </v>
      </c>
      <c r="AK37" t="str">
        <f t="shared" si="24"/>
        <v xml:space="preserve">["LORE"] = { ["EN"] = "Defeat wolves in Western Rohan."; }; </v>
      </c>
      <c r="AL37" t="str">
        <f t="shared" si="25"/>
        <v xml:space="preserve">["SUMMARY"] = { ["EN"] = "Defeat 100 Wolves in the Westemnet"; }; </v>
      </c>
      <c r="AM37" t="str">
        <f t="shared" si="26"/>
        <v/>
      </c>
      <c r="AN37" t="str">
        <f t="shared" si="27"/>
        <v>};</v>
      </c>
    </row>
    <row r="38" spans="1:40" x14ac:dyDescent="0.25">
      <c r="A38">
        <v>1879289171</v>
      </c>
      <c r="B38">
        <v>37</v>
      </c>
      <c r="C38" t="s">
        <v>939</v>
      </c>
      <c r="D38" t="s">
        <v>26</v>
      </c>
      <c r="E38">
        <v>2000</v>
      </c>
      <c r="F38" t="s">
        <v>939</v>
      </c>
      <c r="H38">
        <v>900</v>
      </c>
      <c r="I38" t="s">
        <v>99</v>
      </c>
      <c r="J38" t="s">
        <v>940</v>
      </c>
      <c r="K38" t="s">
        <v>997</v>
      </c>
      <c r="L38">
        <v>1</v>
      </c>
      <c r="M38">
        <v>90</v>
      </c>
      <c r="P38" t="str">
        <f t="shared" si="5"/>
        <v>[37] = {["ID"] = 1879289171; }; -- Survivor of the Long Night</v>
      </c>
      <c r="Q38" s="1" t="str">
        <f t="shared" si="6"/>
        <v>[37] = {["ID"] = 1879289171; ["SAVE_INDEX"] = 37; ["TYPE"] = 6; ["VXP"] = 2000; ["LP"] = 0; ["REP"] =  900; ["FACTION"] = 35; ["TIER"] = 1; ["MIN_LVL"] = "90"; ["NAME"] = { ["EN"] = "Survivor of the Long Night"; }; ["LORE"] = { ["EN"] = "You must endeavour to survive the assault on Helm's Deep."; }; ["SUMMARY"] = { ["EN"] = "Complete through Vol III Book 13 Chapter 10"; }; ["TITLE"] = { ["EN"] = "Survivor of the Long Night"; }; };</v>
      </c>
      <c r="R38">
        <f t="shared" si="7"/>
        <v>37</v>
      </c>
      <c r="S38" t="str">
        <f t="shared" si="8"/>
        <v>[37] = {</v>
      </c>
      <c r="T38" t="str">
        <f t="shared" si="9"/>
        <v xml:space="preserve">["ID"] = 1879289171; </v>
      </c>
      <c r="U38" t="str">
        <f t="shared" si="10"/>
        <v xml:space="preserve">["ID"] = 1879289171; </v>
      </c>
      <c r="V38" t="str">
        <f t="shared" si="11"/>
        <v/>
      </c>
      <c r="W38" t="str">
        <f t="shared" si="12"/>
        <v xml:space="preserve">["SAVE_INDEX"] = 37; </v>
      </c>
      <c r="X38">
        <f>VLOOKUP(D38,Type!A$2:B$14,2,FALSE)</f>
        <v>6</v>
      </c>
      <c r="Y38" t="str">
        <f t="shared" si="13"/>
        <v xml:space="preserve">["TYPE"] = 6; </v>
      </c>
      <c r="Z38" t="str">
        <f t="shared" si="14"/>
        <v>2000</v>
      </c>
      <c r="AA38" t="str">
        <f t="shared" si="15"/>
        <v xml:space="preserve">["VXP"] = 2000; </v>
      </c>
      <c r="AB38" t="str">
        <f t="shared" si="16"/>
        <v>0</v>
      </c>
      <c r="AC38" t="str">
        <f t="shared" si="17"/>
        <v xml:space="preserve">["LP"] = 0; </v>
      </c>
      <c r="AD38" t="str">
        <f t="shared" si="18"/>
        <v>900</v>
      </c>
      <c r="AE38" t="str">
        <f t="shared" si="19"/>
        <v xml:space="preserve">["REP"] =  900; </v>
      </c>
      <c r="AF38">
        <f>VLOOKUP(I38,Faction!A$2:B$80,2,FALSE)</f>
        <v>35</v>
      </c>
      <c r="AG38" t="str">
        <f t="shared" si="20"/>
        <v xml:space="preserve">["FACTION"] = 35; </v>
      </c>
      <c r="AH38" t="str">
        <f t="shared" si="21"/>
        <v xml:space="preserve">["TIER"] = 1; </v>
      </c>
      <c r="AI38" t="str">
        <f t="shared" si="22"/>
        <v xml:space="preserve">["MIN_LVL"] = "90"; </v>
      </c>
      <c r="AJ38" t="str">
        <f t="shared" si="23"/>
        <v xml:space="preserve">["NAME"] = { ["EN"] = "Survivor of the Long Night"; }; </v>
      </c>
      <c r="AK38" t="str">
        <f t="shared" si="24"/>
        <v xml:space="preserve">["LORE"] = { ["EN"] = "You must endeavour to survive the assault on Helm's Deep."; }; </v>
      </c>
      <c r="AL38" t="str">
        <f t="shared" si="25"/>
        <v xml:space="preserve">["SUMMARY"] = { ["EN"] = "Complete through Vol III Book 13 Chapter 10"; }; </v>
      </c>
      <c r="AM38" t="str">
        <f t="shared" si="26"/>
        <v xml:space="preserve">["TITLE"] = { ["EN"] = "Survivor of the Long Night"; }; </v>
      </c>
      <c r="AN38" t="str">
        <f t="shared" si="27"/>
        <v>};</v>
      </c>
    </row>
    <row r="39" spans="1:40" x14ac:dyDescent="0.25">
      <c r="A39">
        <v>1879303305</v>
      </c>
      <c r="B39">
        <v>38</v>
      </c>
      <c r="C39" t="s">
        <v>922</v>
      </c>
      <c r="D39" t="s">
        <v>25</v>
      </c>
      <c r="H39">
        <v>700</v>
      </c>
      <c r="I39" t="s">
        <v>95</v>
      </c>
      <c r="J39" t="s">
        <v>923</v>
      </c>
      <c r="K39" t="s">
        <v>996</v>
      </c>
      <c r="L39">
        <v>0</v>
      </c>
      <c r="M39">
        <v>90</v>
      </c>
      <c r="P39" t="str">
        <f t="shared" si="5"/>
        <v>[38] = {["ID"] = 1879303305; }; -- The Stewards of Fangorn</v>
      </c>
      <c r="Q39" s="1" t="str">
        <f t="shared" si="6"/>
        <v>[38] = {["ID"] = 1879303305; ["SAVE_INDEX"] = 38; ["TYPE"] = 3; ["VXP"] =    0; ["LP"] = 0; ["REP"] =  700; ["FACTION"] = 33; ["TIER"] = 0; ["MIN_LVL"] = "90"; ["NAME"] = { ["EN"] = "The Stewards of Fangorn"; }; ["LORE"] = { ["EN"] = "Under Quickbeam's guidance, you have set forth into Fangorn seeking to combat the forces that now work against it."; }; ["SUMMARY"] = { ["EN"] = "Complete 12 quests"; }; };</v>
      </c>
      <c r="R39">
        <f t="shared" si="7"/>
        <v>38</v>
      </c>
      <c r="S39" t="str">
        <f t="shared" si="8"/>
        <v>[38] = {</v>
      </c>
      <c r="T39" t="str">
        <f t="shared" si="9"/>
        <v xml:space="preserve">["ID"] = 1879303305; </v>
      </c>
      <c r="U39" t="str">
        <f t="shared" si="10"/>
        <v xml:space="preserve">["ID"] = 1879303305; </v>
      </c>
      <c r="V39" t="str">
        <f t="shared" si="11"/>
        <v/>
      </c>
      <c r="W39" t="str">
        <f t="shared" si="12"/>
        <v xml:space="preserve">["SAVE_INDEX"] = 38; </v>
      </c>
      <c r="X39">
        <f>VLOOKUP(D39,Type!A$2:B$14,2,FALSE)</f>
        <v>3</v>
      </c>
      <c r="Y39" t="str">
        <f t="shared" si="13"/>
        <v xml:space="preserve">["TYPE"] = 3; </v>
      </c>
      <c r="Z39" t="str">
        <f t="shared" si="14"/>
        <v>0</v>
      </c>
      <c r="AA39" t="str">
        <f t="shared" si="15"/>
        <v xml:space="preserve">["VXP"] =    0; </v>
      </c>
      <c r="AB39" t="str">
        <f t="shared" si="16"/>
        <v>0</v>
      </c>
      <c r="AC39" t="str">
        <f t="shared" si="17"/>
        <v xml:space="preserve">["LP"] = 0; </v>
      </c>
      <c r="AD39" t="str">
        <f t="shared" si="18"/>
        <v>700</v>
      </c>
      <c r="AE39" t="str">
        <f t="shared" si="19"/>
        <v xml:space="preserve">["REP"] =  700; </v>
      </c>
      <c r="AF39">
        <f>VLOOKUP(I39,Faction!A$2:B$80,2,FALSE)</f>
        <v>33</v>
      </c>
      <c r="AG39" t="str">
        <f t="shared" si="20"/>
        <v xml:space="preserve">["FACTION"] = 33; </v>
      </c>
      <c r="AH39" t="str">
        <f t="shared" si="21"/>
        <v xml:space="preserve">["TIER"] = 0; </v>
      </c>
      <c r="AI39" t="str">
        <f t="shared" si="22"/>
        <v xml:space="preserve">["MIN_LVL"] = "90"; </v>
      </c>
      <c r="AJ39" t="str">
        <f t="shared" si="23"/>
        <v xml:space="preserve">["NAME"] = { ["EN"] = "The Stewards of Fangorn"; }; </v>
      </c>
      <c r="AK39" t="str">
        <f t="shared" si="24"/>
        <v xml:space="preserve">["LORE"] = { ["EN"] = "Under Quickbeam's guidance, you have set forth into Fangorn seeking to combat the forces that now work against it."; }; </v>
      </c>
      <c r="AL39" t="str">
        <f t="shared" si="25"/>
        <v xml:space="preserve">["SUMMARY"] = { ["EN"] = "Complete 12 quests"; }; </v>
      </c>
      <c r="AM39" t="str">
        <f t="shared" si="26"/>
        <v/>
      </c>
      <c r="AN39" t="str">
        <f t="shared" si="27"/>
        <v>};</v>
      </c>
    </row>
    <row r="40" spans="1:40" x14ac:dyDescent="0.25">
      <c r="W40" t="str">
        <f t="shared" ref="W40:W66" si="28">IF(LEN(B40)&gt;0,CONCATENATE("[""SAVE_INDEX""] = ",REPT(" ",3-LEN(B40)),B40,"; "),"")</f>
        <v/>
      </c>
    </row>
    <row r="41" spans="1:40" x14ac:dyDescent="0.25">
      <c r="W41" t="str">
        <f t="shared" si="28"/>
        <v/>
      </c>
    </row>
    <row r="42" spans="1:40" x14ac:dyDescent="0.25">
      <c r="W42" t="str">
        <f t="shared" si="28"/>
        <v/>
      </c>
    </row>
    <row r="43" spans="1:40" x14ac:dyDescent="0.25">
      <c r="W43" t="str">
        <f t="shared" si="28"/>
        <v/>
      </c>
    </row>
    <row r="44" spans="1:40" x14ac:dyDescent="0.25">
      <c r="W44" t="str">
        <f t="shared" si="28"/>
        <v/>
      </c>
    </row>
    <row r="45" spans="1:40" x14ac:dyDescent="0.25">
      <c r="W45" t="str">
        <f t="shared" si="28"/>
        <v/>
      </c>
    </row>
    <row r="46" spans="1:40" x14ac:dyDescent="0.25">
      <c r="W46" t="str">
        <f t="shared" si="28"/>
        <v/>
      </c>
    </row>
    <row r="47" spans="1:40" x14ac:dyDescent="0.25">
      <c r="W47" t="str">
        <f t="shared" si="28"/>
        <v/>
      </c>
    </row>
    <row r="48" spans="1:40" x14ac:dyDescent="0.25">
      <c r="W48" t="str">
        <f t="shared" si="28"/>
        <v/>
      </c>
    </row>
    <row r="49" spans="23:23" x14ac:dyDescent="0.25">
      <c r="W49" t="str">
        <f t="shared" si="28"/>
        <v/>
      </c>
    </row>
    <row r="50" spans="23:23" x14ac:dyDescent="0.25">
      <c r="W50" t="str">
        <f t="shared" si="28"/>
        <v/>
      </c>
    </row>
    <row r="51" spans="23:23" x14ac:dyDescent="0.25">
      <c r="W51" t="str">
        <f t="shared" si="28"/>
        <v/>
      </c>
    </row>
    <row r="52" spans="23:23" x14ac:dyDescent="0.25">
      <c r="W52" t="str">
        <f t="shared" si="28"/>
        <v/>
      </c>
    </row>
    <row r="53" spans="23:23" x14ac:dyDescent="0.25">
      <c r="W53" t="str">
        <f t="shared" si="28"/>
        <v/>
      </c>
    </row>
    <row r="54" spans="23:23" x14ac:dyDescent="0.25">
      <c r="W54" t="str">
        <f t="shared" si="28"/>
        <v/>
      </c>
    </row>
    <row r="55" spans="23:23" x14ac:dyDescent="0.25">
      <c r="W55" t="str">
        <f t="shared" si="28"/>
        <v/>
      </c>
    </row>
    <row r="56" spans="23:23" x14ac:dyDescent="0.25">
      <c r="W56" t="str">
        <f t="shared" si="28"/>
        <v/>
      </c>
    </row>
    <row r="57" spans="23:23" x14ac:dyDescent="0.25">
      <c r="W57" t="str">
        <f t="shared" si="28"/>
        <v/>
      </c>
    </row>
    <row r="58" spans="23:23" x14ac:dyDescent="0.25">
      <c r="W58" t="str">
        <f t="shared" si="28"/>
        <v/>
      </c>
    </row>
    <row r="59" spans="23:23" x14ac:dyDescent="0.25">
      <c r="W59" t="str">
        <f t="shared" si="28"/>
        <v/>
      </c>
    </row>
    <row r="60" spans="23:23" x14ac:dyDescent="0.25">
      <c r="W60" t="str">
        <f t="shared" si="28"/>
        <v/>
      </c>
    </row>
    <row r="61" spans="23:23" x14ac:dyDescent="0.25">
      <c r="W61" t="str">
        <f t="shared" si="28"/>
        <v/>
      </c>
    </row>
    <row r="62" spans="23:23" x14ac:dyDescent="0.25">
      <c r="W62" t="str">
        <f t="shared" si="28"/>
        <v/>
      </c>
    </row>
    <row r="63" spans="23:23" x14ac:dyDescent="0.25">
      <c r="W63" t="str">
        <f t="shared" si="28"/>
        <v/>
      </c>
    </row>
    <row r="64" spans="23:23" x14ac:dyDescent="0.25">
      <c r="W64" t="str">
        <f t="shared" si="28"/>
        <v/>
      </c>
    </row>
    <row r="65" spans="23:23" x14ac:dyDescent="0.25">
      <c r="W65" t="str">
        <f t="shared" si="28"/>
        <v/>
      </c>
    </row>
    <row r="66" spans="23:23" x14ac:dyDescent="0.25">
      <c r="W66" t="str">
        <f t="shared" si="28"/>
        <v/>
      </c>
    </row>
    <row r="67" spans="23:23" x14ac:dyDescent="0.25">
      <c r="W67" t="str">
        <f t="shared" ref="W67:W87" si="29">IF(LEN(B67)&gt;0,CONCATENATE("[""SAVE_INDEX""] = ",REPT(" ",3-LEN(B67)),B67,"; "),"")</f>
        <v/>
      </c>
    </row>
    <row r="68" spans="23:23" x14ac:dyDescent="0.25">
      <c r="W68" t="str">
        <f t="shared" si="29"/>
        <v/>
      </c>
    </row>
    <row r="69" spans="23:23" x14ac:dyDescent="0.25">
      <c r="W69" t="str">
        <f t="shared" si="29"/>
        <v/>
      </c>
    </row>
    <row r="70" spans="23:23" x14ac:dyDescent="0.25">
      <c r="W70" t="str">
        <f t="shared" si="29"/>
        <v/>
      </c>
    </row>
    <row r="71" spans="23:23" x14ac:dyDescent="0.25">
      <c r="W71" t="str">
        <f t="shared" si="29"/>
        <v/>
      </c>
    </row>
    <row r="72" spans="23:23" x14ac:dyDescent="0.25">
      <c r="W72" t="str">
        <f t="shared" si="29"/>
        <v/>
      </c>
    </row>
    <row r="73" spans="23:23" x14ac:dyDescent="0.25">
      <c r="W73" t="str">
        <f t="shared" si="29"/>
        <v/>
      </c>
    </row>
    <row r="74" spans="23:23" x14ac:dyDescent="0.25">
      <c r="W74" t="str">
        <f t="shared" si="29"/>
        <v/>
      </c>
    </row>
    <row r="75" spans="23:23" x14ac:dyDescent="0.25">
      <c r="W75" t="str">
        <f t="shared" si="29"/>
        <v/>
      </c>
    </row>
    <row r="76" spans="23:23" x14ac:dyDescent="0.25">
      <c r="W76" t="str">
        <f t="shared" si="29"/>
        <v/>
      </c>
    </row>
    <row r="77" spans="23:23" x14ac:dyDescent="0.25">
      <c r="W77" t="str">
        <f t="shared" si="29"/>
        <v/>
      </c>
    </row>
    <row r="78" spans="23:23" x14ac:dyDescent="0.25">
      <c r="W78" t="str">
        <f t="shared" si="29"/>
        <v/>
      </c>
    </row>
    <row r="79" spans="23:23" x14ac:dyDescent="0.25">
      <c r="W79" t="str">
        <f t="shared" si="29"/>
        <v/>
      </c>
    </row>
    <row r="80" spans="23:23" x14ac:dyDescent="0.25">
      <c r="W80" t="str">
        <f t="shared" si="29"/>
        <v/>
      </c>
    </row>
    <row r="81" spans="23:23" x14ac:dyDescent="0.25">
      <c r="W81" t="str">
        <f t="shared" si="29"/>
        <v/>
      </c>
    </row>
    <row r="82" spans="23:23" x14ac:dyDescent="0.25">
      <c r="W82" t="str">
        <f t="shared" si="29"/>
        <v/>
      </c>
    </row>
    <row r="83" spans="23:23" x14ac:dyDescent="0.25">
      <c r="W83" t="str">
        <f t="shared" si="29"/>
        <v/>
      </c>
    </row>
    <row r="84" spans="23:23" x14ac:dyDescent="0.25">
      <c r="W84" t="str">
        <f t="shared" si="29"/>
        <v/>
      </c>
    </row>
    <row r="85" spans="23:23" x14ac:dyDescent="0.25">
      <c r="W85" t="str">
        <f t="shared" si="29"/>
        <v/>
      </c>
    </row>
    <row r="86" spans="23:23" x14ac:dyDescent="0.25">
      <c r="W86" t="str">
        <f t="shared" si="29"/>
        <v/>
      </c>
    </row>
    <row r="87" spans="23:23" x14ac:dyDescent="0.25">
      <c r="W87" t="str">
        <f t="shared" si="29"/>
        <v/>
      </c>
    </row>
  </sheetData>
  <conditionalFormatting sqref="B1:B1048576">
    <cfRule type="duplicateValues" dxfId="33" priority="2"/>
    <cfRule type="duplicateValues" dxfId="32" priority="3"/>
  </conditionalFormatting>
  <conditionalFormatting sqref="N2:N39">
    <cfRule type="duplicateValues" dxfId="3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Type</vt:lpstr>
      <vt:lpstr>Faction</vt:lpstr>
      <vt:lpstr>Lothlórien</vt:lpstr>
      <vt:lpstr>Moria</vt:lpstr>
      <vt:lpstr>Southern Mirkwood</vt:lpstr>
      <vt:lpstr>Great River</vt:lpstr>
      <vt:lpstr>East Rohan</vt:lpstr>
      <vt:lpstr>Wildermore</vt:lpstr>
      <vt:lpstr>Western Rohan</vt:lpstr>
      <vt:lpstr>Strongholds of the North</vt:lpstr>
      <vt:lpstr>The Dwarf-holds</vt:lpstr>
      <vt:lpstr>Vales of Anduin</vt:lpstr>
      <vt:lpstr>Wells of Langflood</vt:lpstr>
      <vt:lpstr>Elderslade</vt:lpstr>
      <vt:lpstr>Blood of Azog</vt:lpstr>
      <vt:lpstr>Gundabad</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2023-10-03T23:34:00Z</dcterms:modified>
</cp:coreProperties>
</file>